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D:\JORGE\DOCUMENTOS\ESCRITORIO\DEFIN\2023\0. EVALUACIONES\3. No. 026-00-E-CACOM-2-GRUAL-2023\"/>
    </mc:Choice>
  </mc:AlternateContent>
  <xr:revisionPtr revIDLastSave="0" documentId="13_ncr:1_{5467DDAE-4AC4-4AF1-8AF5-7A1E3A992F5D}" xr6:coauthVersionLast="36" xr6:coauthVersionMax="36" xr10:uidLastSave="{00000000-0000-0000-0000-000000000000}"/>
  <bookViews>
    <workbookView xWindow="0" yWindow="0" windowWidth="24000" windowHeight="9525" tabRatio="912" xr2:uid="{1D27E53D-EAEA-4DF6-81EB-B3BF4E42E252}"/>
  </bookViews>
  <sheets>
    <sheet name="VERIFICACIÓN ECONÓMICA" sheetId="1" r:id="rId1"/>
    <sheet name="ECONTAINERS S.A.S." sheetId="2" state="hidden" r:id="rId2"/>
    <sheet name="PROYECTOS Y SOLUCIONES EN INGEN" sheetId="3" state="hidden" r:id="rId3"/>
    <sheet name="CONSORCIO VENTURA" sheetId="4" state="hidden" r:id="rId4"/>
    <sheet name="FABIO GARZON DAZA" sheetId="5" state="hidden" r:id="rId5"/>
    <sheet name="SKYTECH S.A.S" sheetId="6" state="hidden" r:id="rId6"/>
  </sheets>
  <externalReferences>
    <externalReference r:id="rId7"/>
  </externalReferences>
  <definedNames>
    <definedName name="_xlnm._FilterDatabase" localSheetId="0" hidden="1">'VERIFICACIÓN ECONÓMICA'!$A$2:$J$49</definedName>
    <definedName name="_xlnm.Print_Area" localSheetId="3">'CONSORCIO VENTURA'!$B$1:$H$73</definedName>
    <definedName name="_xlnm.Print_Area" localSheetId="1">'ECONTAINERS S.A.S.'!$B$1:$H$79</definedName>
    <definedName name="_xlnm.Print_Area" localSheetId="4">'FABIO GARZON DAZA'!$B$1:$H$73</definedName>
    <definedName name="_xlnm.Print_Area" localSheetId="2">'PROYECTOS Y SOLUCIONES EN INGEN'!$B$1:$H$72</definedName>
    <definedName name="_xlnm.Print_Area" localSheetId="5">'SKYTECH S.A.S'!$B$1:$H$73</definedName>
    <definedName name="_xlnm.Print_Area" localSheetId="0">'VERIFICACIÓN ECONÓMICA'!$A$2:$D$49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43" i="1" l="1"/>
  <c r="I56" i="1" l="1"/>
  <c r="I55" i="1"/>
  <c r="I54" i="1"/>
  <c r="G56" i="1"/>
  <c r="G55" i="1"/>
  <c r="G54" i="1"/>
  <c r="H56" i="1"/>
  <c r="H55" i="1"/>
  <c r="H54" i="1"/>
  <c r="B56" i="1"/>
  <c r="B55" i="1"/>
  <c r="B54" i="1"/>
  <c r="B53" i="1"/>
  <c r="B52" i="1"/>
  <c r="X49" i="1"/>
  <c r="X46" i="1"/>
  <c r="X47" i="1" s="1"/>
  <c r="X45" i="1"/>
  <c r="X44" i="1"/>
  <c r="X43" i="1"/>
  <c r="X48" i="1" l="1"/>
  <c r="W42" i="1"/>
  <c r="X42" i="1" s="1"/>
  <c r="U42" i="1"/>
  <c r="V42" i="1" s="1"/>
  <c r="W41" i="1"/>
  <c r="X41" i="1" s="1"/>
  <c r="U41" i="1"/>
  <c r="V41" i="1" s="1"/>
  <c r="W40" i="1"/>
  <c r="X40" i="1" s="1"/>
  <c r="U40" i="1"/>
  <c r="V40" i="1" s="1"/>
  <c r="W39" i="1"/>
  <c r="U39" i="1"/>
  <c r="V39" i="1" s="1"/>
  <c r="W38" i="1"/>
  <c r="X38" i="1" s="1"/>
  <c r="U38" i="1"/>
  <c r="V38" i="1" s="1"/>
  <c r="W36" i="1"/>
  <c r="X36" i="1" s="1"/>
  <c r="U36" i="1"/>
  <c r="V36" i="1" s="1"/>
  <c r="W35" i="1"/>
  <c r="X35" i="1" s="1"/>
  <c r="U35" i="1"/>
  <c r="V35" i="1" s="1"/>
  <c r="W33" i="1"/>
  <c r="X33" i="1" s="1"/>
  <c r="U33" i="1"/>
  <c r="V33" i="1" s="1"/>
  <c r="W31" i="1"/>
  <c r="X31" i="1" s="1"/>
  <c r="U31" i="1"/>
  <c r="V31" i="1" s="1"/>
  <c r="W30" i="1"/>
  <c r="X30" i="1" s="1"/>
  <c r="U30" i="1"/>
  <c r="V30" i="1" s="1"/>
  <c r="W28" i="1"/>
  <c r="U28" i="1"/>
  <c r="V28" i="1" s="1"/>
  <c r="W27" i="1"/>
  <c r="X27" i="1" s="1"/>
  <c r="U27" i="1"/>
  <c r="V27" i="1" s="1"/>
  <c r="W26" i="1"/>
  <c r="X26" i="1" s="1"/>
  <c r="U26" i="1"/>
  <c r="V26" i="1" s="1"/>
  <c r="W25" i="1"/>
  <c r="X25" i="1" s="1"/>
  <c r="U25" i="1"/>
  <c r="V25" i="1" s="1"/>
  <c r="W24" i="1"/>
  <c r="U24" i="1"/>
  <c r="V24" i="1" s="1"/>
  <c r="W23" i="1"/>
  <c r="X23" i="1" s="1"/>
  <c r="U23" i="1"/>
  <c r="V23" i="1" s="1"/>
  <c r="W22" i="1"/>
  <c r="U22" i="1"/>
  <c r="V22" i="1" s="1"/>
  <c r="W21" i="1"/>
  <c r="X21" i="1" s="1"/>
  <c r="U21" i="1"/>
  <c r="V21" i="1" s="1"/>
  <c r="W20" i="1"/>
  <c r="U20" i="1"/>
  <c r="V20" i="1" s="1"/>
  <c r="W19" i="1"/>
  <c r="X19" i="1" s="1"/>
  <c r="U19" i="1"/>
  <c r="V19" i="1" s="1"/>
  <c r="W18" i="1"/>
  <c r="X18" i="1" s="1"/>
  <c r="U18" i="1"/>
  <c r="V18" i="1" s="1"/>
  <c r="W16" i="1"/>
  <c r="X16" i="1" s="1"/>
  <c r="U16" i="1"/>
  <c r="V16" i="1" s="1"/>
  <c r="W15" i="1"/>
  <c r="U15" i="1"/>
  <c r="V15" i="1" s="1"/>
  <c r="W14" i="1"/>
  <c r="X14" i="1" s="1"/>
  <c r="U14" i="1"/>
  <c r="V14" i="1" s="1"/>
  <c r="W13" i="1"/>
  <c r="U13" i="1"/>
  <c r="V13" i="1" s="1"/>
  <c r="W12" i="1"/>
  <c r="X12" i="1" s="1"/>
  <c r="U12" i="1"/>
  <c r="V12" i="1" s="1"/>
  <c r="W11" i="1"/>
  <c r="U11" i="1"/>
  <c r="V11" i="1" s="1"/>
  <c r="W10" i="1"/>
  <c r="X10" i="1" s="1"/>
  <c r="U10" i="1"/>
  <c r="V10" i="1" s="1"/>
  <c r="W8" i="1"/>
  <c r="U8" i="1"/>
  <c r="V8" i="1" s="1"/>
  <c r="W6" i="1"/>
  <c r="X6" i="1" s="1"/>
  <c r="U6" i="1"/>
  <c r="V6" i="1" s="1"/>
  <c r="W5" i="1"/>
  <c r="U5" i="1"/>
  <c r="V5" i="1" s="1"/>
  <c r="W4" i="1"/>
  <c r="U4" i="1"/>
  <c r="V4" i="1" s="1"/>
  <c r="S42" i="1"/>
  <c r="T42" i="1" s="1"/>
  <c r="Q42" i="1"/>
  <c r="R42" i="1" s="1"/>
  <c r="S41" i="1"/>
  <c r="Q41" i="1"/>
  <c r="R41" i="1" s="1"/>
  <c r="S40" i="1"/>
  <c r="Q40" i="1"/>
  <c r="R40" i="1" s="1"/>
  <c r="S39" i="1"/>
  <c r="Q39" i="1"/>
  <c r="R39" i="1" s="1"/>
  <c r="S38" i="1"/>
  <c r="T38" i="1" s="1"/>
  <c r="Q38" i="1"/>
  <c r="R38" i="1" s="1"/>
  <c r="S36" i="1"/>
  <c r="Q36" i="1"/>
  <c r="R36" i="1" s="1"/>
  <c r="S35" i="1"/>
  <c r="Q35" i="1"/>
  <c r="R35" i="1" s="1"/>
  <c r="S33" i="1"/>
  <c r="Q33" i="1"/>
  <c r="R33" i="1" s="1"/>
  <c r="S31" i="1"/>
  <c r="T31" i="1" s="1"/>
  <c r="Q31" i="1"/>
  <c r="R31" i="1" s="1"/>
  <c r="S30" i="1"/>
  <c r="Q30" i="1"/>
  <c r="R30" i="1" s="1"/>
  <c r="S28" i="1"/>
  <c r="Q28" i="1"/>
  <c r="R28" i="1" s="1"/>
  <c r="S27" i="1"/>
  <c r="Q27" i="1"/>
  <c r="R27" i="1" s="1"/>
  <c r="S26" i="1"/>
  <c r="T26" i="1" s="1"/>
  <c r="Q26" i="1"/>
  <c r="R26" i="1" s="1"/>
  <c r="S25" i="1"/>
  <c r="Q25" i="1"/>
  <c r="R25" i="1" s="1"/>
  <c r="S24" i="1"/>
  <c r="Q24" i="1"/>
  <c r="R24" i="1" s="1"/>
  <c r="S23" i="1"/>
  <c r="Q23" i="1"/>
  <c r="R23" i="1" s="1"/>
  <c r="S22" i="1"/>
  <c r="Q22" i="1"/>
  <c r="R22" i="1" s="1"/>
  <c r="S21" i="1"/>
  <c r="Q21" i="1"/>
  <c r="R21" i="1" s="1"/>
  <c r="S20" i="1"/>
  <c r="Q20" i="1"/>
  <c r="R20" i="1" s="1"/>
  <c r="S19" i="1"/>
  <c r="Q19" i="1"/>
  <c r="R19" i="1" s="1"/>
  <c r="S18" i="1"/>
  <c r="Q18" i="1"/>
  <c r="R18" i="1" s="1"/>
  <c r="S16" i="1"/>
  <c r="Q16" i="1"/>
  <c r="R16" i="1" s="1"/>
  <c r="S15" i="1"/>
  <c r="Q15" i="1"/>
  <c r="R15" i="1" s="1"/>
  <c r="S14" i="1"/>
  <c r="Q14" i="1"/>
  <c r="R14" i="1" s="1"/>
  <c r="S13" i="1"/>
  <c r="Q13" i="1"/>
  <c r="R13" i="1" s="1"/>
  <c r="S12" i="1"/>
  <c r="Q12" i="1"/>
  <c r="R12" i="1" s="1"/>
  <c r="S11" i="1"/>
  <c r="Q11" i="1"/>
  <c r="R11" i="1" s="1"/>
  <c r="S10" i="1"/>
  <c r="Q10" i="1"/>
  <c r="R10" i="1" s="1"/>
  <c r="S8" i="1"/>
  <c r="Q8" i="1"/>
  <c r="R8" i="1" s="1"/>
  <c r="S6" i="1"/>
  <c r="Q6" i="1"/>
  <c r="R6" i="1" s="1"/>
  <c r="S5" i="1"/>
  <c r="Q5" i="1"/>
  <c r="R5" i="1" s="1"/>
  <c r="S4" i="1"/>
  <c r="Q4" i="1"/>
  <c r="R4" i="1" s="1"/>
  <c r="X39" i="1" l="1"/>
  <c r="X5" i="1"/>
  <c r="X11" i="1"/>
  <c r="X15" i="1"/>
  <c r="X20" i="1"/>
  <c r="X24" i="1"/>
  <c r="X28" i="1"/>
  <c r="X22" i="1"/>
  <c r="X8" i="1"/>
  <c r="X13" i="1"/>
  <c r="T18" i="1"/>
  <c r="T10" i="1"/>
  <c r="T14" i="1"/>
  <c r="T19" i="1"/>
  <c r="T23" i="1"/>
  <c r="T27" i="1"/>
  <c r="T33" i="1"/>
  <c r="T39" i="1"/>
  <c r="T13" i="1"/>
  <c r="T22" i="1"/>
  <c r="T5" i="1"/>
  <c r="T11" i="1"/>
  <c r="T15" i="1"/>
  <c r="T20" i="1"/>
  <c r="T24" i="1"/>
  <c r="T28" i="1"/>
  <c r="T35" i="1"/>
  <c r="T40" i="1"/>
  <c r="T8" i="1"/>
  <c r="T6" i="1"/>
  <c r="T12" i="1"/>
  <c r="T16" i="1"/>
  <c r="T21" i="1"/>
  <c r="T25" i="1"/>
  <c r="T30" i="1"/>
  <c r="T36" i="1"/>
  <c r="T41" i="1"/>
  <c r="X4" i="1"/>
  <c r="T4" i="1"/>
  <c r="T43" i="1" s="1"/>
  <c r="T46" i="1" l="1"/>
  <c r="T47" i="1" s="1"/>
  <c r="T45" i="1"/>
  <c r="T44" i="1"/>
  <c r="T48" i="1" l="1"/>
  <c r="T49" i="1" s="1"/>
  <c r="O42" i="1" l="1"/>
  <c r="M42" i="1"/>
  <c r="N42" i="1" s="1"/>
  <c r="O41" i="1"/>
  <c r="M41" i="1"/>
  <c r="N41" i="1" s="1"/>
  <c r="O40" i="1"/>
  <c r="M40" i="1"/>
  <c r="N40" i="1" s="1"/>
  <c r="O39" i="1"/>
  <c r="P39" i="1" s="1"/>
  <c r="M39" i="1"/>
  <c r="N39" i="1" s="1"/>
  <c r="O38" i="1"/>
  <c r="M38" i="1"/>
  <c r="N38" i="1" s="1"/>
  <c r="O36" i="1"/>
  <c r="M36" i="1"/>
  <c r="N36" i="1" s="1"/>
  <c r="O35" i="1"/>
  <c r="M35" i="1"/>
  <c r="N35" i="1" s="1"/>
  <c r="O33" i="1"/>
  <c r="P33" i="1" s="1"/>
  <c r="M33" i="1"/>
  <c r="N33" i="1" s="1"/>
  <c r="O31" i="1"/>
  <c r="M31" i="1"/>
  <c r="N31" i="1" s="1"/>
  <c r="O30" i="1"/>
  <c r="M30" i="1"/>
  <c r="N30" i="1" s="1"/>
  <c r="O28" i="1"/>
  <c r="M28" i="1"/>
  <c r="N28" i="1" s="1"/>
  <c r="O27" i="1"/>
  <c r="P27" i="1" s="1"/>
  <c r="M27" i="1"/>
  <c r="N27" i="1" s="1"/>
  <c r="O26" i="1"/>
  <c r="M26" i="1"/>
  <c r="N26" i="1" s="1"/>
  <c r="O25" i="1"/>
  <c r="M25" i="1"/>
  <c r="N25" i="1" s="1"/>
  <c r="O24" i="1"/>
  <c r="M24" i="1"/>
  <c r="N24" i="1" s="1"/>
  <c r="O23" i="1"/>
  <c r="M23" i="1"/>
  <c r="N23" i="1" s="1"/>
  <c r="O22" i="1"/>
  <c r="M22" i="1"/>
  <c r="N22" i="1" s="1"/>
  <c r="O21" i="1"/>
  <c r="M21" i="1"/>
  <c r="N21" i="1" s="1"/>
  <c r="O20" i="1"/>
  <c r="M20" i="1"/>
  <c r="N20" i="1" s="1"/>
  <c r="O19" i="1"/>
  <c r="M19" i="1"/>
  <c r="N19" i="1" s="1"/>
  <c r="O18" i="1"/>
  <c r="M18" i="1"/>
  <c r="N18" i="1" s="1"/>
  <c r="O16" i="1"/>
  <c r="M16" i="1"/>
  <c r="N16" i="1" s="1"/>
  <c r="O15" i="1"/>
  <c r="M15" i="1"/>
  <c r="N15" i="1" s="1"/>
  <c r="O14" i="1"/>
  <c r="M14" i="1"/>
  <c r="N14" i="1" s="1"/>
  <c r="O13" i="1"/>
  <c r="M13" i="1"/>
  <c r="N13" i="1" s="1"/>
  <c r="O12" i="1"/>
  <c r="M12" i="1"/>
  <c r="N12" i="1" s="1"/>
  <c r="O11" i="1"/>
  <c r="M11" i="1"/>
  <c r="N11" i="1" s="1"/>
  <c r="O10" i="1"/>
  <c r="M10" i="1"/>
  <c r="N10" i="1" s="1"/>
  <c r="O8" i="1"/>
  <c r="M8" i="1"/>
  <c r="N8" i="1" s="1"/>
  <c r="O6" i="1"/>
  <c r="M6" i="1"/>
  <c r="N6" i="1" s="1"/>
  <c r="O5" i="1"/>
  <c r="M5" i="1"/>
  <c r="N5" i="1" s="1"/>
  <c r="O4" i="1"/>
  <c r="M4" i="1"/>
  <c r="N4" i="1" s="1"/>
  <c r="P14" i="1" l="1"/>
  <c r="P10" i="1"/>
  <c r="P23" i="1"/>
  <c r="P6" i="1"/>
  <c r="P16" i="1"/>
  <c r="P21" i="1"/>
  <c r="P25" i="1"/>
  <c r="P30" i="1"/>
  <c r="P36" i="1"/>
  <c r="P41" i="1"/>
  <c r="P19" i="1"/>
  <c r="P12" i="1"/>
  <c r="P11" i="1"/>
  <c r="P4" i="1"/>
  <c r="P15" i="1"/>
  <c r="P24" i="1"/>
  <c r="P28" i="1"/>
  <c r="P40" i="1"/>
  <c r="P20" i="1"/>
  <c r="P35" i="1"/>
  <c r="P18" i="1"/>
  <c r="P22" i="1"/>
  <c r="P26" i="1"/>
  <c r="P31" i="1"/>
  <c r="P38" i="1"/>
  <c r="P42" i="1"/>
  <c r="P5" i="1"/>
  <c r="P8" i="1"/>
  <c r="P13" i="1"/>
  <c r="P43" i="1" l="1"/>
  <c r="P46" i="1" s="1"/>
  <c r="P47" i="1" s="1"/>
  <c r="P44" i="1" l="1"/>
  <c r="P45" i="1"/>
  <c r="K27" i="1"/>
  <c r="K26" i="1"/>
  <c r="K28" i="1"/>
  <c r="P48" i="1" l="1"/>
  <c r="P49" i="1" s="1"/>
  <c r="K42" i="1"/>
  <c r="K41" i="1"/>
  <c r="K40" i="1"/>
  <c r="K39" i="1"/>
  <c r="K38" i="1"/>
  <c r="K36" i="1"/>
  <c r="K35" i="1"/>
  <c r="K33" i="1"/>
  <c r="K31" i="1"/>
  <c r="K30" i="1"/>
  <c r="K25" i="1"/>
  <c r="K24" i="1"/>
  <c r="K23" i="1"/>
  <c r="K22" i="1"/>
  <c r="K21" i="1"/>
  <c r="K20" i="1"/>
  <c r="K19" i="1"/>
  <c r="K18" i="1"/>
  <c r="K16" i="1"/>
  <c r="K15" i="1"/>
  <c r="K14" i="1"/>
  <c r="K13" i="1"/>
  <c r="K12" i="1"/>
  <c r="K11" i="1"/>
  <c r="K10" i="1"/>
  <c r="K8" i="1"/>
  <c r="K6" i="1"/>
  <c r="K5" i="1"/>
  <c r="K4" i="1"/>
  <c r="I42" i="1"/>
  <c r="J42" i="1" s="1"/>
  <c r="I41" i="1"/>
  <c r="J41" i="1" s="1"/>
  <c r="I40" i="1"/>
  <c r="J40" i="1" s="1"/>
  <c r="I39" i="1"/>
  <c r="J39" i="1" s="1"/>
  <c r="I38" i="1"/>
  <c r="J38" i="1" s="1"/>
  <c r="I36" i="1"/>
  <c r="J36" i="1" s="1"/>
  <c r="I35" i="1"/>
  <c r="J35" i="1" s="1"/>
  <c r="I33" i="1"/>
  <c r="J33" i="1" s="1"/>
  <c r="I31" i="1"/>
  <c r="J31" i="1" s="1"/>
  <c r="I30" i="1"/>
  <c r="J30" i="1" s="1"/>
  <c r="I28" i="1"/>
  <c r="J28" i="1" s="1"/>
  <c r="I27" i="1"/>
  <c r="J27" i="1" s="1"/>
  <c r="I26" i="1"/>
  <c r="J26" i="1" s="1"/>
  <c r="I25" i="1"/>
  <c r="J25" i="1" s="1"/>
  <c r="I24" i="1"/>
  <c r="J24" i="1" s="1"/>
  <c r="I23" i="1"/>
  <c r="J23" i="1" s="1"/>
  <c r="I22" i="1"/>
  <c r="J22" i="1" s="1"/>
  <c r="I21" i="1"/>
  <c r="J21" i="1" s="1"/>
  <c r="I20" i="1"/>
  <c r="J20" i="1" s="1"/>
  <c r="I19" i="1"/>
  <c r="J19" i="1" s="1"/>
  <c r="I18" i="1"/>
  <c r="J18" i="1" s="1"/>
  <c r="I16" i="1"/>
  <c r="J16" i="1" s="1"/>
  <c r="I15" i="1"/>
  <c r="I14" i="1"/>
  <c r="I13" i="1"/>
  <c r="I12" i="1"/>
  <c r="L12" i="1" s="1"/>
  <c r="I11" i="1"/>
  <c r="L11" i="1" s="1"/>
  <c r="I10" i="1"/>
  <c r="L10" i="1" s="1"/>
  <c r="I8" i="1"/>
  <c r="J8" i="1" s="1"/>
  <c r="I6" i="1"/>
  <c r="J6" i="1" s="1"/>
  <c r="I5" i="1"/>
  <c r="J5" i="1" s="1"/>
  <c r="I4" i="1"/>
  <c r="J4" i="1" s="1"/>
  <c r="L6" i="1" l="1"/>
  <c r="L41" i="1"/>
  <c r="L16" i="1"/>
  <c r="L42" i="1"/>
  <c r="L5" i="1"/>
  <c r="L15" i="1"/>
  <c r="J10" i="1"/>
  <c r="J11" i="1"/>
  <c r="J15" i="1"/>
  <c r="L13" i="1"/>
  <c r="L4" i="1"/>
  <c r="L14" i="1"/>
  <c r="L23" i="1"/>
  <c r="L31" i="1"/>
  <c r="L24" i="1"/>
  <c r="L33" i="1"/>
  <c r="J12" i="1"/>
  <c r="L8" i="1"/>
  <c r="L18" i="1"/>
  <c r="L35" i="1"/>
  <c r="J13" i="1"/>
  <c r="L19" i="1"/>
  <c r="L25" i="1"/>
  <c r="L36" i="1"/>
  <c r="L20" i="1"/>
  <c r="L26" i="1"/>
  <c r="L38" i="1"/>
  <c r="J14" i="1"/>
  <c r="L27" i="1"/>
  <c r="L39" i="1"/>
  <c r="L21" i="1"/>
  <c r="L28" i="1"/>
  <c r="L40" i="1"/>
  <c r="L22" i="1"/>
  <c r="L30" i="1"/>
  <c r="L46" i="1" l="1"/>
  <c r="L47" i="1" s="1"/>
  <c r="L44" i="1" l="1"/>
  <c r="L45" i="1"/>
  <c r="L48" i="1" l="1"/>
  <c r="L49" i="1" s="1"/>
  <c r="H53" i="1" s="1"/>
  <c r="G4" i="1"/>
  <c r="G5" i="1"/>
  <c r="G6" i="1"/>
  <c r="G8" i="1"/>
  <c r="G10" i="1"/>
  <c r="G11" i="1"/>
  <c r="G12" i="1"/>
  <c r="G13" i="1"/>
  <c r="G14" i="1"/>
  <c r="G15" i="1"/>
  <c r="G16" i="1"/>
  <c r="G18" i="1"/>
  <c r="G19" i="1"/>
  <c r="G20" i="1"/>
  <c r="G21" i="1"/>
  <c r="G22" i="1"/>
  <c r="G23" i="1"/>
  <c r="G24" i="1"/>
  <c r="G25" i="1"/>
  <c r="G26" i="1"/>
  <c r="G27" i="1"/>
  <c r="G28" i="1"/>
  <c r="G30" i="1"/>
  <c r="G31" i="1"/>
  <c r="G33" i="1"/>
  <c r="G35" i="1"/>
  <c r="G36" i="1"/>
  <c r="G38" i="1"/>
  <c r="G39" i="1"/>
  <c r="G40" i="1"/>
  <c r="G41" i="1"/>
  <c r="G42" i="1"/>
  <c r="E4" i="1"/>
  <c r="H4" i="1" s="1"/>
  <c r="E5" i="1"/>
  <c r="H5" i="1" s="1"/>
  <c r="E6" i="1"/>
  <c r="H6" i="1" s="1"/>
  <c r="E8" i="1"/>
  <c r="F8" i="1" s="1"/>
  <c r="E10" i="1"/>
  <c r="F10" i="1" s="1"/>
  <c r="E11" i="1"/>
  <c r="F11" i="1" s="1"/>
  <c r="E12" i="1"/>
  <c r="H12" i="1" s="1"/>
  <c r="E13" i="1"/>
  <c r="H13" i="1" s="1"/>
  <c r="E14" i="1"/>
  <c r="H14" i="1" s="1"/>
  <c r="E15" i="1"/>
  <c r="F15" i="1" s="1"/>
  <c r="E16" i="1"/>
  <c r="F16" i="1" s="1"/>
  <c r="E18" i="1"/>
  <c r="F18" i="1" s="1"/>
  <c r="E19" i="1"/>
  <c r="F19" i="1" s="1"/>
  <c r="E20" i="1"/>
  <c r="H20" i="1" s="1"/>
  <c r="E21" i="1"/>
  <c r="H21" i="1" s="1"/>
  <c r="E22" i="1"/>
  <c r="E23" i="1"/>
  <c r="F23" i="1" s="1"/>
  <c r="E24" i="1"/>
  <c r="F24" i="1" s="1"/>
  <c r="E25" i="1"/>
  <c r="F25" i="1" s="1"/>
  <c r="E26" i="1"/>
  <c r="F26" i="1" s="1"/>
  <c r="E27" i="1"/>
  <c r="F27" i="1" s="1"/>
  <c r="E28" i="1"/>
  <c r="H28" i="1" s="1"/>
  <c r="E30" i="1"/>
  <c r="H30" i="1" s="1"/>
  <c r="E31" i="1"/>
  <c r="F31" i="1" s="1"/>
  <c r="E33" i="1"/>
  <c r="F33" i="1" s="1"/>
  <c r="E35" i="1"/>
  <c r="F35" i="1" s="1"/>
  <c r="E36" i="1"/>
  <c r="H36" i="1" s="1"/>
  <c r="E38" i="1"/>
  <c r="H38" i="1" s="1"/>
  <c r="E39" i="1"/>
  <c r="F39" i="1" s="1"/>
  <c r="E40" i="1"/>
  <c r="F40" i="1" s="1"/>
  <c r="E41" i="1"/>
  <c r="F41" i="1" s="1"/>
  <c r="E42" i="1"/>
  <c r="F42" i="1" s="1"/>
  <c r="G53" i="1" l="1"/>
  <c r="I53" i="1"/>
  <c r="H22" i="1"/>
  <c r="F38" i="1"/>
  <c r="F30" i="1"/>
  <c r="F22" i="1"/>
  <c r="F14" i="1"/>
  <c r="H35" i="1"/>
  <c r="F6" i="1"/>
  <c r="H27" i="1"/>
  <c r="H19" i="1"/>
  <c r="H11" i="1"/>
  <c r="F21" i="1"/>
  <c r="F13" i="1"/>
  <c r="F5" i="1"/>
  <c r="H42" i="1"/>
  <c r="H26" i="1"/>
  <c r="H18" i="1"/>
  <c r="H10" i="1"/>
  <c r="F36" i="1"/>
  <c r="F28" i="1"/>
  <c r="F20" i="1"/>
  <c r="F12" i="1"/>
  <c r="H41" i="1"/>
  <c r="H33" i="1"/>
  <c r="H25" i="1"/>
  <c r="H40" i="1"/>
  <c r="H24" i="1"/>
  <c r="H16" i="1"/>
  <c r="H8" i="1"/>
  <c r="F4" i="1"/>
  <c r="H39" i="1"/>
  <c r="H31" i="1"/>
  <c r="H23" i="1"/>
  <c r="H15" i="1"/>
  <c r="H43" i="1" l="1"/>
  <c r="H44" i="1" l="1"/>
  <c r="H46" i="1"/>
  <c r="H47" i="1" s="1"/>
  <c r="H45" i="1"/>
  <c r="H48" i="1" l="1"/>
  <c r="H49" i="1" s="1"/>
  <c r="H52" i="1" s="1"/>
  <c r="I52" i="1" l="1"/>
  <c r="G52" i="1"/>
  <c r="B34" i="1"/>
  <c r="B32" i="1"/>
  <c r="B29" i="1"/>
  <c r="B17" i="1"/>
  <c r="B9" i="1"/>
  <c r="B7" i="1"/>
  <c r="B3" i="1"/>
</calcChain>
</file>

<file path=xl/sharedStrings.xml><?xml version="1.0" encoding="utf-8"?>
<sst xmlns="http://schemas.openxmlformats.org/spreadsheetml/2006/main" count="660" uniqueCount="96">
  <si>
    <t>FUERZAS MILITARES DE COLOMBIA- MINISTERIO DE DEFENSA NACIONAL</t>
  </si>
  <si>
    <t>FUERZA AÉREA COLOMBIANA</t>
  </si>
  <si>
    <t>COMANDO AÉREO DE COMBATE No.2</t>
  </si>
  <si>
    <t>OBJETO:</t>
  </si>
  <si>
    <t>MANTENIMIENTO PREVENTIVO Y CORRECTIVO Y ADECUACIÓN A TODO COSTO DE LOS
CONTENEDORES (SHELTERS) DE LA FTC OMEGA - PAC RADAR DE SAN JOSE DEL GUAVIARE Y TORRE RADAR DE CONFORMIDAD CON LAS ESPECIFICACIONES TECNICAS.</t>
  </si>
  <si>
    <t xml:space="preserve">NOTAS: </t>
  </si>
  <si>
    <t xml:space="preserve">Las cantidades de obra que a continuación se presentan son aproximadas.  </t>
  </si>
  <si>
    <t>Su pago será determinado por la obra medida, realmente ejecutada, previa medición por parte de la supervision</t>
  </si>
  <si>
    <t>Durante la ejecución de la obra se deben verificar las medidas por parte del contratista y la supervision.</t>
  </si>
  <si>
    <t>El contratista deberá prever todos los costos correspondientes a materiales, mano de obra, transportes y demás costos directos e indirectos requeridos para realizar la totalidad de las obras.</t>
  </si>
  <si>
    <t>ANEXO 7.1.</t>
  </si>
  <si>
    <t>PRESUPUESTO OFICIAL RUBRO 02-01-01-001-002-10 REC 10
$70.000.000,00</t>
  </si>
  <si>
    <t>OFERTA ECONOMICA</t>
  </si>
  <si>
    <t>MANTENIMIENTO Y ADECUACION SHELTERS OMEGA</t>
  </si>
  <si>
    <t>ÍTEM</t>
  </si>
  <si>
    <t>ACTIVIDAD</t>
  </si>
  <si>
    <t>UND</t>
  </si>
  <si>
    <t>VALOR UNITARIO</t>
  </si>
  <si>
    <t>CANTIDAD</t>
  </si>
  <si>
    <t>VALOR PARCIAL</t>
  </si>
  <si>
    <t>VALOR TOTAL</t>
  </si>
  <si>
    <t xml:space="preserve">ALISTADO DE PISO EN CONCRETO DE 3000 PSI E=0.05 MTS (PREPARACIÓN DE SUPERFICIE) </t>
  </si>
  <si>
    <t>M²</t>
  </si>
  <si>
    <t>SUMINISTRO E INSTALACION DE SUMINISTRO E INSTALACION DE PISO EN CERAMICA REF: 907012771  (EN BAÑOS A INTERVENIR.)</t>
  </si>
  <si>
    <t>SUMINISTRO E INSTALACION DE CERAMICA DE PARED REF: 755039031 (INCLUYE RESANE DEL PAÑETE EXISTENTE Y PIRAGUA EN ALUMINIO BLANCO EN LOS FILOS) (EN LOS BAÑOS A INTERVENIR.)</t>
  </si>
  <si>
    <t>SUMINISTRO E INSTALACIÓN DE CIELO RASO PVC 10 MM (INCLUYE ESTRUCTURA Y COMPUERTAS PARA INSPECCION) Y TODOS LOS ACCESORIOS PARA SU CORRECTA INSTALACIÓN</t>
  </si>
  <si>
    <t>SUMINISTRO E INSTALACIÓN DE SANITARIO DE UNA PIEZA ARO ALONGADO ALTO 71 CM MATERIAL PORCELANA SANITARIA ANCHO 35 CM AHORRO DE AGUA TIPO DE DESCARGA DOBLE SISTEMA DE DESCARGA BOTON</t>
  </si>
  <si>
    <t>Un</t>
  </si>
  <si>
    <t>SUMINISTRO E INSTALACIÓN DE LAVAMANOS DE SOBREPONER OVALADO BLANCO 39X32,5X14 CM INCLUYE GRIFERIA MONOCONTROL MATERIAL ACERO - ABS ALTO 29CM</t>
  </si>
  <si>
    <t>SUMINISTRO E INSTALACIÓN DE GRIFERÍA DUCHA 8 PULGADAS (20CM LARGO)</t>
  </si>
  <si>
    <t>SUMINISTRO E INSTALACIÓN DE TAPA REGISTROS 20 X 20 CM  PLÁSTICAS</t>
  </si>
  <si>
    <t>SUMINISTRO E INSTALACIÓN DE REJILLA PLÁSTICA SOSCO 3 X 2</t>
  </si>
  <si>
    <t>SUMINISTRO E INSTALACIÓN DE JABONERA DE PORCELANA</t>
  </si>
  <si>
    <t>SUMINISTRO E INSTALACIÓN TOALLERO METALICO TERMINACION EN CROMO</t>
  </si>
  <si>
    <t xml:space="preserve">SUMINISTRO INSTALACIÓN Y PUESTA EN SERVICIO DE TOMACORRIENTE DOBLE MONOFÁSICA 15A./120V.(1Ø+N+PT) CON PROTECCIÓN POR FALLA A TIERRA (GFCI) (RED NORMAL), INCLUYE TUBERÍA PVC 3/4", SALIDA EN CABLEADO (PE, HF, FR, LS, LIBRE DE HALÓGENOS, RETARDANTE A LA LLAMA, BAJA EMISIÓN DE HUMOS) ACCESORIOS NECESARIOS PARA GARANTIZAR SU CORRECTA INSTALACIÓN Y PUESTA EN SERVICIO. </t>
  </si>
  <si>
    <t>INSTALACION A TODO COSTO  TUBERÍA PVC  1/2"  X 3 MTS PARA PUNTOS ELÉCTRICO EN CIELO RASO DRYWALL  Y ALAMBRADO SEGÚN NORMA RETIE + ACCESORIOS. (NO INCLUYE ALAMBRADO) + TRANSPORTE.</t>
  </si>
  <si>
    <t>ML</t>
  </si>
  <si>
    <t>INSTALACION A TODO COSTO  ALAMBRADO DE PUNTOS Y RED LIBRE DE ALUROGENOS  # 12, CON RECUBRIMIENTO POR COLOR BLANCO, INCLUYE INSTALACIÓN Y DEMÁS ACCESORIOS SEGÚN NORMA RETIE  + TRANSPORTE.</t>
  </si>
  <si>
    <t>INSTALACION A TODO COSTO  ALAMBRADO DE PUNTOS Y RED LIBRE DE ALUROGENOS  # 12, CON RECUBRIMIENTO POR COLOR ROJO , INCLUYE INSTALACIÓN Y DEMÁS ACCESORIOS SEGÚN NORMA RETIE  + TRANSPORTE.</t>
  </si>
  <si>
    <t>INSTALACION A TODO COSTO  ALAMBRADO DE PUNTOS Y RED LIBRE DE ALUROGENOS  # 12, CON RECUBRIMIENTO POR COLOR VERDE , INCLUYE INSTALACIÓN Y DEMÁS ACCESORIOS SEGÚN NORMA RETIE  + TRANSPORTE.</t>
  </si>
  <si>
    <t>ADECUACIÓN A TODO COSTO INSTALACIÓN DE INTERRUPTOR SENCILLO LÍNEA ARQUEA PREARMADA DE IGUAL O SUPERIORES CARACTERÍSTICAS TÉCNICAS PREVIAMENTE AUTORIZADAS POR LA SUPERVISIÓN, SEGÚN NORMA RETIE, INCLUYE ASEO Y TRANSPORTE.</t>
  </si>
  <si>
    <t>UN</t>
  </si>
  <si>
    <t xml:space="preserve"> INSTALACIÓN A TODO COSTO DE TOMACORRIENTE DOBLE CON POLO A TIERRA (2P+T) LÍNEA ARQUEA PREARMADA DE IGUAL O SUPERIORES CARACTERÍSTICAS TÉCNICAS PREVIAMENTE AUTORIZADAS POR LA SUPERVISIÓN, SEGÚN NORMA RETIE, INCLUYE ASEO Y TRANSPORTE.</t>
  </si>
  <si>
    <t>INSTALACIÓN A TODO COSTO DE PANEL LED INTEGRADO REDONDO DE INCRUSTAR 18W 22,5 CM, DE IGUAL O SUPERIORES CARACTERÍSTICAS TÉCNICAS PREVIAMENTE AUTORIZADAS POR LA SUPERVISIÓN LUZ BLANCA Y/O AMARILLA, SEGÚN NORMA RETIE, INCLUYE ASEO Y TRANSPORTE.</t>
  </si>
  <si>
    <t>SIPS BOMBILLO LED 4 ASPAS ESCUALIZABLE 50W6500K</t>
  </si>
  <si>
    <t>SUMINISTRO INSTALACIÓN Y PUESTA EN SERVICIO DE SALIDA CON Extractor Ministyle 14 cm x 14 cm, 10.3W, TENSIÓN DE OPERACIÓN 120V, INCLUYE CABLEADO, DUCTERIA, CAJAS, CURVAS Y TODO LO NECESARIO PARA SU CORRECTO FUNCIONAMIENTO.</t>
  </si>
  <si>
    <t xml:space="preserve">SUMINISTRO INSTALACIÓN Y PUESTA EN SERVICIO DE INTERRUPTOR SENCILLO CONMUTABLE, INCLUYE SALIDA EN CABLEADO (PE, HF, FR, LS, LIBRE DE HALÓGENOS, RETARDANTE A LA LLAMA, BAJA EMISIÓN DE HUMOS), TUBERÍA PVC 3/4" Y TODOS LOS ACCESORIOS NECESARIOS PARA GARANTIZAR SU CORRECTA INSTALACIÓN Y PUESTA EN SERVICIO. </t>
  </si>
  <si>
    <t>PUERTA EN MADERA CON ACABADOS EN MELAMINICO COLOR A DEFINIR, CON 2 DILATACIONES EN FONDO INCLUYE MARCO EN EL MISMO MATERIAL, CHAPA  Y TOPE MEDIA LUNA</t>
  </si>
  <si>
    <t>M2</t>
  </si>
  <si>
    <t>SUMINISTRO E INSTALACIÓN  MUEBLE DE LAVAMANOS CON ENTREPAÑO EN MADECOR RH DE 15 MM ENCHAPADO EN FORMICA EN SU INTERIOR Y EN EL EXTERIOR ENCHAPADO EN FORMICA COLOR POR DEFINIR, CON MESÓN EN MÁRMOL GRANITO PULIDO COLOR POR DEFINIR INCLUYE SALPICADERO DE 0,15M DE ALTURA, INSTALACIÓN SUSPENDIDA   +  ENTREPAÑO, ACCESORIOS, ELEMENTOS DE FIJACIÓN Y TODO LO DEMÁS PARA SU CORRECTO FUNCIONAMIENTO.</t>
  </si>
  <si>
    <t>PAÑETE IMPERMEABILIZADO MUROS 1:3 - E= 15 MM. INCLUYE SU APLICACIÓN EN FILOS Y DILATACIONES"</t>
  </si>
  <si>
    <t>SUMINISTRO E INSTALACION DE ESPEJO BISELADO  E= 4 MM (FLOTADO EN MURO)</t>
  </si>
  <si>
    <t>SUMINISTRO INSTALACIÓN DE DIVISIONES PARA DUCHA EN VIDRIO TEMPLADO BISELADO Y  SANDBLASTING INCLUYE HERRAJES Y ACCESORIOS EN ACERO INOXIDABLE PARA SU CORRECTO FUNCIONAMIENTO.</t>
  </si>
  <si>
    <t>INSTALACIONES HIDROSANITARIAS</t>
  </si>
  <si>
    <t>SUMINISTRO E INSTALACIÓN DE PUNTO DE AGUA FRIA Ø 1/2" , INCLUYE ACCESORIOS PARA SU CORRECTA INSTALACIÓN.</t>
  </si>
  <si>
    <t>SUMINISTRO E INSTALACIÓN DE PUNTO SANITARIO Ø 2" , INCLUYE ACCESORIOS PARA SU CORRECTA INSTALACION</t>
  </si>
  <si>
    <t>SUMINISTRO E INSTALACION DE REGISTRO DE AGUA INCLUYE TAPA Y CAJA Ø 1/2"</t>
  </si>
  <si>
    <t>SUMINISTRO E INSTALACIÓN DE SIFÓN Ø 3X2", INCLUYE ACCESORIOS PARA SU CORRECTA INSTALACION</t>
  </si>
  <si>
    <t>SUMINISTRO E INSTALACIÓN DE TUBERÍA PVC PRESIÓN RDE 13.5 Ø 1/2", INCLUYE ACCESORIOS PARA SU CORRECTA INSTALACIÓN.</t>
  </si>
  <si>
    <t>Ml</t>
  </si>
  <si>
    <t>TOTAL COSTOS DIRECTOS</t>
  </si>
  <si>
    <t>ADMINISTRACIÓN %</t>
  </si>
  <si>
    <t>A</t>
  </si>
  <si>
    <t>IMPREVISTOS %</t>
  </si>
  <si>
    <t>I</t>
  </si>
  <si>
    <t>UTILIDADES %</t>
  </si>
  <si>
    <t>U</t>
  </si>
  <si>
    <t>IVA SOBRE UTILIDAD</t>
  </si>
  <si>
    <t>%</t>
  </si>
  <si>
    <t>TOTAL COSTOS INDIRECTOS (A.I.U)+ IVA SOBRE UTILIDAD</t>
  </si>
  <si>
    <t>VALOR TOTAL OBRAS CIVILES</t>
  </si>
  <si>
    <t xml:space="preserve">DESTINACION </t>
  </si>
  <si>
    <r>
      <t>TOTAL PRESUPUESTO ASIGNADO POR RUBRO -</t>
    </r>
    <r>
      <rPr>
        <b/>
        <sz val="11"/>
        <color rgb="FFFF0000"/>
        <rFont val="Calibri"/>
        <family val="2"/>
        <scheme val="minor"/>
      </rPr>
      <t>SOBREPASAR EL VALOR DEL PRESUPUESTO ASIGNADO SERÁ CAUSAL DE RECHAZO</t>
    </r>
  </si>
  <si>
    <t xml:space="preserve">TOTAL OFERTA POR DESTINACION </t>
  </si>
  <si>
    <t>MANTENIMIENTO Y ADECUACIÓN
SHELTERS OMEGA</t>
  </si>
  <si>
    <r>
      <rPr>
        <b/>
        <sz val="11"/>
        <color theme="1"/>
        <rFont val="Calibri"/>
        <family val="2"/>
        <scheme val="minor"/>
      </rPr>
      <t>NOTA 1</t>
    </r>
    <r>
      <rPr>
        <sz val="11"/>
        <color theme="1"/>
        <rFont val="Calibri"/>
        <family val="2"/>
        <scheme val="minor"/>
      </rPr>
      <t xml:space="preserve">: </t>
    </r>
    <r>
      <rPr>
        <b/>
        <sz val="11"/>
        <color theme="1"/>
        <rFont val="Calibri"/>
        <family val="2"/>
        <scheme val="minor"/>
      </rPr>
      <t xml:space="preserve">EL PROPONENTE </t>
    </r>
    <r>
      <rPr>
        <b/>
        <u/>
        <sz val="11"/>
        <color theme="1"/>
        <rFont val="Calibri"/>
        <family val="2"/>
        <scheme val="minor"/>
      </rPr>
      <t xml:space="preserve">NO PODRÁ SOBREPASAR EL VALOR </t>
    </r>
    <r>
      <rPr>
        <b/>
        <sz val="11"/>
        <color rgb="FFFF0000"/>
        <rFont val="Calibri"/>
        <family val="2"/>
        <scheme val="minor"/>
      </rPr>
      <t>TOTAL</t>
    </r>
    <r>
      <rPr>
        <b/>
        <sz val="11"/>
        <color theme="1"/>
        <rFont val="Calibri"/>
        <family val="2"/>
        <scheme val="minor"/>
      </rPr>
      <t xml:space="preserve"> ASIGNADO Y/O POR </t>
    </r>
    <r>
      <rPr>
        <b/>
        <sz val="11"/>
        <color rgb="FFFF0000"/>
        <rFont val="Calibri"/>
        <family val="2"/>
        <scheme val="minor"/>
      </rPr>
      <t>RUBRO</t>
    </r>
    <r>
      <rPr>
        <b/>
        <sz val="11"/>
        <color theme="1"/>
        <rFont val="Calibri"/>
        <family val="2"/>
        <scheme val="minor"/>
      </rPr>
      <t xml:space="preserve"> Y/O DESTINO Y/O UNA VEZ REALIZADA CORRECCIÓN ARITMÉTICA POR PARTE DEL COMITÉ EVALUADOR ECONÓMICO, SO PENA DE RECHAZO</t>
    </r>
  </si>
  <si>
    <r>
      <rPr>
        <b/>
        <sz val="11"/>
        <color theme="1"/>
        <rFont val="Calibri"/>
        <family val="2"/>
        <scheme val="minor"/>
      </rPr>
      <t>NOTA 2</t>
    </r>
    <r>
      <rPr>
        <sz val="11"/>
        <color theme="1"/>
        <rFont val="Calibri"/>
        <family val="2"/>
        <scheme val="minor"/>
      </rPr>
      <t>. LA ADMINISTRACIÓN ADJUNTA "ANEXO - OFERTA ECONÓMICA" EN ARCHIVO EXCEL PARA FACILIDAD EN EL DILIGENCIAMIENTO POR PARTE DE LOS PROPONENTES, SIN EMBARGO SE ACLARA QUE ES RESPONSABILIDAD DEL MISMO LA INFORMACIÓN CONTENIDA EN EL ANEXO, POR LO QUE E SU DEBER VERIFICAR LOS DATOS REGISTRADOS (DESCRIPCIONES, CANTIDADES, FÓRMULAS Y DEMÁS NECESARIOS), LOS CUALES DEBERÁN CONCORDAR CON LO ESTABLECIDO EN EL ANEXO TÉCNICO</t>
    </r>
  </si>
  <si>
    <t>_____________________________________________________________
Nombre: JOHN JAIRO VALENCIA HINCAPIE
Cargo: Representante Legal
Documento de Identidad: 75105554</t>
  </si>
  <si>
    <t>ECONTAINERS S.A.S.</t>
  </si>
  <si>
    <t>_____________________________________________________________
PROYECTOS Y SOLUCIONES EN INGENIERÍA SAS
Nombre:  ALVARO RODRIGUEZ RANGEL
Cargo:Representante legal
Documento de Identidad:88.240.653_ de Cúcuta</t>
  </si>
  <si>
    <t>PROYECTOS Y SOLUCIONES EN INGENIERIA S.A.S.</t>
  </si>
  <si>
    <t>9,1-</t>
  </si>
  <si>
    <t>_____________________________________________________________
MARIA JOSE HERRERA GUZMAN 
Representante Legal CONSORCIO VENTURA
CC. 52,452,955 de Bogotá</t>
  </si>
  <si>
    <t>CONSORCIO VENTURA</t>
  </si>
  <si>
    <r>
      <t>_____________________________________________________________
[</t>
    </r>
    <r>
      <rPr>
        <b/>
        <sz val="11"/>
        <color rgb="FFFF0000"/>
        <rFont val="Calibri"/>
        <family val="2"/>
        <scheme val="minor"/>
      </rPr>
      <t>Firma representante legal del Proponente o del Proponente persona natural</t>
    </r>
    <r>
      <rPr>
        <sz val="11"/>
        <color theme="1"/>
        <rFont val="Calibri"/>
        <family val="2"/>
        <scheme val="minor"/>
      </rPr>
      <t xml:space="preserve">] 
Nombre: FABIO GARZON DAZA 
Cargo: ARQUITECTO
Documento de Identidad: </t>
    </r>
    <r>
      <rPr>
        <b/>
        <sz val="11"/>
        <color rgb="FFFF0000"/>
        <rFont val="Calibri"/>
        <family val="2"/>
        <scheme val="minor"/>
      </rPr>
      <t xml:space="preserve">19,336,660 de Bogota </t>
    </r>
  </si>
  <si>
    <t>FABIO GARZON DAZA</t>
  </si>
  <si>
    <t>CANT</t>
  </si>
  <si>
    <t>SKYTECH S.A.S</t>
  </si>
  <si>
    <t>ACABADOS E IMPERMEABILIZACIONES</t>
  </si>
  <si>
    <t>CIELO RASO</t>
  </si>
  <si>
    <t>APARATOS SANITARIOS Y ACCESORIOS</t>
  </si>
  <si>
    <t>INSTALACIONES ELECTRICAS</t>
  </si>
  <si>
    <t>CARPINTERIA EN MADERA</t>
  </si>
  <si>
    <t>MAMPOSTERIA</t>
  </si>
  <si>
    <t>VIDRIOS Y ESPEJOS</t>
  </si>
  <si>
    <t>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</si>
</sst>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_-;\-&quot;$&quot;\ * #,##0.0_-;_-&quot;$&quot;\ * &quot;-&quot;_-;_-@_-"/>
    <numFmt numFmtId="165" formatCode="_-* #,##0.0_-;\-* #,##0.0_-;_-* &quot;-&quot;_-;_-@_-"/>
    <numFmt numFmtId="166" formatCode="_-&quot;$&quot;\ * #,##0.00_-;\-&quot;$&quot;\ * #,##0.00_-;_-&quot;$&quot;\ * &quot;-&quot;_-;_-@_-"/>
    <numFmt numFmtId="167" formatCode="&quot;$&quot;\ #,##0.00"/>
    <numFmt numFmtId="168" formatCode="0.0000000%"/>
    <numFmt numFmtId="169" formatCode="_-* #,##0_-;\-* #,##0_-;_-* &quot;-&quot;??_-;_-@_-"/>
    <numFmt numFmtId="170" formatCode="0.0%"/>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8"/>
      <color theme="1"/>
      <name val="Calibri"/>
      <family val="2"/>
      <scheme val="minor"/>
    </font>
    <font>
      <b/>
      <sz val="14"/>
      <color theme="1"/>
      <name val="Calibri"/>
      <family val="2"/>
      <scheme val="minor"/>
    </font>
    <font>
      <b/>
      <sz val="22"/>
      <color theme="1"/>
      <name val="Arial"/>
      <family val="2"/>
    </font>
    <font>
      <b/>
      <sz val="14"/>
      <color theme="1"/>
      <name val="Arial"/>
      <family val="2"/>
    </font>
    <font>
      <b/>
      <sz val="11"/>
      <color theme="1"/>
      <name val="Arial"/>
      <family val="2"/>
    </font>
    <font>
      <sz val="10"/>
      <color theme="1"/>
      <name val="Arial"/>
      <family val="2"/>
    </font>
    <font>
      <sz val="11"/>
      <color theme="1"/>
      <name val="Arial"/>
      <family val="2"/>
    </font>
    <font>
      <b/>
      <sz val="11"/>
      <color rgb="FFFF0000"/>
      <name val="Calibri"/>
      <family val="2"/>
      <scheme val="minor"/>
    </font>
    <font>
      <b/>
      <u/>
      <sz val="11"/>
      <color theme="1"/>
      <name val="Calibri"/>
      <family val="2"/>
      <scheme val="minor"/>
    </font>
    <font>
      <sz val="10"/>
      <color theme="1"/>
      <name val="Arial Narrow"/>
      <family val="2"/>
    </font>
    <font>
      <b/>
      <sz val="10"/>
      <color theme="1"/>
      <name val="Arial Narrow"/>
      <family val="2"/>
    </font>
    <font>
      <sz val="10"/>
      <color theme="0"/>
      <name val="Arial"/>
      <family val="2"/>
    </font>
  </fonts>
  <fills count="8">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theme="2" tint="-9.9978637043366805E-2"/>
        <bgColor indexed="64"/>
      </patternFill>
    </fill>
  </fills>
  <borders count="4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6">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216">
    <xf numFmtId="0" fontId="0" fillId="0" borderId="0" xfId="0"/>
    <xf numFmtId="0" fontId="0" fillId="0" borderId="0" xfId="0" applyAlignment="1">
      <alignment horizontal="center" vertical="center"/>
    </xf>
    <xf numFmtId="0" fontId="0" fillId="0" borderId="0" xfId="0" applyAlignment="1">
      <alignment horizontal="justify" vertical="center"/>
    </xf>
    <xf numFmtId="0" fontId="0" fillId="0" borderId="0" xfId="0" applyAlignment="1">
      <alignment vertical="center"/>
    </xf>
    <xf numFmtId="0" fontId="2" fillId="2" borderId="1" xfId="0" applyFont="1" applyFill="1" applyBorder="1" applyAlignment="1">
      <alignment horizontal="center" vertical="center"/>
    </xf>
    <xf numFmtId="164" fontId="2" fillId="0" borderId="2" xfId="4" applyNumberFormat="1" applyFont="1" applyBorder="1" applyAlignment="1" applyProtection="1">
      <alignment horizontal="center" vertical="center"/>
    </xf>
    <xf numFmtId="164" fontId="2" fillId="0" borderId="3" xfId="4" applyNumberFormat="1" applyFont="1" applyBorder="1" applyAlignment="1" applyProtection="1">
      <alignment horizontal="center" vertical="center"/>
    </xf>
    <xf numFmtId="0" fontId="6" fillId="2" borderId="0" xfId="0" applyFont="1" applyFill="1" applyAlignment="1">
      <alignment horizontal="center" vertical="center" wrapText="1"/>
    </xf>
    <xf numFmtId="0" fontId="0" fillId="2" borderId="0" xfId="0" applyFill="1"/>
    <xf numFmtId="0" fontId="8" fillId="3" borderId="14" xfId="0" applyFont="1" applyFill="1" applyBorder="1" applyAlignment="1">
      <alignment horizontal="center" vertical="center"/>
    </xf>
    <xf numFmtId="0" fontId="8" fillId="3" borderId="15" xfId="0" applyFont="1" applyFill="1" applyBorder="1" applyAlignment="1">
      <alignment horizontal="justify" vertical="center" wrapText="1"/>
    </xf>
    <xf numFmtId="0" fontId="8" fillId="3" borderId="15" xfId="0" applyFont="1" applyFill="1" applyBorder="1" applyAlignment="1">
      <alignment horizontal="center" vertical="center"/>
    </xf>
    <xf numFmtId="164" fontId="8" fillId="3" borderId="15" xfId="4" applyNumberFormat="1" applyFont="1" applyFill="1" applyBorder="1" applyAlignment="1" applyProtection="1">
      <alignment horizontal="center" vertical="center"/>
    </xf>
    <xf numFmtId="165" fontId="8" fillId="3" borderId="15" xfId="2" applyNumberFormat="1" applyFont="1" applyFill="1" applyBorder="1" applyAlignment="1" applyProtection="1">
      <alignment horizontal="center" vertical="center"/>
    </xf>
    <xf numFmtId="166" fontId="8" fillId="3" borderId="16" xfId="0" applyNumberFormat="1" applyFont="1" applyFill="1" applyBorder="1" applyAlignment="1">
      <alignment horizontal="center" vertical="center"/>
    </xf>
    <xf numFmtId="0" fontId="8" fillId="5" borderId="11" xfId="0" applyFont="1" applyFill="1" applyBorder="1" applyAlignment="1">
      <alignment horizontal="center" vertical="center"/>
    </xf>
    <xf numFmtId="167" fontId="8" fillId="5" borderId="17" xfId="0" applyNumberFormat="1" applyFont="1" applyFill="1" applyBorder="1" applyAlignment="1">
      <alignment vertical="center"/>
    </xf>
    <xf numFmtId="0" fontId="9" fillId="0" borderId="0" xfId="0" applyFont="1" applyAlignment="1" applyProtection="1">
      <alignment vertical="center"/>
      <protection hidden="1"/>
    </xf>
    <xf numFmtId="0" fontId="10" fillId="0" borderId="18" xfId="0" applyFont="1" applyBorder="1" applyAlignment="1">
      <alignment horizontal="center" vertical="center"/>
    </xf>
    <xf numFmtId="0" fontId="10" fillId="0" borderId="19" xfId="0" applyFont="1" applyBorder="1" applyAlignment="1">
      <alignment horizontal="justify" vertical="center" wrapText="1"/>
    </xf>
    <xf numFmtId="3" fontId="10" fillId="0" borderId="19" xfId="0" applyNumberFormat="1" applyFont="1" applyBorder="1" applyAlignment="1">
      <alignment horizontal="center" vertical="center"/>
    </xf>
    <xf numFmtId="167" fontId="10" fillId="0" borderId="19" xfId="0" applyNumberFormat="1" applyFont="1" applyBorder="1" applyAlignment="1">
      <alignment horizontal="center" vertical="center"/>
    </xf>
    <xf numFmtId="0" fontId="10" fillId="0" borderId="19" xfId="0" applyFont="1" applyBorder="1" applyAlignment="1">
      <alignment horizontal="center" vertical="center"/>
    </xf>
    <xf numFmtId="168" fontId="10" fillId="0" borderId="20" xfId="0" applyNumberFormat="1" applyFont="1" applyBorder="1" applyAlignment="1">
      <alignment horizontal="center" vertical="center"/>
    </xf>
    <xf numFmtId="0" fontId="10" fillId="0" borderId="21" xfId="0" applyFont="1" applyBorder="1" applyAlignment="1">
      <alignment horizontal="center" vertical="center"/>
    </xf>
    <xf numFmtId="0" fontId="10" fillId="0" borderId="22" xfId="0" applyFont="1" applyBorder="1" applyAlignment="1">
      <alignment horizontal="justify" vertical="center" wrapText="1"/>
    </xf>
    <xf numFmtId="3" fontId="10" fillId="0" borderId="22" xfId="0" applyNumberFormat="1" applyFont="1" applyBorder="1" applyAlignment="1">
      <alignment horizontal="center" vertical="center"/>
    </xf>
    <xf numFmtId="167" fontId="10" fillId="0" borderId="22" xfId="0" applyNumberFormat="1" applyFont="1" applyBorder="1" applyAlignment="1">
      <alignment horizontal="center" vertical="center"/>
    </xf>
    <xf numFmtId="0" fontId="10" fillId="0" borderId="22" xfId="0" applyFont="1" applyBorder="1" applyAlignment="1">
      <alignment horizontal="center" vertical="center"/>
    </xf>
    <xf numFmtId="168" fontId="10" fillId="0" borderId="23" xfId="0" applyNumberFormat="1" applyFont="1" applyBorder="1" applyAlignment="1">
      <alignment horizontal="center" vertical="center"/>
    </xf>
    <xf numFmtId="0" fontId="8" fillId="5" borderId="1" xfId="0" applyFont="1" applyFill="1" applyBorder="1" applyAlignment="1">
      <alignment horizontal="center" vertical="center"/>
    </xf>
    <xf numFmtId="167" fontId="8" fillId="5" borderId="6" xfId="0" applyNumberFormat="1" applyFont="1" applyFill="1" applyBorder="1" applyAlignment="1">
      <alignment vertical="center"/>
    </xf>
    <xf numFmtId="0" fontId="10" fillId="0" borderId="14" xfId="0" applyFont="1" applyBorder="1" applyAlignment="1">
      <alignment horizontal="center" vertical="center"/>
    </xf>
    <xf numFmtId="0" fontId="10" fillId="0" borderId="15" xfId="0" applyFont="1" applyBorder="1" applyAlignment="1">
      <alignment horizontal="justify" vertical="center" wrapText="1"/>
    </xf>
    <xf numFmtId="3" fontId="10" fillId="0" borderId="15" xfId="0" applyNumberFormat="1" applyFont="1" applyBorder="1" applyAlignment="1">
      <alignment horizontal="center" vertical="center"/>
    </xf>
    <xf numFmtId="0" fontId="10" fillId="0" borderId="15" xfId="0" applyFont="1" applyBorder="1" applyAlignment="1">
      <alignment horizontal="center" vertical="center"/>
    </xf>
    <xf numFmtId="168" fontId="10" fillId="0" borderId="16" xfId="0" applyNumberFormat="1" applyFont="1" applyBorder="1" applyAlignment="1">
      <alignment horizontal="center" vertical="center"/>
    </xf>
    <xf numFmtId="0" fontId="10" fillId="0" borderId="24" xfId="0" applyFont="1" applyBorder="1" applyAlignment="1">
      <alignment horizontal="center" vertical="center"/>
    </xf>
    <xf numFmtId="0" fontId="10" fillId="0" borderId="25" xfId="0" applyFont="1" applyBorder="1" applyAlignment="1">
      <alignment horizontal="justify" vertical="center" wrapText="1"/>
    </xf>
    <xf numFmtId="3" fontId="10" fillId="0" borderId="25" xfId="0" applyNumberFormat="1" applyFont="1" applyBorder="1" applyAlignment="1">
      <alignment horizontal="center" vertical="center"/>
    </xf>
    <xf numFmtId="167" fontId="10" fillId="0" borderId="25" xfId="0" applyNumberFormat="1" applyFont="1" applyBorder="1" applyAlignment="1">
      <alignment horizontal="center" vertical="center"/>
    </xf>
    <xf numFmtId="0" fontId="10" fillId="0" borderId="25" xfId="0" applyFont="1" applyBorder="1" applyAlignment="1">
      <alignment horizontal="center" vertical="center"/>
    </xf>
    <xf numFmtId="168" fontId="10" fillId="0" borderId="26" xfId="0" applyNumberFormat="1" applyFont="1" applyBorder="1" applyAlignment="1">
      <alignment horizontal="center" vertical="center"/>
    </xf>
    <xf numFmtId="0" fontId="8" fillId="5" borderId="8" xfId="0" applyFont="1" applyFill="1" applyBorder="1" applyAlignment="1">
      <alignment horizontal="center" vertical="center"/>
    </xf>
    <xf numFmtId="167" fontId="8" fillId="5" borderId="7" xfId="0" applyNumberFormat="1" applyFont="1" applyFill="1" applyBorder="1" applyAlignment="1">
      <alignment vertical="center"/>
    </xf>
    <xf numFmtId="2" fontId="10" fillId="0" borderId="21" xfId="0" applyNumberFormat="1" applyFont="1" applyBorder="1" applyAlignment="1">
      <alignment horizontal="center" vertical="center"/>
    </xf>
    <xf numFmtId="167" fontId="10" fillId="0" borderId="15" xfId="0" applyNumberFormat="1" applyFont="1" applyBorder="1" applyAlignment="1">
      <alignment horizontal="center" vertical="center"/>
    </xf>
    <xf numFmtId="2" fontId="10" fillId="0" borderId="15" xfId="0" applyNumberFormat="1" applyFont="1" applyBorder="1" applyAlignment="1">
      <alignment horizontal="center" vertical="center"/>
    </xf>
    <xf numFmtId="167" fontId="8" fillId="6" borderId="10" xfId="0" applyNumberFormat="1" applyFont="1" applyFill="1" applyBorder="1" applyAlignment="1">
      <alignment horizontal="right" vertical="center"/>
    </xf>
    <xf numFmtId="167" fontId="10" fillId="0" borderId="16" xfId="0" applyNumberFormat="1" applyFont="1" applyBorder="1" applyAlignment="1">
      <alignment horizontal="right" vertical="center"/>
    </xf>
    <xf numFmtId="167" fontId="10" fillId="0" borderId="20" xfId="0" applyNumberFormat="1" applyFont="1" applyBorder="1" applyAlignment="1">
      <alignment horizontal="right" vertical="center"/>
    </xf>
    <xf numFmtId="167" fontId="10" fillId="0" borderId="26" xfId="0" applyNumberFormat="1" applyFont="1" applyBorder="1" applyAlignment="1">
      <alignment horizontal="right" vertical="center"/>
    </xf>
    <xf numFmtId="167" fontId="8" fillId="6" borderId="17" xfId="0" applyNumberFormat="1" applyFont="1" applyFill="1" applyBorder="1" applyAlignment="1">
      <alignment horizontal="right" vertical="center"/>
    </xf>
    <xf numFmtId="0" fontId="10" fillId="0" borderId="0" xfId="0" applyFont="1" applyAlignment="1">
      <alignment horizontal="center" vertical="center"/>
    </xf>
    <xf numFmtId="0" fontId="10" fillId="0" borderId="0" xfId="0" applyFont="1" applyAlignment="1">
      <alignment horizontal="justify" vertical="center"/>
    </xf>
    <xf numFmtId="0" fontId="10" fillId="0" borderId="0" xfId="0" applyFont="1" applyAlignment="1">
      <alignment vertical="center"/>
    </xf>
    <xf numFmtId="0" fontId="2" fillId="7" borderId="36" xfId="0" applyFont="1" applyFill="1" applyBorder="1" applyAlignment="1">
      <alignment horizontal="center" vertical="center"/>
    </xf>
    <xf numFmtId="0" fontId="2" fillId="7" borderId="37" xfId="0" applyFont="1" applyFill="1" applyBorder="1" applyAlignment="1">
      <alignment horizontal="center" vertical="center" wrapText="1"/>
    </xf>
    <xf numFmtId="0" fontId="2" fillId="7" borderId="38" xfId="0" applyFont="1" applyFill="1" applyBorder="1" applyAlignment="1">
      <alignment horizontal="center" vertical="center" wrapText="1"/>
    </xf>
    <xf numFmtId="0" fontId="0" fillId="0" borderId="39" xfId="0" applyBorder="1" applyAlignment="1">
      <alignment horizontal="center" vertical="center" wrapText="1"/>
    </xf>
    <xf numFmtId="167" fontId="2" fillId="0" borderId="40" xfId="0" applyNumberFormat="1" applyFont="1" applyBorder="1" applyAlignment="1">
      <alignment horizontal="center" vertical="center"/>
    </xf>
    <xf numFmtId="167" fontId="0" fillId="0" borderId="41" xfId="0" applyNumberFormat="1" applyBorder="1" applyAlignment="1">
      <alignment horizontal="center" vertical="center"/>
    </xf>
    <xf numFmtId="0" fontId="10" fillId="2" borderId="8" xfId="0" applyFont="1" applyFill="1" applyBorder="1" applyAlignment="1">
      <alignment vertical="center" wrapText="1"/>
    </xf>
    <xf numFmtId="0" fontId="10" fillId="2" borderId="33" xfId="0" applyFont="1" applyFill="1" applyBorder="1" applyAlignment="1">
      <alignment vertical="center" wrapText="1"/>
    </xf>
    <xf numFmtId="0" fontId="10" fillId="0" borderId="34" xfId="0" applyFont="1" applyBorder="1" applyAlignment="1">
      <alignment vertical="center"/>
    </xf>
    <xf numFmtId="0" fontId="10" fillId="0" borderId="35" xfId="0" applyFont="1" applyBorder="1" applyAlignment="1">
      <alignment vertical="center"/>
    </xf>
    <xf numFmtId="9" fontId="10" fillId="0" borderId="34" xfId="5" applyFont="1" applyBorder="1" applyAlignment="1" applyProtection="1">
      <alignment vertical="center"/>
    </xf>
    <xf numFmtId="9" fontId="10" fillId="0" borderId="35" xfId="5" applyFont="1" applyBorder="1" applyAlignment="1" applyProtection="1">
      <alignment vertical="center"/>
    </xf>
    <xf numFmtId="0" fontId="8" fillId="6" borderId="11" xfId="0" applyFont="1" applyFill="1" applyBorder="1" applyAlignment="1">
      <alignment vertical="center" wrapText="1"/>
    </xf>
    <xf numFmtId="0" fontId="8" fillId="6" borderId="12" xfId="0" applyFont="1" applyFill="1" applyBorder="1" applyAlignment="1">
      <alignment vertical="center" wrapText="1"/>
    </xf>
    <xf numFmtId="0" fontId="10" fillId="2" borderId="4" xfId="0" applyFont="1" applyFill="1" applyBorder="1" applyAlignment="1">
      <alignment vertical="center" wrapText="1"/>
    </xf>
    <xf numFmtId="0" fontId="10" fillId="2" borderId="30" xfId="0" applyFont="1" applyFill="1" applyBorder="1" applyAlignment="1">
      <alignment vertical="center" wrapText="1"/>
    </xf>
    <xf numFmtId="0" fontId="10" fillId="0" borderId="31" xfId="0" applyFont="1" applyBorder="1" applyAlignment="1">
      <alignment vertical="center"/>
    </xf>
    <xf numFmtId="0" fontId="10" fillId="0" borderId="32" xfId="0" applyFont="1" applyBorder="1" applyAlignment="1">
      <alignment vertical="center"/>
    </xf>
    <xf numFmtId="10" fontId="10" fillId="0" borderId="31" xfId="5" applyNumberFormat="1" applyFont="1" applyBorder="1" applyAlignment="1" applyProtection="1">
      <alignment vertical="center"/>
    </xf>
    <xf numFmtId="10" fontId="10" fillId="0" borderId="32" xfId="5" applyNumberFormat="1" applyFont="1" applyBorder="1" applyAlignment="1" applyProtection="1">
      <alignment vertical="center"/>
    </xf>
    <xf numFmtId="0" fontId="8" fillId="5" borderId="11" xfId="0" applyFont="1" applyFill="1" applyBorder="1" applyAlignment="1">
      <alignment vertical="center"/>
    </xf>
    <xf numFmtId="0" fontId="8" fillId="5" borderId="12" xfId="0" applyFont="1" applyFill="1" applyBorder="1" applyAlignment="1">
      <alignment vertical="center"/>
    </xf>
    <xf numFmtId="0" fontId="8" fillId="5" borderId="1" xfId="0" applyFont="1" applyFill="1" applyBorder="1" applyAlignment="1">
      <alignment vertical="center"/>
    </xf>
    <xf numFmtId="0" fontId="8" fillId="5" borderId="2" xfId="0" applyFont="1" applyFill="1" applyBorder="1" applyAlignment="1">
      <alignment vertical="center"/>
    </xf>
    <xf numFmtId="0" fontId="8" fillId="6" borderId="8" xfId="0" applyFont="1" applyFill="1" applyBorder="1" applyAlignment="1">
      <alignment vertical="center" wrapText="1"/>
    </xf>
    <xf numFmtId="0" fontId="8" fillId="6" borderId="9" xfId="0" applyFont="1" applyFill="1" applyBorder="1" applyAlignment="1">
      <alignment vertical="center" wrapText="1"/>
    </xf>
    <xf numFmtId="0" fontId="8" fillId="6" borderId="10" xfId="0" applyFont="1" applyFill="1" applyBorder="1" applyAlignment="1">
      <alignment vertical="center" wrapText="1"/>
    </xf>
    <xf numFmtId="0" fontId="10" fillId="2" borderId="1" xfId="0" applyFont="1" applyFill="1" applyBorder="1" applyAlignment="1">
      <alignment vertical="center" wrapText="1"/>
    </xf>
    <xf numFmtId="0" fontId="10" fillId="2" borderId="27" xfId="0" applyFont="1" applyFill="1" applyBorder="1" applyAlignment="1">
      <alignment vertical="center" wrapText="1"/>
    </xf>
    <xf numFmtId="0" fontId="10" fillId="0" borderId="28" xfId="0" applyFont="1" applyBorder="1" applyAlignment="1">
      <alignment vertical="center"/>
    </xf>
    <xf numFmtId="0" fontId="10" fillId="0" borderId="29" xfId="0" applyFont="1" applyBorder="1" applyAlignment="1">
      <alignment vertical="center"/>
    </xf>
    <xf numFmtId="10" fontId="10" fillId="0" borderId="28" xfId="5" applyNumberFormat="1" applyFont="1" applyBorder="1" applyAlignment="1" applyProtection="1">
      <alignment vertical="center"/>
    </xf>
    <xf numFmtId="10" fontId="10" fillId="0" borderId="29" xfId="5" applyNumberFormat="1" applyFont="1" applyBorder="1" applyAlignment="1" applyProtection="1">
      <alignment vertical="center"/>
    </xf>
    <xf numFmtId="0" fontId="7" fillId="4" borderId="11" xfId="0" applyFont="1" applyFill="1" applyBorder="1" applyAlignment="1">
      <alignment vertical="center" wrapText="1"/>
    </xf>
    <xf numFmtId="0" fontId="7" fillId="4" borderId="12" xfId="0" applyFont="1" applyFill="1" applyBorder="1" applyAlignment="1">
      <alignment vertical="center" wrapText="1"/>
    </xf>
    <xf numFmtId="0" fontId="7" fillId="4" borderId="13" xfId="0" applyFont="1" applyFill="1" applyBorder="1" applyAlignment="1">
      <alignment vertical="center" wrapText="1"/>
    </xf>
    <xf numFmtId="0" fontId="8" fillId="5" borderId="8" xfId="0" applyFont="1" applyFill="1" applyBorder="1" applyAlignment="1">
      <alignment vertical="center"/>
    </xf>
    <xf numFmtId="0" fontId="8" fillId="5" borderId="9" xfId="0" applyFont="1" applyFill="1" applyBorder="1" applyAlignment="1">
      <alignment vertical="center"/>
    </xf>
    <xf numFmtId="0" fontId="6" fillId="4" borderId="12" xfId="0" applyFont="1" applyFill="1" applyBorder="1" applyAlignment="1">
      <alignment vertical="center"/>
    </xf>
    <xf numFmtId="0" fontId="6" fillId="4" borderId="13" xfId="0" applyFont="1" applyFill="1" applyBorder="1" applyAlignment="1">
      <alignment vertical="center"/>
    </xf>
    <xf numFmtId="0" fontId="4" fillId="3" borderId="8" xfId="0" applyFont="1" applyFill="1" applyBorder="1" applyAlignment="1">
      <alignment vertical="center" wrapText="1"/>
    </xf>
    <xf numFmtId="0" fontId="4" fillId="3" borderId="9" xfId="0" applyFont="1" applyFill="1" applyBorder="1" applyAlignment="1">
      <alignment vertical="center" wrapText="1"/>
    </xf>
    <xf numFmtId="0" fontId="4" fillId="3" borderId="10" xfId="0" applyFont="1" applyFill="1" applyBorder="1" applyAlignment="1">
      <alignment vertical="center" wrapText="1"/>
    </xf>
    <xf numFmtId="0" fontId="2" fillId="3" borderId="6" xfId="0" applyFont="1" applyFill="1" applyBorder="1" applyAlignment="1">
      <alignment vertical="center" wrapText="1"/>
    </xf>
    <xf numFmtId="0" fontId="2" fillId="3" borderId="7" xfId="0" applyFont="1" applyFill="1" applyBorder="1" applyAlignment="1">
      <alignment vertical="center" wrapText="1"/>
    </xf>
    <xf numFmtId="0" fontId="4" fillId="3" borderId="1" xfId="0" applyFont="1" applyFill="1" applyBorder="1" applyAlignment="1">
      <alignment vertical="center" wrapText="1"/>
    </xf>
    <xf numFmtId="0" fontId="4" fillId="3" borderId="2" xfId="0" applyFont="1" applyFill="1" applyBorder="1" applyAlignment="1">
      <alignment vertical="center" wrapText="1"/>
    </xf>
    <xf numFmtId="0" fontId="4" fillId="3" borderId="3" xfId="0" applyFont="1" applyFill="1" applyBorder="1" applyAlignment="1">
      <alignment vertical="center" wrapText="1"/>
    </xf>
    <xf numFmtId="0" fontId="0" fillId="0" borderId="0" xfId="0" applyAlignment="1">
      <alignment vertical="center" wrapText="1"/>
    </xf>
    <xf numFmtId="0" fontId="0" fillId="2" borderId="4" xfId="0" applyFill="1" applyBorder="1" applyAlignment="1">
      <alignment vertical="center"/>
    </xf>
    <xf numFmtId="0" fontId="0" fillId="2" borderId="0" xfId="0" applyFill="1" applyAlignment="1">
      <alignment vertical="center"/>
    </xf>
    <xf numFmtId="0" fontId="0" fillId="2" borderId="5" xfId="0" applyFill="1" applyBorder="1" applyAlignment="1">
      <alignment vertical="center"/>
    </xf>
    <xf numFmtId="0" fontId="0" fillId="2" borderId="8" xfId="0" applyFill="1" applyBorder="1" applyAlignment="1">
      <alignment vertical="center" wrapText="1"/>
    </xf>
    <xf numFmtId="0" fontId="0" fillId="2" borderId="9" xfId="0" applyFill="1" applyBorder="1" applyAlignment="1">
      <alignment vertical="center" wrapText="1"/>
    </xf>
    <xf numFmtId="0" fontId="0" fillId="2" borderId="10" xfId="0" applyFill="1" applyBorder="1" applyAlignment="1">
      <alignment vertical="center" wrapText="1"/>
    </xf>
    <xf numFmtId="0" fontId="5" fillId="0" borderId="11" xfId="0" applyFont="1" applyBorder="1" applyAlignment="1">
      <alignment vertical="center" wrapText="1"/>
    </xf>
    <xf numFmtId="0" fontId="5" fillId="0" borderId="12" xfId="0" applyFont="1" applyBorder="1" applyAlignment="1">
      <alignment vertical="center" wrapText="1"/>
    </xf>
    <xf numFmtId="0" fontId="5" fillId="0" borderId="13" xfId="0" applyFont="1" applyBorder="1" applyAlignment="1">
      <alignment vertical="center" wrapText="1"/>
    </xf>
    <xf numFmtId="0" fontId="2" fillId="2" borderId="1" xfId="0" applyFont="1" applyFill="1" applyBorder="1" applyAlignment="1">
      <alignment vertical="center"/>
    </xf>
    <xf numFmtId="0" fontId="2" fillId="2" borderId="2"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2" fillId="2" borderId="0" xfId="0" applyFont="1" applyFill="1" applyAlignment="1">
      <alignment vertical="center"/>
    </xf>
    <xf numFmtId="0" fontId="2" fillId="2" borderId="5" xfId="0" applyFont="1" applyFill="1" applyBorder="1" applyAlignment="1">
      <alignment vertical="center"/>
    </xf>
    <xf numFmtId="0" fontId="0" fillId="2" borderId="2" xfId="0" applyFill="1" applyBorder="1" applyAlignment="1">
      <alignment vertical="center" wrapText="1"/>
    </xf>
    <xf numFmtId="0" fontId="8" fillId="6" borderId="13" xfId="0" applyFont="1" applyFill="1" applyBorder="1" applyAlignment="1">
      <alignment vertical="center" wrapText="1"/>
    </xf>
    <xf numFmtId="0" fontId="8" fillId="5" borderId="13" xfId="0" applyFont="1" applyFill="1" applyBorder="1" applyAlignment="1">
      <alignment vertical="center"/>
    </xf>
    <xf numFmtId="0" fontId="8" fillId="5" borderId="3" xfId="0" applyFont="1" applyFill="1" applyBorder="1" applyAlignment="1">
      <alignment vertical="center"/>
    </xf>
    <xf numFmtId="0" fontId="0" fillId="2" borderId="0" xfId="0" applyFill="1" applyBorder="1" applyAlignment="1">
      <alignment vertical="center"/>
    </xf>
    <xf numFmtId="0" fontId="2" fillId="2" borderId="0" xfId="0" applyFont="1" applyFill="1" applyBorder="1" applyAlignment="1">
      <alignment vertical="center"/>
    </xf>
    <xf numFmtId="0" fontId="2" fillId="2" borderId="8" xfId="0" applyFont="1" applyFill="1" applyBorder="1" applyAlignment="1">
      <alignment vertical="center"/>
    </xf>
    <xf numFmtId="0" fontId="2" fillId="2" borderId="9" xfId="0" applyFont="1" applyFill="1" applyBorder="1" applyAlignment="1">
      <alignment vertical="center"/>
    </xf>
    <xf numFmtId="0" fontId="2" fillId="2" borderId="10" xfId="0" applyFont="1" applyFill="1" applyBorder="1" applyAlignment="1">
      <alignment vertical="center"/>
    </xf>
    <xf numFmtId="0" fontId="13" fillId="0" borderId="0" xfId="0" applyFont="1" applyAlignment="1" applyProtection="1">
      <alignment vertical="center" wrapText="1"/>
      <protection hidden="1"/>
    </xf>
    <xf numFmtId="0" fontId="13" fillId="0" borderId="0" xfId="0" applyFont="1" applyAlignment="1">
      <alignment wrapText="1"/>
    </xf>
    <xf numFmtId="0" fontId="13" fillId="0" borderId="0" xfId="0" applyFont="1" applyAlignment="1">
      <alignment horizontal="center" wrapText="1"/>
    </xf>
    <xf numFmtId="0" fontId="14" fillId="5" borderId="11" xfId="0" applyFont="1" applyFill="1" applyBorder="1" applyAlignment="1">
      <alignment horizontal="center" vertical="center" wrapText="1"/>
    </xf>
    <xf numFmtId="0" fontId="14" fillId="5" borderId="11" xfId="0" applyFont="1" applyFill="1" applyBorder="1" applyAlignment="1">
      <alignment vertical="center" wrapText="1"/>
    </xf>
    <xf numFmtId="0" fontId="14" fillId="5" borderId="12"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vertical="center" wrapText="1"/>
    </xf>
    <xf numFmtId="3" fontId="13" fillId="0" borderId="19" xfId="0" applyNumberFormat="1" applyFont="1" applyBorder="1" applyAlignment="1">
      <alignment horizontal="center" vertical="center" wrapText="1"/>
    </xf>
    <xf numFmtId="0" fontId="13" fillId="0" borderId="19" xfId="0" applyFont="1" applyBorder="1" applyAlignment="1">
      <alignment horizontal="center" vertical="center" wrapText="1"/>
    </xf>
    <xf numFmtId="0" fontId="13" fillId="0" borderId="0" xfId="0" applyFont="1" applyAlignment="1">
      <alignment horizontal="center" vertical="center" wrapText="1"/>
    </xf>
    <xf numFmtId="0" fontId="13" fillId="0" borderId="19" xfId="0" applyFont="1" applyBorder="1" applyAlignment="1">
      <alignment horizontal="justify" vertical="center" wrapText="1"/>
    </xf>
    <xf numFmtId="0" fontId="13" fillId="0" borderId="21" xfId="0" applyFont="1" applyBorder="1" applyAlignment="1">
      <alignment horizontal="center" vertical="center" wrapText="1"/>
    </xf>
    <xf numFmtId="0" fontId="13" fillId="0" borderId="22" xfId="0" applyFont="1" applyBorder="1" applyAlignment="1">
      <alignment horizontal="justify" vertical="center" wrapText="1"/>
    </xf>
    <xf numFmtId="3" fontId="13" fillId="0" borderId="22" xfId="0" applyNumberFormat="1" applyFont="1" applyBorder="1" applyAlignment="1">
      <alignment horizontal="center" vertical="center" wrapText="1"/>
    </xf>
    <xf numFmtId="0" fontId="14" fillId="5" borderId="1" xfId="0" applyFont="1" applyFill="1" applyBorder="1" applyAlignment="1">
      <alignment horizontal="center" vertical="center" wrapText="1"/>
    </xf>
    <xf numFmtId="0" fontId="14" fillId="5" borderId="1" xfId="0" applyFont="1" applyFill="1" applyBorder="1" applyAlignment="1">
      <alignment vertical="center" wrapText="1"/>
    </xf>
    <xf numFmtId="0" fontId="14" fillId="5" borderId="2" xfId="0" applyFont="1" applyFill="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justify" vertical="center" wrapText="1"/>
    </xf>
    <xf numFmtId="3" fontId="13" fillId="0" borderId="15" xfId="0" applyNumberFormat="1" applyFont="1" applyBorder="1" applyAlignment="1">
      <alignment horizontal="center" vertical="center" wrapText="1"/>
    </xf>
    <xf numFmtId="0" fontId="13" fillId="0" borderId="24" xfId="0" applyFont="1" applyBorder="1" applyAlignment="1">
      <alignment horizontal="center" vertical="center" wrapText="1"/>
    </xf>
    <xf numFmtId="0" fontId="13" fillId="0" borderId="25" xfId="0" applyFont="1" applyBorder="1" applyAlignment="1">
      <alignment horizontal="justify" vertical="center" wrapText="1"/>
    </xf>
    <xf numFmtId="3" fontId="13" fillId="0" borderId="25" xfId="0" applyNumberFormat="1" applyFont="1" applyBorder="1" applyAlignment="1">
      <alignment horizontal="center" vertical="center" wrapText="1"/>
    </xf>
    <xf numFmtId="0" fontId="14" fillId="5" borderId="8" xfId="0" applyFont="1" applyFill="1" applyBorder="1" applyAlignment="1">
      <alignment horizontal="center" vertical="center" wrapText="1"/>
    </xf>
    <xf numFmtId="0" fontId="14" fillId="5" borderId="8" xfId="0" applyFont="1" applyFill="1" applyBorder="1" applyAlignment="1">
      <alignment vertical="center" wrapText="1"/>
    </xf>
    <xf numFmtId="0" fontId="14" fillId="5" borderId="9" xfId="0" applyFont="1" applyFill="1" applyBorder="1" applyAlignment="1">
      <alignment horizontal="center" vertical="center" wrapText="1"/>
    </xf>
    <xf numFmtId="2" fontId="13" fillId="0" borderId="21" xfId="0" applyNumberFormat="1" applyFont="1" applyBorder="1" applyAlignment="1">
      <alignment horizontal="center" vertical="center" wrapText="1"/>
    </xf>
    <xf numFmtId="0" fontId="14" fillId="6" borderId="8" xfId="0" applyFont="1" applyFill="1" applyBorder="1" applyAlignment="1">
      <alignment vertical="center" wrapText="1"/>
    </xf>
    <xf numFmtId="0" fontId="14" fillId="6" borderId="9" xfId="0" applyFont="1" applyFill="1" applyBorder="1" applyAlignment="1">
      <alignment vertical="center" wrapText="1"/>
    </xf>
    <xf numFmtId="0" fontId="14" fillId="6" borderId="9"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5" xfId="0" applyFont="1" applyFill="1" applyBorder="1" applyAlignment="1">
      <alignment vertical="center" wrapText="1"/>
    </xf>
    <xf numFmtId="0" fontId="13" fillId="0" borderId="28" xfId="0" applyFont="1" applyBorder="1" applyAlignment="1">
      <alignment horizontal="center" vertical="center" wrapText="1"/>
    </xf>
    <xf numFmtId="10" fontId="13" fillId="0" borderId="28" xfId="5" applyNumberFormat="1" applyFont="1" applyBorder="1" applyAlignment="1" applyProtection="1">
      <alignment horizontal="center" vertical="center" wrapText="1"/>
    </xf>
    <xf numFmtId="0" fontId="13" fillId="2" borderId="4" xfId="0" applyFont="1" applyFill="1" applyBorder="1" applyAlignment="1">
      <alignment vertical="center" wrapText="1"/>
    </xf>
    <xf numFmtId="0" fontId="13" fillId="2" borderId="19" xfId="0" applyFont="1" applyFill="1" applyBorder="1" applyAlignment="1">
      <alignment vertical="center" wrapText="1"/>
    </xf>
    <xf numFmtId="0" fontId="13" fillId="0" borderId="31" xfId="0" applyFont="1" applyBorder="1" applyAlignment="1">
      <alignment horizontal="center" vertical="center" wrapText="1"/>
    </xf>
    <xf numFmtId="10" fontId="13" fillId="0" borderId="31" xfId="5" applyNumberFormat="1" applyFont="1" applyBorder="1" applyAlignment="1" applyProtection="1">
      <alignment horizontal="center" vertical="center" wrapText="1"/>
    </xf>
    <xf numFmtId="0" fontId="13" fillId="2" borderId="8" xfId="0" applyFont="1" applyFill="1" applyBorder="1" applyAlignment="1">
      <alignment vertical="center" wrapText="1"/>
    </xf>
    <xf numFmtId="0" fontId="13" fillId="2" borderId="25" xfId="0" applyFont="1" applyFill="1" applyBorder="1" applyAlignment="1">
      <alignment vertical="center" wrapText="1"/>
    </xf>
    <xf numFmtId="0" fontId="13" fillId="0" borderId="34" xfId="0" applyFont="1" applyBorder="1" applyAlignment="1">
      <alignment horizontal="center" vertical="center" wrapText="1"/>
    </xf>
    <xf numFmtId="9" fontId="13" fillId="0" borderId="34" xfId="5" applyFont="1" applyBorder="1" applyAlignment="1" applyProtection="1">
      <alignment horizontal="center" vertical="center" wrapText="1"/>
    </xf>
    <xf numFmtId="0" fontId="14" fillId="6" borderId="11" xfId="0" applyFont="1" applyFill="1" applyBorder="1" applyAlignment="1">
      <alignment vertical="center" wrapText="1"/>
    </xf>
    <xf numFmtId="0" fontId="14" fillId="6" borderId="12" xfId="0" applyFont="1" applyFill="1" applyBorder="1" applyAlignment="1">
      <alignment vertical="center" wrapText="1"/>
    </xf>
    <xf numFmtId="0" fontId="14" fillId="6" borderId="12" xfId="0" applyFont="1" applyFill="1" applyBorder="1" applyAlignment="1">
      <alignment horizontal="center" vertical="center" wrapText="1"/>
    </xf>
    <xf numFmtId="0" fontId="13" fillId="0" borderId="0" xfId="0" applyFont="1" applyAlignment="1">
      <alignment horizontal="justify" vertical="center" wrapText="1"/>
    </xf>
    <xf numFmtId="0" fontId="13" fillId="0" borderId="0" xfId="0" applyFont="1" applyAlignment="1">
      <alignment vertical="center" wrapText="1"/>
    </xf>
    <xf numFmtId="0" fontId="14" fillId="3" borderId="42" xfId="0" applyFont="1" applyFill="1" applyBorder="1" applyAlignment="1">
      <alignment horizontal="center" vertical="center" wrapText="1"/>
    </xf>
    <xf numFmtId="0" fontId="14" fillId="3" borderId="43" xfId="0" applyFont="1" applyFill="1" applyBorder="1" applyAlignment="1">
      <alignment horizontal="center" vertical="center" wrapText="1"/>
    </xf>
    <xf numFmtId="165" fontId="14" fillId="3" borderId="43" xfId="2" applyNumberFormat="1" applyFont="1" applyFill="1" applyBorder="1" applyAlignment="1" applyProtection="1">
      <alignment horizontal="center" vertical="center" wrapText="1"/>
    </xf>
    <xf numFmtId="164" fontId="14" fillId="3" borderId="43" xfId="4" applyNumberFormat="1" applyFont="1" applyFill="1" applyBorder="1" applyAlignment="1" applyProtection="1">
      <alignment horizontal="center" vertical="center" wrapText="1"/>
    </xf>
    <xf numFmtId="169" fontId="13" fillId="0" borderId="0" xfId="0" applyNumberFormat="1" applyFont="1" applyAlignment="1">
      <alignment wrapText="1"/>
    </xf>
    <xf numFmtId="0" fontId="13" fillId="0" borderId="44" xfId="0" applyFont="1" applyBorder="1" applyAlignment="1">
      <alignment horizontal="center" vertical="center" wrapText="1"/>
    </xf>
    <xf numFmtId="2" fontId="13" fillId="0" borderId="28" xfId="0" applyNumberFormat="1" applyFont="1" applyBorder="1" applyAlignment="1">
      <alignment horizontal="center" vertical="center" wrapText="1"/>
    </xf>
    <xf numFmtId="169" fontId="13" fillId="0" borderId="19" xfId="1" applyNumberFormat="1" applyFont="1" applyBorder="1" applyAlignment="1" applyProtection="1">
      <alignment vertical="center" wrapText="1"/>
      <protection hidden="1"/>
    </xf>
    <xf numFmtId="43" fontId="13" fillId="0" borderId="19" xfId="1" applyFont="1" applyBorder="1" applyAlignment="1" applyProtection="1">
      <alignment vertical="center" wrapText="1"/>
      <protection hidden="1"/>
    </xf>
    <xf numFmtId="43" fontId="13" fillId="0" borderId="19" xfId="0" applyNumberFormat="1" applyFont="1" applyBorder="1" applyAlignment="1" applyProtection="1">
      <alignment vertical="center" wrapText="1"/>
      <protection hidden="1"/>
    </xf>
    <xf numFmtId="10" fontId="14" fillId="0" borderId="19" xfId="5" applyNumberFormat="1" applyFont="1" applyBorder="1" applyAlignment="1" applyProtection="1">
      <alignment vertical="center" wrapText="1"/>
      <protection hidden="1"/>
    </xf>
    <xf numFmtId="43" fontId="14" fillId="6" borderId="9" xfId="1" applyFont="1" applyFill="1" applyBorder="1" applyAlignment="1">
      <alignment horizontal="center" vertical="center" wrapText="1"/>
    </xf>
    <xf numFmtId="43" fontId="14" fillId="6" borderId="12" xfId="1" applyFont="1" applyFill="1" applyBorder="1" applyAlignment="1">
      <alignment horizontal="center" vertical="center" wrapText="1"/>
    </xf>
    <xf numFmtId="44" fontId="0" fillId="0" borderId="0" xfId="3" applyFont="1" applyAlignment="1">
      <alignment horizontal="center" vertical="center"/>
    </xf>
    <xf numFmtId="167" fontId="0" fillId="0" borderId="0" xfId="0" applyNumberFormat="1" applyAlignment="1">
      <alignment horizontal="center" vertical="center"/>
    </xf>
    <xf numFmtId="44" fontId="9" fillId="0" borderId="0" xfId="3" applyFont="1" applyAlignment="1" applyProtection="1">
      <alignment vertical="center"/>
      <protection hidden="1"/>
    </xf>
    <xf numFmtId="0" fontId="10" fillId="0" borderId="43" xfId="0" applyFont="1" applyBorder="1" applyAlignment="1">
      <alignment horizontal="justify" vertical="center" wrapText="1"/>
    </xf>
    <xf numFmtId="3" fontId="10" fillId="0" borderId="43" xfId="0" applyNumberFormat="1" applyFont="1" applyBorder="1" applyAlignment="1">
      <alignment horizontal="center" vertical="center"/>
    </xf>
    <xf numFmtId="0" fontId="10" fillId="0" borderId="43" xfId="0" applyFont="1" applyBorder="1" applyAlignment="1">
      <alignment horizontal="center" vertical="center"/>
    </xf>
    <xf numFmtId="167" fontId="10" fillId="0" borderId="43" xfId="0" applyNumberFormat="1" applyFont="1" applyBorder="1" applyAlignment="1">
      <alignment horizontal="center" vertical="center"/>
    </xf>
    <xf numFmtId="167" fontId="0" fillId="0" borderId="0" xfId="0" applyNumberFormat="1"/>
    <xf numFmtId="44" fontId="0" fillId="0" borderId="0" xfId="3" applyFont="1"/>
    <xf numFmtId="0" fontId="6" fillId="4" borderId="11" xfId="0" applyFont="1" applyFill="1" applyBorder="1" applyAlignment="1">
      <alignment vertical="center" wrapText="1"/>
    </xf>
    <xf numFmtId="0" fontId="6" fillId="4" borderId="12" xfId="0" applyFont="1" applyFill="1" applyBorder="1" applyAlignment="1">
      <alignment vertical="center" wrapText="1"/>
    </xf>
    <xf numFmtId="0" fontId="6" fillId="4" borderId="13" xfId="0" applyFont="1" applyFill="1" applyBorder="1" applyAlignment="1">
      <alignment vertical="center" wrapText="1"/>
    </xf>
    <xf numFmtId="0" fontId="3" fillId="0" borderId="0" xfId="0" applyFont="1"/>
    <xf numFmtId="0" fontId="15" fillId="0" borderId="0" xfId="0" applyFont="1" applyAlignment="1" applyProtection="1">
      <alignment vertical="center"/>
      <protection hidden="1"/>
    </xf>
    <xf numFmtId="0" fontId="3" fillId="0" borderId="0" xfId="0" applyFont="1" applyAlignment="1">
      <alignment horizontal="center" vertical="center"/>
    </xf>
    <xf numFmtId="167" fontId="3" fillId="0" borderId="0" xfId="0" applyNumberFormat="1" applyFont="1"/>
    <xf numFmtId="43" fontId="13" fillId="0" borderId="0" xfId="0" applyNumberFormat="1" applyFont="1" applyAlignment="1">
      <alignment wrapText="1"/>
    </xf>
    <xf numFmtId="0" fontId="14" fillId="0" borderId="0" xfId="0" applyFont="1" applyAlignment="1">
      <alignment horizontal="right" vertical="center" wrapText="1"/>
    </xf>
    <xf numFmtId="43" fontId="14" fillId="0" borderId="0" xfId="1" applyFont="1" applyAlignment="1">
      <alignment wrapText="1"/>
    </xf>
    <xf numFmtId="0" fontId="13" fillId="0" borderId="45" xfId="0" applyFont="1" applyBorder="1" applyAlignment="1">
      <alignment wrapText="1"/>
    </xf>
    <xf numFmtId="170" fontId="13" fillId="0" borderId="0" xfId="5" applyNumberFormat="1" applyFont="1" applyAlignment="1">
      <alignment wrapText="1"/>
    </xf>
    <xf numFmtId="0" fontId="14" fillId="0" borderId="19" xfId="0" applyFont="1" applyBorder="1" applyAlignment="1">
      <alignment horizontal="center" vertical="center" wrapText="1"/>
    </xf>
    <xf numFmtId="165" fontId="14" fillId="3" borderId="31" xfId="2" applyNumberFormat="1" applyFont="1" applyFill="1" applyBorder="1" applyAlignment="1" applyProtection="1">
      <alignment horizontal="center" vertical="center" wrapText="1"/>
    </xf>
    <xf numFmtId="165" fontId="14" fillId="3" borderId="32" xfId="2" applyNumberFormat="1" applyFont="1" applyFill="1" applyBorder="1" applyAlignment="1" applyProtection="1">
      <alignment horizontal="center" vertical="center" wrapText="1"/>
    </xf>
    <xf numFmtId="43" fontId="13" fillId="0" borderId="19" xfId="1" applyNumberFormat="1" applyFont="1" applyBorder="1" applyAlignment="1" applyProtection="1">
      <alignment vertical="center" wrapText="1"/>
      <protection hidden="1"/>
    </xf>
    <xf numFmtId="43" fontId="14" fillId="0" borderId="0" xfId="1" applyNumberFormat="1" applyFont="1" applyAlignment="1">
      <alignment wrapText="1"/>
    </xf>
  </cellXfs>
  <cellStyles count="6">
    <cellStyle name="Millares" xfId="1" builtinId="3"/>
    <cellStyle name="Millares [0]" xfId="2" builtinId="6"/>
    <cellStyle name="Moneda" xfId="3" builtinId="4"/>
    <cellStyle name="Moneda [0]" xfId="4" builtinId="7"/>
    <cellStyle name="Normal" xfId="0" builtinId="0"/>
    <cellStyle name="Porcentaje" xfId="5"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microsoft.com/office/2007/relationships/hdphoto" Target="../media/hdphoto1.wdp"/><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5.emf"/><Relationship Id="rId2" Type="http://schemas.microsoft.com/office/2007/relationships/hdphoto" Target="../media/hdphoto1.wdp"/><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155552</xdr:colOff>
      <xdr:row>0</xdr:row>
      <xdr:rowOff>145677</xdr:rowOff>
    </xdr:from>
    <xdr:to>
      <xdr:col>2</xdr:col>
      <xdr:colOff>721634</xdr:colOff>
      <xdr:row>3</xdr:row>
      <xdr:rowOff>504265</xdr:rowOff>
    </xdr:to>
    <xdr:pic>
      <xdr:nvPicPr>
        <xdr:cNvPr id="2" name="Imagen 1">
          <a:extLst>
            <a:ext uri="{FF2B5EF4-FFF2-40B4-BE49-F238E27FC236}">
              <a16:creationId xmlns:a16="http://schemas.microsoft.com/office/drawing/2014/main" id="{6D8E033C-B78A-4C8C-ACF9-43F6F7C76470}"/>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17552" y="145677"/>
          <a:ext cx="1375707" cy="939613"/>
        </a:xfrm>
        <a:prstGeom prst="rect">
          <a:avLst/>
        </a:prstGeom>
      </xdr:spPr>
    </xdr:pic>
    <xdr:clientData/>
  </xdr:twoCellAnchor>
  <xdr:twoCellAnchor editAs="oneCell">
    <xdr:from>
      <xdr:col>7</xdr:col>
      <xdr:colOff>251923</xdr:colOff>
      <xdr:row>0</xdr:row>
      <xdr:rowOff>107576</xdr:rowOff>
    </xdr:from>
    <xdr:to>
      <xdr:col>8</xdr:col>
      <xdr:colOff>115482</xdr:colOff>
      <xdr:row>3</xdr:row>
      <xdr:rowOff>466164</xdr:rowOff>
    </xdr:to>
    <xdr:pic>
      <xdr:nvPicPr>
        <xdr:cNvPr id="3" name="Imagen 2">
          <a:extLst>
            <a:ext uri="{FF2B5EF4-FFF2-40B4-BE49-F238E27FC236}">
              <a16:creationId xmlns:a16="http://schemas.microsoft.com/office/drawing/2014/main" id="{9277CE88-7DF2-441E-A393-B683B28E7C59}"/>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548573" y="107576"/>
          <a:ext cx="1368509" cy="939613"/>
        </a:xfrm>
        <a:prstGeom prst="rect">
          <a:avLst/>
        </a:prstGeom>
      </xdr:spPr>
    </xdr:pic>
    <xdr:clientData/>
  </xdr:twoCellAnchor>
  <xdr:twoCellAnchor editAs="oneCell">
    <xdr:from>
      <xdr:col>3</xdr:col>
      <xdr:colOff>258535</xdr:colOff>
      <xdr:row>75</xdr:row>
      <xdr:rowOff>889155</xdr:rowOff>
    </xdr:from>
    <xdr:to>
      <xdr:col>5</xdr:col>
      <xdr:colOff>1265465</xdr:colOff>
      <xdr:row>78</xdr:row>
      <xdr:rowOff>323643</xdr:rowOff>
    </xdr:to>
    <xdr:pic>
      <xdr:nvPicPr>
        <xdr:cNvPr id="4" name="Imagen 3">
          <a:extLst>
            <a:ext uri="{FF2B5EF4-FFF2-40B4-BE49-F238E27FC236}">
              <a16:creationId xmlns:a16="http://schemas.microsoft.com/office/drawing/2014/main" id="{A6ACD024-73DB-4C7F-80FC-313253C1065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125810" y="48476055"/>
          <a:ext cx="3207205" cy="9299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155552</xdr:colOff>
      <xdr:row>0</xdr:row>
      <xdr:rowOff>145677</xdr:rowOff>
    </xdr:from>
    <xdr:to>
      <xdr:col>2</xdr:col>
      <xdr:colOff>721634</xdr:colOff>
      <xdr:row>3</xdr:row>
      <xdr:rowOff>504265</xdr:rowOff>
    </xdr:to>
    <xdr:pic>
      <xdr:nvPicPr>
        <xdr:cNvPr id="2" name="Imagen 1">
          <a:extLst>
            <a:ext uri="{FF2B5EF4-FFF2-40B4-BE49-F238E27FC236}">
              <a16:creationId xmlns:a16="http://schemas.microsoft.com/office/drawing/2014/main" id="{C79E7527-3404-4ACF-A929-21E2E47CA309}"/>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17552" y="145677"/>
          <a:ext cx="1375707" cy="939613"/>
        </a:xfrm>
        <a:prstGeom prst="rect">
          <a:avLst/>
        </a:prstGeom>
      </xdr:spPr>
    </xdr:pic>
    <xdr:clientData/>
  </xdr:twoCellAnchor>
  <xdr:twoCellAnchor editAs="oneCell">
    <xdr:from>
      <xdr:col>7</xdr:col>
      <xdr:colOff>251923</xdr:colOff>
      <xdr:row>0</xdr:row>
      <xdr:rowOff>107576</xdr:rowOff>
    </xdr:from>
    <xdr:to>
      <xdr:col>7</xdr:col>
      <xdr:colOff>1624829</xdr:colOff>
      <xdr:row>3</xdr:row>
      <xdr:rowOff>466164</xdr:rowOff>
    </xdr:to>
    <xdr:pic>
      <xdr:nvPicPr>
        <xdr:cNvPr id="3" name="Imagen 2">
          <a:extLst>
            <a:ext uri="{FF2B5EF4-FFF2-40B4-BE49-F238E27FC236}">
              <a16:creationId xmlns:a16="http://schemas.microsoft.com/office/drawing/2014/main" id="{BE122819-EBBC-4A68-B073-899D9D0FE2C4}"/>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0196023" y="107576"/>
          <a:ext cx="1372906" cy="939613"/>
        </a:xfrm>
        <a:prstGeom prst="rect">
          <a:avLst/>
        </a:prstGeom>
      </xdr:spPr>
    </xdr:pic>
    <xdr:clientData/>
  </xdr:twoCellAnchor>
  <xdr:twoCellAnchor editAs="oneCell">
    <xdr:from>
      <xdr:col>3</xdr:col>
      <xdr:colOff>385481</xdr:colOff>
      <xdr:row>70</xdr:row>
      <xdr:rowOff>699248</xdr:rowOff>
    </xdr:from>
    <xdr:to>
      <xdr:col>5</xdr:col>
      <xdr:colOff>740547</xdr:colOff>
      <xdr:row>71</xdr:row>
      <xdr:rowOff>747298</xdr:rowOff>
    </xdr:to>
    <xdr:pic>
      <xdr:nvPicPr>
        <xdr:cNvPr id="4" name="Imagen 3" descr="Imagen (37)">
          <a:extLst>
            <a:ext uri="{FF2B5EF4-FFF2-40B4-BE49-F238E27FC236}">
              <a16:creationId xmlns:a16="http://schemas.microsoft.com/office/drawing/2014/main" id="{8EA6F60B-A9BC-44AD-AB80-7231E3A6DC2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252756" y="45790598"/>
          <a:ext cx="2555341" cy="75290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155552</xdr:colOff>
      <xdr:row>0</xdr:row>
      <xdr:rowOff>145677</xdr:rowOff>
    </xdr:from>
    <xdr:to>
      <xdr:col>2</xdr:col>
      <xdr:colOff>721634</xdr:colOff>
      <xdr:row>3</xdr:row>
      <xdr:rowOff>504265</xdr:rowOff>
    </xdr:to>
    <xdr:pic>
      <xdr:nvPicPr>
        <xdr:cNvPr id="2" name="Imagen 1">
          <a:extLst>
            <a:ext uri="{FF2B5EF4-FFF2-40B4-BE49-F238E27FC236}">
              <a16:creationId xmlns:a16="http://schemas.microsoft.com/office/drawing/2014/main" id="{C3911F79-3769-474D-99BD-A7AE71136641}"/>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17552" y="145677"/>
          <a:ext cx="1375707" cy="939613"/>
        </a:xfrm>
        <a:prstGeom prst="rect">
          <a:avLst/>
        </a:prstGeom>
      </xdr:spPr>
    </xdr:pic>
    <xdr:clientData/>
  </xdr:twoCellAnchor>
  <xdr:twoCellAnchor editAs="oneCell">
    <xdr:from>
      <xdr:col>7</xdr:col>
      <xdr:colOff>251923</xdr:colOff>
      <xdr:row>0</xdr:row>
      <xdr:rowOff>107576</xdr:rowOff>
    </xdr:from>
    <xdr:to>
      <xdr:col>7</xdr:col>
      <xdr:colOff>1624829</xdr:colOff>
      <xdr:row>3</xdr:row>
      <xdr:rowOff>466164</xdr:rowOff>
    </xdr:to>
    <xdr:pic>
      <xdr:nvPicPr>
        <xdr:cNvPr id="3" name="Imagen 2">
          <a:extLst>
            <a:ext uri="{FF2B5EF4-FFF2-40B4-BE49-F238E27FC236}">
              <a16:creationId xmlns:a16="http://schemas.microsoft.com/office/drawing/2014/main" id="{E1A9405C-74C1-4C79-AFAE-A180351D9289}"/>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548573" y="107576"/>
          <a:ext cx="1372906" cy="939613"/>
        </a:xfrm>
        <a:prstGeom prst="rect">
          <a:avLst/>
        </a:prstGeom>
      </xdr:spPr>
    </xdr:pic>
    <xdr:clientData/>
  </xdr:twoCellAnchor>
  <xdr:twoCellAnchor editAs="oneCell">
    <xdr:from>
      <xdr:col>4</xdr:col>
      <xdr:colOff>457200</xdr:colOff>
      <xdr:row>74</xdr:row>
      <xdr:rowOff>161702</xdr:rowOff>
    </xdr:from>
    <xdr:to>
      <xdr:col>5</xdr:col>
      <xdr:colOff>1285875</xdr:colOff>
      <xdr:row>75</xdr:row>
      <xdr:rowOff>819150</xdr:rowOff>
    </xdr:to>
    <xdr:pic>
      <xdr:nvPicPr>
        <xdr:cNvPr id="4" name="Imagen 3">
          <a:extLst>
            <a:ext uri="{FF2B5EF4-FFF2-40B4-BE49-F238E27FC236}">
              <a16:creationId xmlns:a16="http://schemas.microsoft.com/office/drawing/2014/main" id="{0A43E2E4-CC39-4972-920B-CA1CD70CB48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705475" y="48701102"/>
          <a:ext cx="2647950" cy="84794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155552</xdr:colOff>
      <xdr:row>0</xdr:row>
      <xdr:rowOff>145677</xdr:rowOff>
    </xdr:from>
    <xdr:to>
      <xdr:col>2</xdr:col>
      <xdr:colOff>721634</xdr:colOff>
      <xdr:row>3</xdr:row>
      <xdr:rowOff>504265</xdr:rowOff>
    </xdr:to>
    <xdr:pic>
      <xdr:nvPicPr>
        <xdr:cNvPr id="2" name="Imagen 1">
          <a:extLst>
            <a:ext uri="{FF2B5EF4-FFF2-40B4-BE49-F238E27FC236}">
              <a16:creationId xmlns:a16="http://schemas.microsoft.com/office/drawing/2014/main" id="{372C8611-D8A7-4511-B9B6-376DFE8C5C2A}"/>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17552" y="145677"/>
          <a:ext cx="1375707" cy="939613"/>
        </a:xfrm>
        <a:prstGeom prst="rect">
          <a:avLst/>
        </a:prstGeom>
      </xdr:spPr>
    </xdr:pic>
    <xdr:clientData/>
  </xdr:twoCellAnchor>
  <xdr:twoCellAnchor editAs="oneCell">
    <xdr:from>
      <xdr:col>7</xdr:col>
      <xdr:colOff>251923</xdr:colOff>
      <xdr:row>0</xdr:row>
      <xdr:rowOff>107576</xdr:rowOff>
    </xdr:from>
    <xdr:to>
      <xdr:col>7</xdr:col>
      <xdr:colOff>1624829</xdr:colOff>
      <xdr:row>3</xdr:row>
      <xdr:rowOff>466164</xdr:rowOff>
    </xdr:to>
    <xdr:pic>
      <xdr:nvPicPr>
        <xdr:cNvPr id="3" name="Imagen 2">
          <a:extLst>
            <a:ext uri="{FF2B5EF4-FFF2-40B4-BE49-F238E27FC236}">
              <a16:creationId xmlns:a16="http://schemas.microsoft.com/office/drawing/2014/main" id="{25CB547E-2785-4055-A2CE-19E6FEB0DFE5}"/>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548573" y="107576"/>
          <a:ext cx="1372906" cy="939613"/>
        </a:xfrm>
        <a:prstGeom prst="rect">
          <a:avLst/>
        </a:prstGeom>
      </xdr:spPr>
    </xdr:pic>
    <xdr:clientData/>
  </xdr:twoCellAnchor>
  <xdr:twoCellAnchor>
    <xdr:from>
      <xdr:col>4</xdr:col>
      <xdr:colOff>531719</xdr:colOff>
      <xdr:row>75</xdr:row>
      <xdr:rowOff>902073</xdr:rowOff>
    </xdr:from>
    <xdr:to>
      <xdr:col>5</xdr:col>
      <xdr:colOff>1275790</xdr:colOff>
      <xdr:row>75</xdr:row>
      <xdr:rowOff>2149848</xdr:rowOff>
    </xdr:to>
    <xdr:pic>
      <xdr:nvPicPr>
        <xdr:cNvPr id="4" name="Imagen 1">
          <a:extLst>
            <a:ext uri="{FF2B5EF4-FFF2-40B4-BE49-F238E27FC236}">
              <a16:creationId xmlns:a16="http://schemas.microsoft.com/office/drawing/2014/main" id="{1B172968-FA51-483C-A5FF-C21E4D1599E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4227" t="17978" r="6729" b="13483"/>
        <a:stretch>
          <a:fillRect/>
        </a:stretch>
      </xdr:blipFill>
      <xdr:spPr bwMode="auto">
        <a:xfrm>
          <a:off x="5779994" y="49631973"/>
          <a:ext cx="2563346" cy="1247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155552</xdr:colOff>
      <xdr:row>0</xdr:row>
      <xdr:rowOff>145677</xdr:rowOff>
    </xdr:from>
    <xdr:to>
      <xdr:col>2</xdr:col>
      <xdr:colOff>721634</xdr:colOff>
      <xdr:row>3</xdr:row>
      <xdr:rowOff>504265</xdr:rowOff>
    </xdr:to>
    <xdr:pic>
      <xdr:nvPicPr>
        <xdr:cNvPr id="2" name="Imagen 1">
          <a:extLst>
            <a:ext uri="{FF2B5EF4-FFF2-40B4-BE49-F238E27FC236}">
              <a16:creationId xmlns:a16="http://schemas.microsoft.com/office/drawing/2014/main" id="{CB0921A5-B583-4503-A276-5866DA82E89C}"/>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917552" y="145677"/>
          <a:ext cx="1375707" cy="939613"/>
        </a:xfrm>
        <a:prstGeom prst="rect">
          <a:avLst/>
        </a:prstGeom>
      </xdr:spPr>
    </xdr:pic>
    <xdr:clientData/>
  </xdr:twoCellAnchor>
  <xdr:twoCellAnchor editAs="oneCell">
    <xdr:from>
      <xdr:col>7</xdr:col>
      <xdr:colOff>251923</xdr:colOff>
      <xdr:row>0</xdr:row>
      <xdr:rowOff>107576</xdr:rowOff>
    </xdr:from>
    <xdr:to>
      <xdr:col>7</xdr:col>
      <xdr:colOff>1624829</xdr:colOff>
      <xdr:row>3</xdr:row>
      <xdr:rowOff>466164</xdr:rowOff>
    </xdr:to>
    <xdr:pic>
      <xdr:nvPicPr>
        <xdr:cNvPr id="3" name="Imagen 2">
          <a:extLst>
            <a:ext uri="{FF2B5EF4-FFF2-40B4-BE49-F238E27FC236}">
              <a16:creationId xmlns:a16="http://schemas.microsoft.com/office/drawing/2014/main" id="{64ED3424-85CE-47B2-A8D3-7272A3DAAC7E}"/>
            </a:ext>
            <a:ext uri="{147F2762-F138-4A5C-976F-8EAC2B608ADB}">
              <a16:predDERef xmlns:a16="http://schemas.microsoft.com/office/drawing/2014/main" pred="{00000000-0008-0000-0000-000005000000}"/>
            </a:ext>
          </a:extLst>
        </xdr:cNvPr>
        <xdr:cNvPicPr>
          <a:picLocks noChangeAspect="1"/>
        </xdr:cNvPicPr>
      </xdr:nvPicPr>
      <xdr:blipFill>
        <a:blip xmlns:r="http://schemas.openxmlformats.org/officeDocument/2006/relationships" r:embed="rId1" cstate="print">
          <a:duotone>
            <a:prstClr val="black"/>
            <a:schemeClr val="accent3">
              <a:tint val="45000"/>
              <a:satMod val="400000"/>
            </a:schemeClr>
          </a:duotone>
          <a:extLst>
            <a:ext uri="{BEBA8EAE-BF5A-486C-A8C5-ECC9F3942E4B}">
              <a14:imgProps xmlns:a14="http://schemas.microsoft.com/office/drawing/2010/main">
                <a14:imgLayer r:embed="rId2">
                  <a14:imgEffect>
                    <a14:brightnessContrast bright="-40000" contrast="40000"/>
                  </a14:imgEffect>
                </a14:imgLayer>
              </a14:imgProps>
            </a:ext>
            <a:ext uri="{28A0092B-C50C-407E-A947-70E740481C1C}">
              <a14:useLocalDpi xmlns:a14="http://schemas.microsoft.com/office/drawing/2010/main" val="0"/>
            </a:ext>
          </a:extLst>
        </a:blip>
        <a:stretch>
          <a:fillRect/>
        </a:stretch>
      </xdr:blipFill>
      <xdr:spPr>
        <a:xfrm>
          <a:off x="11548573" y="107576"/>
          <a:ext cx="1372906" cy="93961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VARO.BOHORQUEZ\OneDrive%20-%20Fuerza%20Aerea\FUERZA%20AEREA\CACOM%202\2023\CONTRATOS\SHELTER\CORRECCION%2028-04-2023\CANTIDADES%2003-05-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AÑAS"/>
      <sheetName val="CONSOLIDADO"/>
      <sheetName val="RELEVANTES"/>
      <sheetName val="APU"/>
      <sheetName val="PRESUPUESTO 02-01"/>
      <sheetName val="PRESUPUESTO 02-02"/>
      <sheetName val="CANTIDADES 02-01 "/>
      <sheetName val="CANTIDADES 02-02 "/>
    </sheetNames>
    <sheetDataSet>
      <sheetData sheetId="0"/>
      <sheetData sheetId="1"/>
      <sheetData sheetId="2"/>
      <sheetData sheetId="3">
        <row r="5">
          <cell r="C5" t="str">
            <v>PRELIMINARES</v>
          </cell>
        </row>
        <row r="522">
          <cell r="C522" t="str">
            <v>ACABADOS E IMPERMEABILIZACIONES</v>
          </cell>
        </row>
        <row r="642">
          <cell r="C642" t="str">
            <v>CIELO RASO</v>
          </cell>
        </row>
        <row r="681">
          <cell r="C681" t="str">
            <v>APARATOS SANITARIOS Y ACCESORIOS</v>
          </cell>
        </row>
        <row r="942">
          <cell r="C942" t="str">
            <v>INSTALACIONES ELECTRICAS</v>
          </cell>
        </row>
        <row r="1181">
          <cell r="C1181" t="str">
            <v>CARPINTERIA EN MADERA</v>
          </cell>
        </row>
        <row r="1362">
          <cell r="C1362" t="str">
            <v>MAMPOSTERIA</v>
          </cell>
        </row>
        <row r="1394">
          <cell r="C1394" t="str">
            <v>VIDRIOS Y ESPEJOS</v>
          </cell>
        </row>
      </sheetData>
      <sheetData sheetId="4"/>
      <sheetData sheetId="5">
        <row r="31">
          <cell r="H31">
            <v>22561815.31625</v>
          </cell>
        </row>
      </sheetData>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CD4D4-7F8A-4C9C-AB9E-BC8ADD644D0B}">
  <dimension ref="A1:X64"/>
  <sheetViews>
    <sheetView showGridLines="0" tabSelected="1" topLeftCell="A28" zoomScale="70" zoomScaleNormal="70" zoomScaleSheetLayoutView="50" workbookViewId="0">
      <selection activeCell="H54" sqref="H54"/>
    </sheetView>
  </sheetViews>
  <sheetFormatPr baseColWidth="10" defaultColWidth="11.42578125" defaultRowHeight="12.75" x14ac:dyDescent="0.2"/>
  <cols>
    <col min="1" max="1" width="7.28515625" style="139" bestFit="1" customWidth="1"/>
    <col min="2" max="2" width="105.85546875" style="175" bestFit="1" customWidth="1"/>
    <col min="3" max="3" width="6.42578125" style="139" bestFit="1" customWidth="1"/>
    <col min="4" max="4" width="14.28515625" style="139" bestFit="1" customWidth="1"/>
    <col min="5" max="5" width="5.28515625" style="181" bestFit="1" customWidth="1"/>
    <col min="6" max="6" width="3.5703125" style="181" bestFit="1" customWidth="1"/>
    <col min="7" max="7" width="21.42578125" style="130" bestFit="1" customWidth="1"/>
    <col min="8" max="8" width="20.7109375" style="130" bestFit="1" customWidth="1"/>
    <col min="9" max="9" width="6.28515625" style="181" bestFit="1" customWidth="1"/>
    <col min="10" max="10" width="3.5703125" style="181" bestFit="1" customWidth="1"/>
    <col min="11" max="11" width="21.42578125" style="130" bestFit="1" customWidth="1"/>
    <col min="12" max="12" width="20.7109375" style="130" bestFit="1" customWidth="1"/>
    <col min="13" max="13" width="5.28515625" style="181" bestFit="1" customWidth="1"/>
    <col min="14" max="14" width="3.5703125" style="181" bestFit="1" customWidth="1"/>
    <col min="15" max="15" width="21.42578125" style="130" bestFit="1" customWidth="1"/>
    <col min="16" max="16" width="20.7109375" style="130" bestFit="1" customWidth="1"/>
    <col min="17" max="17" width="5.28515625" style="181" bestFit="1" customWidth="1"/>
    <col min="18" max="18" width="6" style="181" bestFit="1" customWidth="1"/>
    <col min="19" max="19" width="21.42578125" style="130" bestFit="1" customWidth="1"/>
    <col min="20" max="20" width="20.7109375" style="130" bestFit="1" customWidth="1"/>
    <col min="21" max="21" width="5.28515625" style="181" bestFit="1" customWidth="1"/>
    <col min="22" max="22" width="6" style="181" bestFit="1" customWidth="1"/>
    <col min="23" max="23" width="21.42578125" style="130" bestFit="1" customWidth="1"/>
    <col min="24" max="24" width="20.7109375" style="130" bestFit="1" customWidth="1"/>
    <col min="25" max="16384" width="11.42578125" style="130"/>
  </cols>
  <sheetData>
    <row r="1" spans="1:24" ht="54" customHeight="1" x14ac:dyDescent="0.2">
      <c r="A1" s="211" t="s">
        <v>4</v>
      </c>
      <c r="B1" s="211"/>
      <c r="C1" s="211"/>
      <c r="D1" s="211"/>
      <c r="E1" s="211" t="s">
        <v>78</v>
      </c>
      <c r="F1" s="211"/>
      <c r="G1" s="211"/>
      <c r="H1" s="211"/>
      <c r="I1" s="211" t="s">
        <v>80</v>
      </c>
      <c r="J1" s="211"/>
      <c r="K1" s="211"/>
      <c r="L1" s="211"/>
      <c r="M1" s="211" t="s">
        <v>83</v>
      </c>
      <c r="N1" s="211"/>
      <c r="O1" s="211"/>
      <c r="P1" s="211"/>
      <c r="Q1" s="211" t="s">
        <v>85</v>
      </c>
      <c r="R1" s="211"/>
      <c r="S1" s="211"/>
      <c r="T1" s="211"/>
      <c r="U1" s="211" t="s">
        <v>87</v>
      </c>
      <c r="V1" s="211"/>
      <c r="W1" s="211"/>
      <c r="X1" s="211"/>
    </row>
    <row r="2" spans="1:24" s="131" customFormat="1" ht="13.5" customHeight="1" thickBot="1" x14ac:dyDescent="0.25">
      <c r="A2" s="177" t="s">
        <v>14</v>
      </c>
      <c r="B2" s="178" t="s">
        <v>15</v>
      </c>
      <c r="C2" s="178" t="s">
        <v>16</v>
      </c>
      <c r="D2" s="179" t="s">
        <v>18</v>
      </c>
      <c r="E2" s="212" t="s">
        <v>86</v>
      </c>
      <c r="F2" s="213"/>
      <c r="G2" s="180" t="s">
        <v>17</v>
      </c>
      <c r="H2" s="180" t="s">
        <v>19</v>
      </c>
      <c r="I2" s="212" t="s">
        <v>86</v>
      </c>
      <c r="J2" s="213"/>
      <c r="K2" s="180" t="s">
        <v>17</v>
      </c>
      <c r="L2" s="180" t="s">
        <v>19</v>
      </c>
      <c r="M2" s="212" t="s">
        <v>86</v>
      </c>
      <c r="N2" s="213"/>
      <c r="O2" s="180" t="s">
        <v>17</v>
      </c>
      <c r="P2" s="180" t="s">
        <v>19</v>
      </c>
      <c r="Q2" s="212" t="s">
        <v>86</v>
      </c>
      <c r="R2" s="213"/>
      <c r="S2" s="180" t="s">
        <v>17</v>
      </c>
      <c r="T2" s="180" t="s">
        <v>19</v>
      </c>
      <c r="U2" s="212"/>
      <c r="V2" s="213"/>
      <c r="W2" s="180"/>
      <c r="X2" s="180"/>
    </row>
    <row r="3" spans="1:24" s="129" customFormat="1" ht="13.5" thickBot="1" x14ac:dyDescent="0.3">
      <c r="A3" s="132">
        <v>6</v>
      </c>
      <c r="B3" s="133" t="str">
        <f>+[1]APU!C522</f>
        <v>ACABADOS E IMPERMEABILIZACIONES</v>
      </c>
      <c r="C3" s="134"/>
      <c r="D3" s="134"/>
      <c r="E3" s="134"/>
      <c r="F3" s="134"/>
      <c r="G3" s="134"/>
      <c r="H3" s="134"/>
      <c r="I3" s="134"/>
      <c r="J3" s="134"/>
      <c r="K3" s="134"/>
      <c r="L3" s="134"/>
      <c r="M3" s="134"/>
      <c r="N3" s="134"/>
      <c r="O3" s="134"/>
      <c r="P3" s="134"/>
      <c r="Q3" s="134"/>
      <c r="R3" s="134"/>
      <c r="S3" s="134"/>
      <c r="T3" s="134"/>
      <c r="U3" s="134"/>
      <c r="V3" s="134"/>
      <c r="W3" s="134"/>
      <c r="X3" s="134"/>
    </row>
    <row r="4" spans="1:24" s="139" customFormat="1" x14ac:dyDescent="0.25">
      <c r="A4" s="135">
        <v>6.1</v>
      </c>
      <c r="B4" s="136" t="s">
        <v>21</v>
      </c>
      <c r="C4" s="137" t="s">
        <v>22</v>
      </c>
      <c r="D4" s="166">
        <v>20</v>
      </c>
      <c r="E4" s="184">
        <f>VLOOKUP($A$2:$A$42,'ECONTAINERS S.A.S.'!B:G,5,0)</f>
        <v>20</v>
      </c>
      <c r="F4" s="184">
        <f>+E4-D4</f>
        <v>0</v>
      </c>
      <c r="G4" s="185">
        <f>VLOOKUP($A$2:$A$42,'ECONTAINERS S.A.S.'!B:E,4,0)</f>
        <v>35000</v>
      </c>
      <c r="H4" s="186">
        <f t="shared" ref="H4:H42" si="0">+E4*G4</f>
        <v>700000</v>
      </c>
      <c r="I4" s="184">
        <f>VLOOKUP($A$2:$A$42,'PROYECTOS Y SOLUCIONES EN INGEN'!B:G,5,0)</f>
        <v>20</v>
      </c>
      <c r="J4" s="184">
        <f>+I4-D4</f>
        <v>0</v>
      </c>
      <c r="K4" s="185">
        <f>VLOOKUP($A$2:$A$42,'PROYECTOS Y SOLUCIONES EN INGEN'!B:E,4,0)</f>
        <v>35553</v>
      </c>
      <c r="L4" s="186">
        <f>+K4*I4</f>
        <v>711060</v>
      </c>
      <c r="M4" s="184">
        <f>VLOOKUP($A$2:$A$42,'CONSORCIO VENTURA'!B:F,5,0)</f>
        <v>20</v>
      </c>
      <c r="N4" s="184">
        <f>+M4-D4</f>
        <v>0</v>
      </c>
      <c r="O4" s="185">
        <f>VLOOKUP($A$2:$A$42,'CONSORCIO VENTURA'!B:E,4,0)</f>
        <v>35610.557459999996</v>
      </c>
      <c r="P4" s="186">
        <f>+O4*M4</f>
        <v>712211.14919999987</v>
      </c>
      <c r="Q4" s="184">
        <f>VLOOKUP($A$2:$A$42,'FABIO GARZON DAZA'!B:F,5,0)</f>
        <v>20</v>
      </c>
      <c r="R4" s="184">
        <f>+Q4-D4</f>
        <v>0</v>
      </c>
      <c r="S4" s="185">
        <f>VLOOKUP($A$2:$A$42,'FABIO GARZON DAZA'!B:E,4,0)</f>
        <v>35143</v>
      </c>
      <c r="T4" s="186">
        <f>+S4*Q4</f>
        <v>702860</v>
      </c>
      <c r="U4" s="184">
        <f>VLOOKUP($A$2:$A$42,'SKYTECH S.A.S'!B:F,5,0)</f>
        <v>20</v>
      </c>
      <c r="V4" s="184">
        <f>+U4-D4</f>
        <v>0</v>
      </c>
      <c r="W4" s="185">
        <f>VLOOKUP($A$2:$A$42,'SKYTECH S.A.S'!B:E,4,0)</f>
        <v>36497.18</v>
      </c>
      <c r="X4" s="186">
        <f>+W4*U4</f>
        <v>729943.6</v>
      </c>
    </row>
    <row r="5" spans="1:24" s="139" customFormat="1" x14ac:dyDescent="0.25">
      <c r="A5" s="135">
        <v>6.2</v>
      </c>
      <c r="B5" s="140" t="s">
        <v>23</v>
      </c>
      <c r="C5" s="137" t="s">
        <v>22</v>
      </c>
      <c r="D5" s="166">
        <v>20</v>
      </c>
      <c r="E5" s="184">
        <f>VLOOKUP($A$2:$A$42,'ECONTAINERS S.A.S.'!B:G,5,0)</f>
        <v>20</v>
      </c>
      <c r="F5" s="184">
        <f t="shared" ref="F5:F42" si="1">+E5-D5</f>
        <v>0</v>
      </c>
      <c r="G5" s="185">
        <f>VLOOKUP($A$2:$A$42,'ECONTAINERS S.A.S.'!B:E,4,0)</f>
        <v>120000</v>
      </c>
      <c r="H5" s="186">
        <f t="shared" si="0"/>
        <v>2400000</v>
      </c>
      <c r="I5" s="184">
        <f>VLOOKUP($A$2:$A$42,'PROYECTOS Y SOLUCIONES EN INGEN'!B:G,5,0)</f>
        <v>20</v>
      </c>
      <c r="J5" s="184">
        <f>+I5-D5</f>
        <v>0</v>
      </c>
      <c r="K5" s="185">
        <f>VLOOKUP($A$2:$A$42,'PROYECTOS Y SOLUCIONES EN INGEN'!B:E,4,0)</f>
        <v>116575</v>
      </c>
      <c r="L5" s="186">
        <f>+K5*I5</f>
        <v>2331500</v>
      </c>
      <c r="M5" s="184">
        <f>VLOOKUP($A$2:$A$42,'CONSORCIO VENTURA'!B:F,5,0)</f>
        <v>20</v>
      </c>
      <c r="N5" s="184">
        <f>+M5-D5</f>
        <v>0</v>
      </c>
      <c r="O5" s="185">
        <f>VLOOKUP($A$2:$A$42,'CONSORCIO VENTURA'!B:E,4,0)</f>
        <v>116764.72895999999</v>
      </c>
      <c r="P5" s="186">
        <f>+O5*M5</f>
        <v>2335294.5792</v>
      </c>
      <c r="Q5" s="184">
        <f>VLOOKUP($A$2:$A$42,'FABIO GARZON DAZA'!B:F,5,0)</f>
        <v>20</v>
      </c>
      <c r="R5" s="184">
        <f>+Q5-D5</f>
        <v>0</v>
      </c>
      <c r="S5" s="185">
        <f>VLOOKUP($A$2:$A$42,'FABIO GARZON DAZA'!B:E,4,0)</f>
        <v>114030</v>
      </c>
      <c r="T5" s="186">
        <f>+S5*Q5</f>
        <v>2280600</v>
      </c>
      <c r="U5" s="184">
        <f>VLOOKUP($A$2:$A$42,'SKYTECH S.A.S'!B:F,5,0)</f>
        <v>20</v>
      </c>
      <c r="V5" s="184">
        <f>+U5-D5</f>
        <v>0</v>
      </c>
      <c r="W5" s="185">
        <f>VLOOKUP($A$2:$A$42,'SKYTECH S.A.S'!B:E,4,0)</f>
        <v>119671.9</v>
      </c>
      <c r="X5" s="186">
        <f>+W5*U5</f>
        <v>2393438</v>
      </c>
    </row>
    <row r="6" spans="1:24" s="139" customFormat="1" ht="26.25" thickBot="1" x14ac:dyDescent="0.3">
      <c r="A6" s="141">
        <v>6.3</v>
      </c>
      <c r="B6" s="142" t="s">
        <v>24</v>
      </c>
      <c r="C6" s="143" t="s">
        <v>22</v>
      </c>
      <c r="D6" s="182">
        <v>60</v>
      </c>
      <c r="E6" s="184">
        <f>VLOOKUP($A$2:$A$42,'ECONTAINERS S.A.S.'!B:G,5,0)</f>
        <v>60</v>
      </c>
      <c r="F6" s="184">
        <f t="shared" si="1"/>
        <v>0</v>
      </c>
      <c r="G6" s="185">
        <f>VLOOKUP($A$2:$A$42,'ECONTAINERS S.A.S.'!B:E,4,0)</f>
        <v>71000</v>
      </c>
      <c r="H6" s="186">
        <f t="shared" si="0"/>
        <v>4260000</v>
      </c>
      <c r="I6" s="184">
        <f>VLOOKUP($A$2:$A$42,'PROYECTOS Y SOLUCIONES EN INGEN'!B:G,5,0)</f>
        <v>60</v>
      </c>
      <c r="J6" s="184">
        <f>+I6-D6</f>
        <v>0</v>
      </c>
      <c r="K6" s="185">
        <f>VLOOKUP($A$2:$A$42,'PROYECTOS Y SOLUCIONES EN INGEN'!B:E,4,0)</f>
        <v>69042</v>
      </c>
      <c r="L6" s="186">
        <f>+K6*I6</f>
        <v>4142520</v>
      </c>
      <c r="M6" s="184">
        <f>VLOOKUP($A$2:$A$42,'CONSORCIO VENTURA'!B:F,5,0)</f>
        <v>60</v>
      </c>
      <c r="N6" s="184">
        <f>+M6-D6</f>
        <v>0</v>
      </c>
      <c r="O6" s="185">
        <f>VLOOKUP($A$2:$A$42,'CONSORCIO VENTURA'!B:E,4,0)</f>
        <v>69153.957420000006</v>
      </c>
      <c r="P6" s="186">
        <f>+O6*M6</f>
        <v>4149237.4452000004</v>
      </c>
      <c r="Q6" s="184">
        <f>VLOOKUP($A$2:$A$42,'FABIO GARZON DAZA'!B:F,5,0)</f>
        <v>60</v>
      </c>
      <c r="R6" s="184">
        <f>+Q6-D6</f>
        <v>0</v>
      </c>
      <c r="S6" s="185">
        <f>VLOOKUP($A$2:$A$42,'FABIO GARZON DAZA'!B:E,4,0)</f>
        <v>68245</v>
      </c>
      <c r="T6" s="186">
        <f>+S6*Q6</f>
        <v>4094700</v>
      </c>
      <c r="U6" s="184">
        <f>VLOOKUP($A$2:$A$42,'SKYTECH S.A.S'!B:F,5,0)</f>
        <v>60</v>
      </c>
      <c r="V6" s="184">
        <f>+U6-D6</f>
        <v>0</v>
      </c>
      <c r="W6" s="185">
        <f>VLOOKUP($A$2:$A$42,'SKYTECH S.A.S'!B:E,4,0)</f>
        <v>70875.73</v>
      </c>
      <c r="X6" s="186">
        <f>+W6*U6</f>
        <v>4252543.8</v>
      </c>
    </row>
    <row r="7" spans="1:24" s="129" customFormat="1" ht="13.5" thickBot="1" x14ac:dyDescent="0.3">
      <c r="A7" s="132">
        <v>7</v>
      </c>
      <c r="B7" s="133" t="str">
        <f>+[1]APU!C642</f>
        <v>CIELO RASO</v>
      </c>
      <c r="C7" s="134"/>
      <c r="D7" s="134"/>
      <c r="E7" s="134"/>
      <c r="F7" s="134"/>
      <c r="G7" s="134"/>
      <c r="H7" s="134"/>
      <c r="I7" s="134"/>
      <c r="J7" s="134"/>
      <c r="K7" s="134"/>
      <c r="L7" s="134"/>
      <c r="M7" s="134"/>
      <c r="N7" s="134"/>
      <c r="O7" s="134"/>
      <c r="P7" s="134"/>
      <c r="Q7" s="134"/>
      <c r="R7" s="134"/>
      <c r="S7" s="134"/>
      <c r="T7" s="134"/>
      <c r="U7" s="134"/>
      <c r="V7" s="134"/>
      <c r="W7" s="134"/>
      <c r="X7" s="134"/>
    </row>
    <row r="8" spans="1:24" s="139" customFormat="1" ht="26.25" thickBot="1" x14ac:dyDescent="0.3">
      <c r="A8" s="141">
        <v>7.1</v>
      </c>
      <c r="B8" s="142" t="s">
        <v>25</v>
      </c>
      <c r="C8" s="143" t="s">
        <v>22</v>
      </c>
      <c r="D8" s="182">
        <v>20</v>
      </c>
      <c r="E8" s="184">
        <f>VLOOKUP($A$2:$A$42,'ECONTAINERS S.A.S.'!B:G,5,0)</f>
        <v>20</v>
      </c>
      <c r="F8" s="184">
        <f t="shared" si="1"/>
        <v>0</v>
      </c>
      <c r="G8" s="185">
        <f>VLOOKUP($A$2:$A$42,'ECONTAINERS S.A.S.'!B:E,4,0)</f>
        <v>103400</v>
      </c>
      <c r="H8" s="186">
        <f t="shared" si="0"/>
        <v>2068000</v>
      </c>
      <c r="I8" s="184">
        <f>VLOOKUP($A$2:$A$42,'PROYECTOS Y SOLUCIONES EN INGEN'!B:G,5,0)</f>
        <v>20</v>
      </c>
      <c r="J8" s="184">
        <f>+I8-D8</f>
        <v>0</v>
      </c>
      <c r="K8" s="185">
        <f>VLOOKUP($A$2:$A$42,'PROYECTOS Y SOLUCIONES EN INGEN'!B:E,4,0)</f>
        <v>103795</v>
      </c>
      <c r="L8" s="186">
        <f>+K8*I8</f>
        <v>2075900</v>
      </c>
      <c r="M8" s="184">
        <f>VLOOKUP($A$2:$A$42,'CONSORCIO VENTURA'!B:F,5,0)</f>
        <v>20</v>
      </c>
      <c r="N8" s="184">
        <f>+M8-D8</f>
        <v>0</v>
      </c>
      <c r="O8" s="185">
        <f>VLOOKUP($A$2:$A$42,'CONSORCIO VENTURA'!B:E,4,0)</f>
        <v>103963.91694</v>
      </c>
      <c r="P8" s="186">
        <f>+O8*M8</f>
        <v>2079278.3388</v>
      </c>
      <c r="Q8" s="184">
        <f>VLOOKUP($A$2:$A$42,'FABIO GARZON DAZA'!B:F,5,0)</f>
        <v>20</v>
      </c>
      <c r="R8" s="184">
        <f>+Q8-D8</f>
        <v>0</v>
      </c>
      <c r="S8" s="185">
        <f>VLOOKUP($A$2:$A$42,'FABIO GARZON DAZA'!B:E,4,0)</f>
        <v>100641</v>
      </c>
      <c r="T8" s="186">
        <f>+S8*Q8</f>
        <v>2012820</v>
      </c>
      <c r="U8" s="184">
        <f>VLOOKUP($A$2:$A$42,'SKYTECH S.A.S'!B:F,5,0)</f>
        <v>20</v>
      </c>
      <c r="V8" s="184">
        <f>+U8-D8</f>
        <v>0</v>
      </c>
      <c r="W8" s="185">
        <f>VLOOKUP($A$2:$A$42,'SKYTECH S.A.S'!B:E,4,0)</f>
        <v>106552.38</v>
      </c>
      <c r="X8" s="186">
        <f>+W8*U8</f>
        <v>2131047.6</v>
      </c>
    </row>
    <row r="9" spans="1:24" s="129" customFormat="1" ht="13.5" thickBot="1" x14ac:dyDescent="0.3">
      <c r="A9" s="144">
        <v>8</v>
      </c>
      <c r="B9" s="145" t="str">
        <f>+[1]APU!C681</f>
        <v>APARATOS SANITARIOS Y ACCESORIOS</v>
      </c>
      <c r="C9" s="146"/>
      <c r="D9" s="146"/>
      <c r="E9" s="146"/>
      <c r="F9" s="146"/>
      <c r="G9" s="146"/>
      <c r="H9" s="146"/>
      <c r="I9" s="146"/>
      <c r="J9" s="146"/>
      <c r="K9" s="146"/>
      <c r="L9" s="146"/>
      <c r="M9" s="146"/>
      <c r="N9" s="146"/>
      <c r="O9" s="146"/>
      <c r="P9" s="146"/>
      <c r="Q9" s="146"/>
      <c r="R9" s="146"/>
      <c r="S9" s="146"/>
      <c r="T9" s="146"/>
      <c r="U9" s="146"/>
      <c r="V9" s="146"/>
      <c r="W9" s="146"/>
      <c r="X9" s="146"/>
    </row>
    <row r="10" spans="1:24" s="139" customFormat="1" ht="32.25" customHeight="1" x14ac:dyDescent="0.25">
      <c r="A10" s="147">
        <v>8.1</v>
      </c>
      <c r="B10" s="148" t="s">
        <v>26</v>
      </c>
      <c r="C10" s="149" t="s">
        <v>27</v>
      </c>
      <c r="D10" s="162">
        <v>6</v>
      </c>
      <c r="E10" s="184">
        <f>VLOOKUP($A$2:$A$42,'ECONTAINERS S.A.S.'!B:G,5,0)</f>
        <v>6</v>
      </c>
      <c r="F10" s="184">
        <f t="shared" si="1"/>
        <v>0</v>
      </c>
      <c r="G10" s="185">
        <f>VLOOKUP($A$2:$A$42,'ECONTAINERS S.A.S.'!B:E,4,0)</f>
        <v>517500</v>
      </c>
      <c r="H10" s="186">
        <f t="shared" si="0"/>
        <v>3105000</v>
      </c>
      <c r="I10" s="184">
        <f>VLOOKUP($A$2:$A$42,'PROYECTOS Y SOLUCIONES EN INGEN'!B:G,5,0)</f>
        <v>6</v>
      </c>
      <c r="J10" s="184">
        <f t="shared" ref="J10:J16" si="2">+I10-D10</f>
        <v>0</v>
      </c>
      <c r="K10" s="214">
        <f>VLOOKUP($A$2:$A$42,'PROYECTOS Y SOLUCIONES EN INGEN'!B:E,4,0)</f>
        <v>523517</v>
      </c>
      <c r="L10" s="186">
        <f t="shared" ref="L10:L16" si="3">+K10*I10</f>
        <v>3141102</v>
      </c>
      <c r="M10" s="184">
        <f>VLOOKUP($A$2:$A$42,'CONSORCIO VENTURA'!B:F,5,0)</f>
        <v>6</v>
      </c>
      <c r="N10" s="184">
        <f t="shared" ref="N10:N16" si="4">+M10-D10</f>
        <v>0</v>
      </c>
      <c r="O10" s="185">
        <f>VLOOKUP($A$2:$A$42,'CONSORCIO VENTURA'!B:E,4,0)</f>
        <v>520362.39594000002</v>
      </c>
      <c r="P10" s="186">
        <f t="shared" ref="P10:P16" si="5">+O10*M10</f>
        <v>3122174.3756400002</v>
      </c>
      <c r="Q10" s="184">
        <f>VLOOKUP($A$2:$A$42,'FABIO GARZON DAZA'!B:F,5,0)</f>
        <v>6</v>
      </c>
      <c r="R10" s="184">
        <f t="shared" ref="R10:R16" si="6">+Q10-D10</f>
        <v>0</v>
      </c>
      <c r="S10" s="185">
        <f>VLOOKUP($A$2:$A$42,'FABIO GARZON DAZA'!B:E,4,0)</f>
        <v>526899</v>
      </c>
      <c r="T10" s="186">
        <f t="shared" ref="T10:T16" si="7">+S10*Q10</f>
        <v>3161394</v>
      </c>
      <c r="U10" s="184">
        <f>VLOOKUP($A$2:$A$42,'SKYTECH S.A.S'!B:F,5,0)</f>
        <v>6</v>
      </c>
      <c r="V10" s="184">
        <f t="shared" ref="V10:V16" si="8">+U10-D10</f>
        <v>0</v>
      </c>
      <c r="W10" s="185">
        <f>VLOOKUP($A$2:$A$42,'SKYTECH S.A.S'!B:E,4,0)</f>
        <v>533318.32999999996</v>
      </c>
      <c r="X10" s="186">
        <f t="shared" ref="X10:X16" si="9">+W10*U10</f>
        <v>3199909.9799999995</v>
      </c>
    </row>
    <row r="11" spans="1:24" s="139" customFormat="1" ht="25.5" x14ac:dyDescent="0.25">
      <c r="A11" s="135">
        <v>8.1999999999999993</v>
      </c>
      <c r="B11" s="140" t="s">
        <v>28</v>
      </c>
      <c r="C11" s="137" t="s">
        <v>27</v>
      </c>
      <c r="D11" s="166">
        <v>6</v>
      </c>
      <c r="E11" s="184">
        <f>VLOOKUP($A$2:$A$42,'ECONTAINERS S.A.S.'!B:G,5,0)</f>
        <v>6</v>
      </c>
      <c r="F11" s="184">
        <f t="shared" si="1"/>
        <v>0</v>
      </c>
      <c r="G11" s="185">
        <f>VLOOKUP($A$2:$A$42,'ECONTAINERS S.A.S.'!B:E,4,0)</f>
        <v>363800</v>
      </c>
      <c r="H11" s="186">
        <f t="shared" si="0"/>
        <v>2182800</v>
      </c>
      <c r="I11" s="184">
        <f>VLOOKUP($A$2:$A$42,'PROYECTOS Y SOLUCIONES EN INGEN'!B:G,5,0)</f>
        <v>6</v>
      </c>
      <c r="J11" s="184">
        <f t="shared" si="2"/>
        <v>0</v>
      </c>
      <c r="K11" s="214">
        <f>VLOOKUP($A$2:$A$42,'PROYECTOS Y SOLUCIONES EN INGEN'!B:E,4,0)</f>
        <v>381845</v>
      </c>
      <c r="L11" s="186">
        <f t="shared" si="3"/>
        <v>2291070</v>
      </c>
      <c r="M11" s="184">
        <f>VLOOKUP($A$2:$A$42,'CONSORCIO VENTURA'!B:F,5,0)</f>
        <v>6</v>
      </c>
      <c r="N11" s="184">
        <f t="shared" si="4"/>
        <v>0</v>
      </c>
      <c r="O11" s="185">
        <f>VLOOKUP($A$2:$A$42,'CONSORCIO VENTURA'!B:E,4,0)</f>
        <v>372450.22415999998</v>
      </c>
      <c r="P11" s="186">
        <f t="shared" si="5"/>
        <v>2234701.3449599999</v>
      </c>
      <c r="Q11" s="184">
        <f>VLOOKUP($A$2:$A$42,'FABIO GARZON DAZA'!B:F,5,0)</f>
        <v>6</v>
      </c>
      <c r="R11" s="184">
        <f t="shared" si="6"/>
        <v>0</v>
      </c>
      <c r="S11" s="185">
        <f>VLOOKUP($A$2:$A$42,'FABIO GARZON DAZA'!B:E,4,0)</f>
        <v>377129</v>
      </c>
      <c r="T11" s="186">
        <f t="shared" si="7"/>
        <v>2262774</v>
      </c>
      <c r="U11" s="184">
        <f>VLOOKUP($A$2:$A$42,'SKYTECH S.A.S'!B:F,5,0)</f>
        <v>6</v>
      </c>
      <c r="V11" s="184">
        <f t="shared" si="8"/>
        <v>0</v>
      </c>
      <c r="W11" s="185">
        <f>VLOOKUP($A$2:$A$42,'SKYTECH S.A.S'!B:E,4,0)</f>
        <v>381723.56</v>
      </c>
      <c r="X11" s="186">
        <f t="shared" si="9"/>
        <v>2290341.36</v>
      </c>
    </row>
    <row r="12" spans="1:24" s="139" customFormat="1" x14ac:dyDescent="0.25">
      <c r="A12" s="135">
        <v>8.3000000000000007</v>
      </c>
      <c r="B12" s="140" t="s">
        <v>29</v>
      </c>
      <c r="C12" s="137" t="s">
        <v>27</v>
      </c>
      <c r="D12" s="166">
        <v>6</v>
      </c>
      <c r="E12" s="184">
        <f>VLOOKUP($A$2:$A$42,'ECONTAINERS S.A.S.'!B:G,5,0)</f>
        <v>6</v>
      </c>
      <c r="F12" s="184">
        <f t="shared" si="1"/>
        <v>0</v>
      </c>
      <c r="G12" s="185">
        <f>VLOOKUP($A$2:$A$42,'ECONTAINERS S.A.S.'!B:E,4,0)</f>
        <v>106600</v>
      </c>
      <c r="H12" s="186">
        <f t="shared" si="0"/>
        <v>639600</v>
      </c>
      <c r="I12" s="184">
        <f>VLOOKUP($A$2:$A$42,'PROYECTOS Y SOLUCIONES EN INGEN'!B:G,5,0)</f>
        <v>6</v>
      </c>
      <c r="J12" s="184">
        <f t="shared" si="2"/>
        <v>0</v>
      </c>
      <c r="K12" s="214">
        <f>VLOOKUP($A$2:$A$42,'PROYECTOS Y SOLUCIONES EN INGEN'!B:E,4,0)</f>
        <v>111007</v>
      </c>
      <c r="L12" s="186">
        <f t="shared" si="3"/>
        <v>666042</v>
      </c>
      <c r="M12" s="184">
        <f>VLOOKUP($A$2:$A$42,'CONSORCIO VENTURA'!B:F,5,0)</f>
        <v>6</v>
      </c>
      <c r="N12" s="184">
        <f t="shared" si="4"/>
        <v>0</v>
      </c>
      <c r="O12" s="185">
        <f>VLOOKUP($A$2:$A$42,'CONSORCIO VENTURA'!B:E,4,0)</f>
        <v>111187.78122</v>
      </c>
      <c r="P12" s="186">
        <f t="shared" si="5"/>
        <v>667126.68732000003</v>
      </c>
      <c r="Q12" s="184">
        <f>VLOOKUP($A$2:$A$42,'FABIO GARZON DAZA'!B:F,5,0)</f>
        <v>6</v>
      </c>
      <c r="R12" s="184">
        <f t="shared" si="6"/>
        <v>0</v>
      </c>
      <c r="S12" s="185">
        <f>VLOOKUP($A$2:$A$42,'FABIO GARZON DAZA'!B:E,4,0)</f>
        <v>109727</v>
      </c>
      <c r="T12" s="186">
        <f t="shared" si="7"/>
        <v>658362</v>
      </c>
      <c r="U12" s="184">
        <f>VLOOKUP($A$2:$A$42,'SKYTECH S.A.S'!B:F,5,0)</f>
        <v>6</v>
      </c>
      <c r="V12" s="184">
        <f t="shared" si="8"/>
        <v>0</v>
      </c>
      <c r="W12" s="185">
        <f>VLOOKUP($A$2:$A$42,'SKYTECH S.A.S'!B:E,4,0)</f>
        <v>113956.1</v>
      </c>
      <c r="X12" s="186">
        <f t="shared" si="9"/>
        <v>683736.60000000009</v>
      </c>
    </row>
    <row r="13" spans="1:24" s="139" customFormat="1" x14ac:dyDescent="0.25">
      <c r="A13" s="135">
        <v>8.4</v>
      </c>
      <c r="B13" s="140" t="s">
        <v>30</v>
      </c>
      <c r="C13" s="137" t="s">
        <v>27</v>
      </c>
      <c r="D13" s="166">
        <v>6</v>
      </c>
      <c r="E13" s="184">
        <f>VLOOKUP($A$2:$A$42,'ECONTAINERS S.A.S.'!B:G,5,0)</f>
        <v>6</v>
      </c>
      <c r="F13" s="184">
        <f t="shared" si="1"/>
        <v>0</v>
      </c>
      <c r="G13" s="185">
        <f>VLOOKUP($A$2:$A$42,'ECONTAINERS S.A.S.'!B:E,4,0)</f>
        <v>25600</v>
      </c>
      <c r="H13" s="186">
        <f t="shared" si="0"/>
        <v>153600</v>
      </c>
      <c r="I13" s="184">
        <f>VLOOKUP($A$2:$A$42,'PROYECTOS Y SOLUCIONES EN INGEN'!B:G,5,0)</f>
        <v>6</v>
      </c>
      <c r="J13" s="184">
        <f t="shared" si="2"/>
        <v>0</v>
      </c>
      <c r="K13" s="214">
        <f>VLOOKUP($A$2:$A$42,'PROYECTOS Y SOLUCIONES EN INGEN'!B:E,4,0)</f>
        <v>28546</v>
      </c>
      <c r="L13" s="186">
        <f t="shared" si="3"/>
        <v>171276</v>
      </c>
      <c r="M13" s="184">
        <f>VLOOKUP($A$2:$A$42,'CONSORCIO VENTURA'!B:F,5,0)</f>
        <v>6</v>
      </c>
      <c r="N13" s="184">
        <f t="shared" si="4"/>
        <v>0</v>
      </c>
      <c r="O13" s="185">
        <f>VLOOKUP($A$2:$A$42,'CONSORCIO VENTURA'!B:E,4,0)</f>
        <v>28591.94976</v>
      </c>
      <c r="P13" s="186">
        <f t="shared" si="5"/>
        <v>171551.69855999999</v>
      </c>
      <c r="Q13" s="184">
        <f>VLOOKUP($A$2:$A$42,'FABIO GARZON DAZA'!B:F,5,0)</f>
        <v>6</v>
      </c>
      <c r="R13" s="184">
        <f t="shared" si="6"/>
        <v>0</v>
      </c>
      <c r="S13" s="185">
        <f>VLOOKUP($A$2:$A$42,'FABIO GARZON DAZA'!B:E,4,0)</f>
        <v>28216</v>
      </c>
      <c r="T13" s="186">
        <f t="shared" si="7"/>
        <v>169296</v>
      </c>
      <c r="U13" s="184">
        <f>VLOOKUP($A$2:$A$42,'SKYTECH S.A.S'!B:F,5,0)</f>
        <v>6</v>
      </c>
      <c r="V13" s="184">
        <f t="shared" si="8"/>
        <v>0</v>
      </c>
      <c r="W13" s="185">
        <f>VLOOKUP($A$2:$A$42,'SKYTECH S.A.S'!B:E,4,0)</f>
        <v>29303.82</v>
      </c>
      <c r="X13" s="186">
        <f t="shared" si="9"/>
        <v>175822.91999999998</v>
      </c>
    </row>
    <row r="14" spans="1:24" s="139" customFormat="1" x14ac:dyDescent="0.25">
      <c r="A14" s="135">
        <v>8.5</v>
      </c>
      <c r="B14" s="140" t="s">
        <v>31</v>
      </c>
      <c r="C14" s="137" t="s">
        <v>27</v>
      </c>
      <c r="D14" s="166">
        <v>6</v>
      </c>
      <c r="E14" s="184">
        <f>VLOOKUP($A$2:$A$42,'ECONTAINERS S.A.S.'!B:G,5,0)</f>
        <v>6</v>
      </c>
      <c r="F14" s="184">
        <f t="shared" si="1"/>
        <v>0</v>
      </c>
      <c r="G14" s="185">
        <f>VLOOKUP($A$2:$A$42,'ECONTAINERS S.A.S.'!B:E,4,0)</f>
        <v>12100</v>
      </c>
      <c r="H14" s="186">
        <f t="shared" si="0"/>
        <v>72600</v>
      </c>
      <c r="I14" s="184">
        <f>VLOOKUP($A$2:$A$42,'PROYECTOS Y SOLUCIONES EN INGEN'!B:G,5,0)</f>
        <v>6</v>
      </c>
      <c r="J14" s="184">
        <f t="shared" si="2"/>
        <v>0</v>
      </c>
      <c r="K14" s="214">
        <f>VLOOKUP($A$2:$A$42,'PROYECTOS Y SOLUCIONES EN INGEN'!B:E,4,0)</f>
        <v>14114</v>
      </c>
      <c r="L14" s="186">
        <f t="shared" si="3"/>
        <v>84684</v>
      </c>
      <c r="M14" s="184">
        <f>VLOOKUP($A$2:$A$42,'CONSORCIO VENTURA'!B:F,5,0)</f>
        <v>6</v>
      </c>
      <c r="N14" s="184">
        <f t="shared" si="4"/>
        <v>0</v>
      </c>
      <c r="O14" s="185">
        <f>VLOOKUP($A$2:$A$42,'CONSORCIO VENTURA'!B:E,4,0)</f>
        <v>14137.41174</v>
      </c>
      <c r="P14" s="186">
        <f t="shared" si="5"/>
        <v>84824.470440000005</v>
      </c>
      <c r="Q14" s="184">
        <f>VLOOKUP($A$2:$A$42,'FABIO GARZON DAZA'!B:F,5,0)</f>
        <v>6</v>
      </c>
      <c r="R14" s="184">
        <f t="shared" si="6"/>
        <v>0</v>
      </c>
      <c r="S14" s="185">
        <f>VLOOKUP($A$2:$A$42,'FABIO GARZON DAZA'!B:E,4,0)</f>
        <v>13952</v>
      </c>
      <c r="T14" s="186">
        <f t="shared" si="7"/>
        <v>83712</v>
      </c>
      <c r="U14" s="184">
        <f>VLOOKUP($A$2:$A$42,'SKYTECH S.A.S'!B:F,5,0)</f>
        <v>6</v>
      </c>
      <c r="V14" s="184">
        <f t="shared" si="8"/>
        <v>0</v>
      </c>
      <c r="W14" s="185">
        <f>VLOOKUP($A$2:$A$42,'SKYTECH S.A.S'!B:E,4,0)</f>
        <v>14489.4</v>
      </c>
      <c r="X14" s="186">
        <f t="shared" si="9"/>
        <v>86936.4</v>
      </c>
    </row>
    <row r="15" spans="1:24" s="139" customFormat="1" x14ac:dyDescent="0.25">
      <c r="A15" s="135">
        <v>8.6</v>
      </c>
      <c r="B15" s="140" t="s">
        <v>32</v>
      </c>
      <c r="C15" s="137" t="s">
        <v>27</v>
      </c>
      <c r="D15" s="166">
        <v>6</v>
      </c>
      <c r="E15" s="184">
        <f>VLOOKUP($A$2:$A$42,'ECONTAINERS S.A.S.'!B:G,5,0)</f>
        <v>6</v>
      </c>
      <c r="F15" s="184">
        <f t="shared" si="1"/>
        <v>0</v>
      </c>
      <c r="G15" s="185">
        <f>VLOOKUP($A$2:$A$42,'ECONTAINERS S.A.S.'!B:E,4,0)</f>
        <v>57200</v>
      </c>
      <c r="H15" s="186">
        <f t="shared" si="0"/>
        <v>343200</v>
      </c>
      <c r="I15" s="184">
        <f>VLOOKUP($A$2:$A$42,'PROYECTOS Y SOLUCIONES EN INGEN'!B:G,5,0)</f>
        <v>6</v>
      </c>
      <c r="J15" s="184">
        <f t="shared" si="2"/>
        <v>0</v>
      </c>
      <c r="K15" s="214">
        <f>VLOOKUP($A$2:$A$42,'PROYECTOS Y SOLUCIONES EN INGEN'!B:E,4,0)</f>
        <v>59394</v>
      </c>
      <c r="L15" s="186">
        <f t="shared" si="3"/>
        <v>356364</v>
      </c>
      <c r="M15" s="184">
        <f>VLOOKUP($A$2:$A$42,'CONSORCIO VENTURA'!B:F,5,0)</f>
        <v>6</v>
      </c>
      <c r="N15" s="184">
        <f t="shared" si="4"/>
        <v>0</v>
      </c>
      <c r="O15" s="185">
        <f>VLOOKUP($A$2:$A$42,'CONSORCIO VENTURA'!B:E,4,0)</f>
        <v>59490.3609</v>
      </c>
      <c r="P15" s="186">
        <f t="shared" si="5"/>
        <v>356942.1654</v>
      </c>
      <c r="Q15" s="184">
        <f>VLOOKUP($A$2:$A$42,'FABIO GARZON DAZA'!B:F,5,0)</f>
        <v>6</v>
      </c>
      <c r="R15" s="184">
        <f t="shared" si="6"/>
        <v>0</v>
      </c>
      <c r="S15" s="185">
        <f>VLOOKUP($A$2:$A$42,'FABIO GARZON DAZA'!B:E,4,0)</f>
        <v>58709</v>
      </c>
      <c r="T15" s="186">
        <f t="shared" si="7"/>
        <v>352254</v>
      </c>
      <c r="U15" s="184">
        <f>VLOOKUP($A$2:$A$42,'SKYTECH S.A.S'!B:F,5,0)</f>
        <v>6</v>
      </c>
      <c r="V15" s="184">
        <f t="shared" si="8"/>
        <v>0</v>
      </c>
      <c r="W15" s="185">
        <f>VLOOKUP($A$2:$A$42,'SKYTECH S.A.S'!B:E,4,0)</f>
        <v>60971.54</v>
      </c>
      <c r="X15" s="186">
        <f t="shared" si="9"/>
        <v>365829.24</v>
      </c>
    </row>
    <row r="16" spans="1:24" s="139" customFormat="1" ht="13.5" thickBot="1" x14ac:dyDescent="0.3">
      <c r="A16" s="150">
        <v>8.6999999999999993</v>
      </c>
      <c r="B16" s="151" t="s">
        <v>33</v>
      </c>
      <c r="C16" s="152" t="s">
        <v>27</v>
      </c>
      <c r="D16" s="170">
        <v>6</v>
      </c>
      <c r="E16" s="184">
        <f>VLOOKUP($A$2:$A$42,'ECONTAINERS S.A.S.'!B:G,5,0)</f>
        <v>6</v>
      </c>
      <c r="F16" s="184">
        <f t="shared" si="1"/>
        <v>0</v>
      </c>
      <c r="G16" s="185">
        <f>VLOOKUP($A$2:$A$42,'ECONTAINERS S.A.S.'!B:E,4,0)</f>
        <v>47000</v>
      </c>
      <c r="H16" s="186">
        <f t="shared" si="0"/>
        <v>282000</v>
      </c>
      <c r="I16" s="184">
        <f>VLOOKUP($A$2:$A$42,'PROYECTOS Y SOLUCIONES EN INGEN'!B:G,5,0)</f>
        <v>6</v>
      </c>
      <c r="J16" s="184">
        <f t="shared" si="2"/>
        <v>0</v>
      </c>
      <c r="K16" s="214">
        <f>VLOOKUP($A$2:$A$42,'PROYECTOS Y SOLUCIONES EN INGEN'!B:E,4,0)</f>
        <v>45892</v>
      </c>
      <c r="L16" s="186">
        <f t="shared" si="3"/>
        <v>275352</v>
      </c>
      <c r="M16" s="184">
        <f>VLOOKUP($A$2:$A$42,'CONSORCIO VENTURA'!B:F,5,0)</f>
        <v>6</v>
      </c>
      <c r="N16" s="184">
        <f t="shared" si="4"/>
        <v>0</v>
      </c>
      <c r="O16" s="185">
        <f>VLOOKUP($A$2:$A$42,'CONSORCIO VENTURA'!B:E,4,0)</f>
        <v>45966.77334</v>
      </c>
      <c r="P16" s="186">
        <f t="shared" si="5"/>
        <v>275800.64003999997</v>
      </c>
      <c r="Q16" s="184">
        <f>VLOOKUP($A$2:$A$42,'FABIO GARZON DAZA'!B:F,5,0)</f>
        <v>6</v>
      </c>
      <c r="R16" s="184">
        <f t="shared" si="6"/>
        <v>0</v>
      </c>
      <c r="S16" s="185">
        <f>VLOOKUP($A$2:$A$42,'FABIO GARZON DAZA'!B:E,4,0)</f>
        <v>45363</v>
      </c>
      <c r="T16" s="186">
        <f t="shared" si="7"/>
        <v>272178</v>
      </c>
      <c r="U16" s="184">
        <f>VLOOKUP($A$2:$A$42,'SKYTECH S.A.S'!B:F,5,0)</f>
        <v>6</v>
      </c>
      <c r="V16" s="184">
        <f t="shared" si="8"/>
        <v>0</v>
      </c>
      <c r="W16" s="185">
        <f>VLOOKUP($A$2:$A$42,'SKYTECH S.A.S'!B:E,4,0)</f>
        <v>47111.33</v>
      </c>
      <c r="X16" s="186">
        <f t="shared" si="9"/>
        <v>282667.98</v>
      </c>
    </row>
    <row r="17" spans="1:24" s="129" customFormat="1" ht="13.5" thickBot="1" x14ac:dyDescent="0.3">
      <c r="A17" s="153">
        <v>9</v>
      </c>
      <c r="B17" s="154" t="str">
        <f>+[1]APU!C942</f>
        <v>INSTALACIONES ELECTRICAS</v>
      </c>
      <c r="C17" s="155"/>
      <c r="D17" s="155"/>
      <c r="E17" s="155"/>
      <c r="F17" s="155"/>
      <c r="G17" s="155"/>
      <c r="H17" s="155"/>
      <c r="I17" s="155"/>
      <c r="J17" s="155"/>
      <c r="K17" s="155"/>
      <c r="L17" s="155"/>
      <c r="M17" s="155"/>
      <c r="N17" s="155"/>
      <c r="O17" s="155"/>
      <c r="P17" s="155"/>
      <c r="Q17" s="155"/>
      <c r="R17" s="155"/>
      <c r="S17" s="155"/>
      <c r="T17" s="155"/>
      <c r="U17" s="155"/>
      <c r="V17" s="155"/>
      <c r="W17" s="155"/>
      <c r="X17" s="155"/>
    </row>
    <row r="18" spans="1:24" s="139" customFormat="1" ht="64.5" customHeight="1" x14ac:dyDescent="0.25">
      <c r="A18" s="141" t="s">
        <v>81</v>
      </c>
      <c r="B18" s="140" t="s">
        <v>34</v>
      </c>
      <c r="C18" s="137" t="s">
        <v>27</v>
      </c>
      <c r="D18" s="182">
        <v>6</v>
      </c>
      <c r="E18" s="184">
        <f>VLOOKUP($A$2:$A$42,'ECONTAINERS S.A.S.'!B:G,5,0)</f>
        <v>6</v>
      </c>
      <c r="F18" s="184">
        <f t="shared" si="1"/>
        <v>0</v>
      </c>
      <c r="G18" s="185">
        <f>VLOOKUP($A$2:$A$42,'ECONTAINERS S.A.S.'!B:E,4,0)</f>
        <v>82800</v>
      </c>
      <c r="H18" s="186">
        <f t="shared" si="0"/>
        <v>496800</v>
      </c>
      <c r="I18" s="184">
        <f>VLOOKUP($A$2:$A$42,'PROYECTOS Y SOLUCIONES EN INGEN'!B:G,5,0)</f>
        <v>6</v>
      </c>
      <c r="J18" s="184">
        <f t="shared" ref="J18:J28" si="10">+I18-D18</f>
        <v>0</v>
      </c>
      <c r="K18" s="185">
        <f>VLOOKUP($A$2:$A$42,'PROYECTOS Y SOLUCIONES EN INGEN'!B:E,4,0)</f>
        <v>81300</v>
      </c>
      <c r="L18" s="186">
        <f t="shared" ref="L18:L28" si="11">+K18*I18</f>
        <v>487800</v>
      </c>
      <c r="M18" s="184">
        <f>VLOOKUP($A$2:$A$42,'CONSORCIO VENTURA'!B:F,5,0)</f>
        <v>6</v>
      </c>
      <c r="N18" s="184">
        <f t="shared" ref="N18:N28" si="12">+M18-D18</f>
        <v>0</v>
      </c>
      <c r="O18" s="185">
        <f>VLOOKUP($A$2:$A$42,'CONSORCIO VENTURA'!B:E,4,0)</f>
        <v>81432.386580000006</v>
      </c>
      <c r="P18" s="186">
        <f t="shared" ref="P18:P28" si="13">+O18*M18</f>
        <v>488594.31948000006</v>
      </c>
      <c r="Q18" s="184">
        <f>VLOOKUP($A$2:$A$42,'FABIO GARZON DAZA'!B:F,5,0)</f>
        <v>6</v>
      </c>
      <c r="R18" s="184">
        <f t="shared" ref="R18:R28" si="14">+Q18-D18</f>
        <v>0</v>
      </c>
      <c r="S18" s="185">
        <f>VLOOKUP($A$2:$A$42,'FABIO GARZON DAZA'!B:E,4,0)</f>
        <v>80363</v>
      </c>
      <c r="T18" s="186">
        <f t="shared" ref="T18:T28" si="15">+S18*Q18</f>
        <v>482178</v>
      </c>
      <c r="U18" s="184">
        <f>VLOOKUP($A$2:$A$42,'SKYTECH S.A.S'!B:F,5,0)</f>
        <v>6</v>
      </c>
      <c r="V18" s="184">
        <f t="shared" ref="V18:V28" si="16">+U18-D18</f>
        <v>0</v>
      </c>
      <c r="W18" s="185">
        <f>VLOOKUP($A$2:$A$42,'SKYTECH S.A.S'!B:E,4,0)</f>
        <v>83459.92</v>
      </c>
      <c r="X18" s="186">
        <f t="shared" ref="X18:X28" si="17">+W18*U18</f>
        <v>500759.52</v>
      </c>
    </row>
    <row r="19" spans="1:24" s="139" customFormat="1" ht="36" customHeight="1" x14ac:dyDescent="0.25">
      <c r="A19" s="141">
        <v>9.1999999999999993</v>
      </c>
      <c r="B19" s="140" t="s">
        <v>35</v>
      </c>
      <c r="C19" s="138" t="s">
        <v>36</v>
      </c>
      <c r="D19" s="182">
        <v>60</v>
      </c>
      <c r="E19" s="184">
        <f>VLOOKUP($A$2:$A$42,'ECONTAINERS S.A.S.'!B:G,5,0)</f>
        <v>60</v>
      </c>
      <c r="F19" s="184">
        <f t="shared" si="1"/>
        <v>0</v>
      </c>
      <c r="G19" s="185">
        <f>VLOOKUP($A$2:$A$42,'ECONTAINERS S.A.S.'!B:E,4,0)</f>
        <v>12800</v>
      </c>
      <c r="H19" s="186">
        <f t="shared" si="0"/>
        <v>768000</v>
      </c>
      <c r="I19" s="184">
        <f>VLOOKUP($A$2:$A$42,'PROYECTOS Y SOLUCIONES EN INGEN'!B:G,5,0)</f>
        <v>60</v>
      </c>
      <c r="J19" s="184">
        <f t="shared" si="10"/>
        <v>0</v>
      </c>
      <c r="K19" s="185">
        <f>VLOOKUP($A$2:$A$42,'PROYECTOS Y SOLUCIONES EN INGEN'!B:E,4,0)</f>
        <v>12994</v>
      </c>
      <c r="L19" s="186">
        <f t="shared" si="11"/>
        <v>779640</v>
      </c>
      <c r="M19" s="184">
        <f>VLOOKUP($A$2:$A$42,'CONSORCIO VENTURA'!B:F,5,0)</f>
        <v>60</v>
      </c>
      <c r="N19" s="184">
        <f t="shared" si="12"/>
        <v>0</v>
      </c>
      <c r="O19" s="185">
        <f>VLOOKUP($A$2:$A$42,'CONSORCIO VENTURA'!B:E,4,0)</f>
        <v>13014.823619999999</v>
      </c>
      <c r="P19" s="186">
        <f t="shared" si="13"/>
        <v>780889.41719999991</v>
      </c>
      <c r="Q19" s="184">
        <f>VLOOKUP($A$2:$A$42,'FABIO GARZON DAZA'!B:F,5,0)</f>
        <v>60</v>
      </c>
      <c r="R19" s="184">
        <f t="shared" si="14"/>
        <v>0</v>
      </c>
      <c r="S19" s="185">
        <f>VLOOKUP($A$2:$A$42,'FABIO GARZON DAZA'!B:E,4,0)</f>
        <v>12844</v>
      </c>
      <c r="T19" s="186">
        <f t="shared" si="15"/>
        <v>770640</v>
      </c>
      <c r="U19" s="184">
        <f>VLOOKUP($A$2:$A$42,'SKYTECH S.A.S'!B:F,5,0)</f>
        <v>60</v>
      </c>
      <c r="V19" s="184">
        <f t="shared" si="16"/>
        <v>0</v>
      </c>
      <c r="W19" s="185">
        <f>VLOOKUP($A$2:$A$42,'SKYTECH S.A.S'!B:E,4,0)</f>
        <v>13339.23</v>
      </c>
      <c r="X19" s="186">
        <f t="shared" si="17"/>
        <v>800353.79999999993</v>
      </c>
    </row>
    <row r="20" spans="1:24" s="139" customFormat="1" ht="36" customHeight="1" x14ac:dyDescent="0.25">
      <c r="A20" s="141">
        <v>9.3000000000000007</v>
      </c>
      <c r="B20" s="140" t="s">
        <v>37</v>
      </c>
      <c r="C20" s="138" t="s">
        <v>36</v>
      </c>
      <c r="D20" s="182">
        <v>420</v>
      </c>
      <c r="E20" s="184">
        <f>VLOOKUP($A$2:$A$42,'ECONTAINERS S.A.S.'!B:G,5,0)</f>
        <v>420</v>
      </c>
      <c r="F20" s="184">
        <f t="shared" si="1"/>
        <v>0</v>
      </c>
      <c r="G20" s="185">
        <f>VLOOKUP($A$2:$A$42,'ECONTAINERS S.A.S.'!B:E,4,0)</f>
        <v>12000</v>
      </c>
      <c r="H20" s="186">
        <f t="shared" si="0"/>
        <v>5040000</v>
      </c>
      <c r="I20" s="184">
        <f>VLOOKUP($A$2:$A$42,'PROYECTOS Y SOLUCIONES EN INGEN'!B:G,5,0)</f>
        <v>420</v>
      </c>
      <c r="J20" s="184">
        <f t="shared" si="10"/>
        <v>0</v>
      </c>
      <c r="K20" s="185">
        <f>VLOOKUP($A$2:$A$42,'PROYECTOS Y SOLUCIONES EN INGEN'!B:E,4,0)</f>
        <v>11816</v>
      </c>
      <c r="L20" s="186">
        <f t="shared" si="11"/>
        <v>4962720</v>
      </c>
      <c r="M20" s="184">
        <f>VLOOKUP($A$2:$A$42,'CONSORCIO VENTURA'!B:F,5,0)</f>
        <v>420</v>
      </c>
      <c r="N20" s="184">
        <f t="shared" si="12"/>
        <v>0</v>
      </c>
      <c r="O20" s="185">
        <f>VLOOKUP($A$2:$A$42,'CONSORCIO VENTURA'!B:E,4,0)</f>
        <v>11834.841479999999</v>
      </c>
      <c r="P20" s="186">
        <f t="shared" si="13"/>
        <v>4970633.4216</v>
      </c>
      <c r="Q20" s="184">
        <f>VLOOKUP($A$2:$A$42,'FABIO GARZON DAZA'!B:F,5,0)</f>
        <v>420</v>
      </c>
      <c r="R20" s="184">
        <f t="shared" si="14"/>
        <v>0</v>
      </c>
      <c r="S20" s="185">
        <f>VLOOKUP($A$2:$A$42,'FABIO GARZON DAZA'!B:E,4,0)</f>
        <v>11679</v>
      </c>
      <c r="T20" s="186">
        <f t="shared" si="15"/>
        <v>4905180</v>
      </c>
      <c r="U20" s="184">
        <f>VLOOKUP($A$2:$A$42,'SKYTECH S.A.S'!B:F,5,0)</f>
        <v>420</v>
      </c>
      <c r="V20" s="184">
        <f t="shared" si="16"/>
        <v>0</v>
      </c>
      <c r="W20" s="185">
        <f>VLOOKUP($A$2:$A$42,'SKYTECH S.A.S'!B:E,4,0)</f>
        <v>12129.51</v>
      </c>
      <c r="X20" s="186">
        <f t="shared" si="17"/>
        <v>5094394.2</v>
      </c>
    </row>
    <row r="21" spans="1:24" s="139" customFormat="1" ht="45" customHeight="1" x14ac:dyDescent="0.25">
      <c r="A21" s="141">
        <v>9.4</v>
      </c>
      <c r="B21" s="140" t="s">
        <v>38</v>
      </c>
      <c r="C21" s="138" t="s">
        <v>36</v>
      </c>
      <c r="D21" s="182">
        <v>420</v>
      </c>
      <c r="E21" s="184">
        <f>VLOOKUP($A$2:$A$42,'ECONTAINERS S.A.S.'!B:G,5,0)</f>
        <v>420</v>
      </c>
      <c r="F21" s="184">
        <f t="shared" si="1"/>
        <v>0</v>
      </c>
      <c r="G21" s="185">
        <f>VLOOKUP($A$2:$A$42,'ECONTAINERS S.A.S.'!B:E,4,0)</f>
        <v>12000</v>
      </c>
      <c r="H21" s="186">
        <f t="shared" si="0"/>
        <v>5040000</v>
      </c>
      <c r="I21" s="184">
        <f>VLOOKUP($A$2:$A$42,'PROYECTOS Y SOLUCIONES EN INGEN'!B:G,5,0)</f>
        <v>420</v>
      </c>
      <c r="J21" s="184">
        <f t="shared" si="10"/>
        <v>0</v>
      </c>
      <c r="K21" s="185">
        <f>VLOOKUP($A$2:$A$42,'PROYECTOS Y SOLUCIONES EN INGEN'!B:E,4,0)</f>
        <v>11816</v>
      </c>
      <c r="L21" s="186">
        <f t="shared" si="11"/>
        <v>4962720</v>
      </c>
      <c r="M21" s="184">
        <f>VLOOKUP($A$2:$A$42,'CONSORCIO VENTURA'!B:F,5,0)</f>
        <v>420</v>
      </c>
      <c r="N21" s="184">
        <f t="shared" si="12"/>
        <v>0</v>
      </c>
      <c r="O21" s="185">
        <f>VLOOKUP($A$2:$A$42,'CONSORCIO VENTURA'!B:E,4,0)</f>
        <v>11834.841479999999</v>
      </c>
      <c r="P21" s="186">
        <f t="shared" si="13"/>
        <v>4970633.4216</v>
      </c>
      <c r="Q21" s="184">
        <f>VLOOKUP($A$2:$A$42,'FABIO GARZON DAZA'!B:F,5,0)</f>
        <v>420</v>
      </c>
      <c r="R21" s="184">
        <f t="shared" si="14"/>
        <v>0</v>
      </c>
      <c r="S21" s="185">
        <f>VLOOKUP($A$2:$A$42,'FABIO GARZON DAZA'!B:E,4,0)</f>
        <v>11679</v>
      </c>
      <c r="T21" s="186">
        <f t="shared" si="15"/>
        <v>4905180</v>
      </c>
      <c r="U21" s="184">
        <f>VLOOKUP($A$2:$A$42,'SKYTECH S.A.S'!B:F,5,0)</f>
        <v>420</v>
      </c>
      <c r="V21" s="184">
        <f t="shared" si="16"/>
        <v>0</v>
      </c>
      <c r="W21" s="185">
        <f>VLOOKUP($A$2:$A$42,'SKYTECH S.A.S'!B:E,4,0)</f>
        <v>12129.51</v>
      </c>
      <c r="X21" s="186">
        <f t="shared" si="17"/>
        <v>5094394.2</v>
      </c>
    </row>
    <row r="22" spans="1:24" s="139" customFormat="1" ht="42.75" customHeight="1" x14ac:dyDescent="0.25">
      <c r="A22" s="141">
        <v>9.5</v>
      </c>
      <c r="B22" s="140" t="s">
        <v>39</v>
      </c>
      <c r="C22" s="138" t="s">
        <v>36</v>
      </c>
      <c r="D22" s="182">
        <v>420</v>
      </c>
      <c r="E22" s="184">
        <f>VLOOKUP($A$2:$A$42,'ECONTAINERS S.A.S.'!B:G,5,0)</f>
        <v>420</v>
      </c>
      <c r="F22" s="184">
        <f t="shared" si="1"/>
        <v>0</v>
      </c>
      <c r="G22" s="185">
        <f>VLOOKUP($A$2:$A$42,'ECONTAINERS S.A.S.'!B:E,4,0)</f>
        <v>12000</v>
      </c>
      <c r="H22" s="186">
        <f t="shared" si="0"/>
        <v>5040000</v>
      </c>
      <c r="I22" s="184">
        <f>VLOOKUP($A$2:$A$42,'PROYECTOS Y SOLUCIONES EN INGEN'!B:G,5,0)</f>
        <v>420</v>
      </c>
      <c r="J22" s="184">
        <f t="shared" si="10"/>
        <v>0</v>
      </c>
      <c r="K22" s="185">
        <f>VLOOKUP($A$2:$A$42,'PROYECTOS Y SOLUCIONES EN INGEN'!B:E,4,0)</f>
        <v>11816</v>
      </c>
      <c r="L22" s="186">
        <f t="shared" si="11"/>
        <v>4962720</v>
      </c>
      <c r="M22" s="184">
        <f>VLOOKUP($A$2:$A$42,'CONSORCIO VENTURA'!B:F,5,0)</f>
        <v>420</v>
      </c>
      <c r="N22" s="184">
        <f t="shared" si="12"/>
        <v>0</v>
      </c>
      <c r="O22" s="185">
        <f>VLOOKUP($A$2:$A$42,'CONSORCIO VENTURA'!B:E,4,0)</f>
        <v>11834.841479999999</v>
      </c>
      <c r="P22" s="186">
        <f t="shared" si="13"/>
        <v>4970633.4216</v>
      </c>
      <c r="Q22" s="184">
        <f>VLOOKUP($A$2:$A$42,'FABIO GARZON DAZA'!B:F,5,0)</f>
        <v>420</v>
      </c>
      <c r="R22" s="184">
        <f t="shared" si="14"/>
        <v>0</v>
      </c>
      <c r="S22" s="185">
        <f>VLOOKUP($A$2:$A$42,'FABIO GARZON DAZA'!B:E,4,0)</f>
        <v>11679</v>
      </c>
      <c r="T22" s="186">
        <f t="shared" si="15"/>
        <v>4905180</v>
      </c>
      <c r="U22" s="184">
        <f>VLOOKUP($A$2:$A$42,'SKYTECH S.A.S'!B:F,5,0)</f>
        <v>420</v>
      </c>
      <c r="V22" s="184">
        <f t="shared" si="16"/>
        <v>0</v>
      </c>
      <c r="W22" s="185">
        <f>VLOOKUP($A$2:$A$42,'SKYTECH S.A.S'!B:E,4,0)</f>
        <v>12129.51</v>
      </c>
      <c r="X22" s="186">
        <f t="shared" si="17"/>
        <v>5094394.2</v>
      </c>
    </row>
    <row r="23" spans="1:24" s="139" customFormat="1" ht="38.25" x14ac:dyDescent="0.25">
      <c r="A23" s="141">
        <v>9.6</v>
      </c>
      <c r="B23" s="140" t="s">
        <v>40</v>
      </c>
      <c r="C23" s="138" t="s">
        <v>41</v>
      </c>
      <c r="D23" s="182">
        <v>6</v>
      </c>
      <c r="E23" s="184">
        <f>VLOOKUP($A$2:$A$42,'ECONTAINERS S.A.S.'!B:G,5,0)</f>
        <v>6</v>
      </c>
      <c r="F23" s="184">
        <f t="shared" si="1"/>
        <v>0</v>
      </c>
      <c r="G23" s="185">
        <f>VLOOKUP($A$2:$A$42,'ECONTAINERS S.A.S.'!B:E,4,0)</f>
        <v>39800</v>
      </c>
      <c r="H23" s="186">
        <f t="shared" si="0"/>
        <v>238800</v>
      </c>
      <c r="I23" s="184">
        <f>VLOOKUP($A$2:$A$42,'PROYECTOS Y SOLUCIONES EN INGEN'!B:G,5,0)</f>
        <v>6</v>
      </c>
      <c r="J23" s="184">
        <f t="shared" si="10"/>
        <v>0</v>
      </c>
      <c r="K23" s="185">
        <f>VLOOKUP($A$2:$A$42,'PROYECTOS Y SOLUCIONES EN INGEN'!B:E,4,0)</f>
        <v>39903</v>
      </c>
      <c r="L23" s="186">
        <f t="shared" si="11"/>
        <v>239418</v>
      </c>
      <c r="M23" s="184">
        <f>VLOOKUP($A$2:$A$42,'CONSORCIO VENTURA'!B:F,5,0)</f>
        <v>6</v>
      </c>
      <c r="N23" s="184">
        <f t="shared" si="12"/>
        <v>0</v>
      </c>
      <c r="O23" s="185">
        <f>VLOOKUP($A$2:$A$42,'CONSORCIO VENTURA'!B:E,4,0)</f>
        <v>39967.639080000001</v>
      </c>
      <c r="P23" s="186">
        <f t="shared" si="13"/>
        <v>239805.83448000002</v>
      </c>
      <c r="Q23" s="184">
        <f>VLOOKUP($A$2:$A$42,'FABIO GARZON DAZA'!B:F,5,0)</f>
        <v>6</v>
      </c>
      <c r="R23" s="184">
        <f t="shared" si="14"/>
        <v>0</v>
      </c>
      <c r="S23" s="185">
        <f>VLOOKUP($A$2:$A$42,'FABIO GARZON DAZA'!B:E,4,0)</f>
        <v>39443</v>
      </c>
      <c r="T23" s="186">
        <f t="shared" si="15"/>
        <v>236658</v>
      </c>
      <c r="U23" s="184">
        <f>VLOOKUP($A$2:$A$42,'SKYTECH S.A.S'!B:F,5,0)</f>
        <v>6</v>
      </c>
      <c r="V23" s="184">
        <f t="shared" si="16"/>
        <v>0</v>
      </c>
      <c r="W23" s="185">
        <f>VLOOKUP($A$2:$A$42,'SKYTECH S.A.S'!B:E,4,0)</f>
        <v>40962.75</v>
      </c>
      <c r="X23" s="186">
        <f t="shared" si="17"/>
        <v>245776.5</v>
      </c>
    </row>
    <row r="24" spans="1:24" s="139" customFormat="1" ht="45.75" customHeight="1" x14ac:dyDescent="0.25">
      <c r="A24" s="141">
        <v>9.6999999999999993</v>
      </c>
      <c r="B24" s="140" t="s">
        <v>42</v>
      </c>
      <c r="C24" s="138" t="s">
        <v>41</v>
      </c>
      <c r="D24" s="182">
        <v>24</v>
      </c>
      <c r="E24" s="184">
        <f>VLOOKUP($A$2:$A$42,'ECONTAINERS S.A.S.'!B:G,5,0)</f>
        <v>24</v>
      </c>
      <c r="F24" s="184">
        <f t="shared" si="1"/>
        <v>0</v>
      </c>
      <c r="G24" s="185">
        <f>VLOOKUP($A$2:$A$42,'ECONTAINERS S.A.S.'!B:E,4,0)</f>
        <v>23800</v>
      </c>
      <c r="H24" s="186">
        <f t="shared" si="0"/>
        <v>571200</v>
      </c>
      <c r="I24" s="184">
        <f>VLOOKUP($A$2:$A$42,'PROYECTOS Y SOLUCIONES EN INGEN'!B:G,5,0)</f>
        <v>24</v>
      </c>
      <c r="J24" s="184">
        <f t="shared" si="10"/>
        <v>0</v>
      </c>
      <c r="K24" s="185">
        <f>VLOOKUP($A$2:$A$42,'PROYECTOS Y SOLUCIONES EN INGEN'!B:E,4,0)</f>
        <v>22209</v>
      </c>
      <c r="L24" s="186">
        <f t="shared" si="11"/>
        <v>533016</v>
      </c>
      <c r="M24" s="184">
        <f>VLOOKUP($A$2:$A$42,'CONSORCIO VENTURA'!B:F,5,0)</f>
        <v>24</v>
      </c>
      <c r="N24" s="184">
        <f t="shared" si="12"/>
        <v>0</v>
      </c>
      <c r="O24" s="185">
        <f>VLOOKUP($A$2:$A$42,'CONSORCIO VENTURA'!B:E,4,0)</f>
        <v>26251.441080000001</v>
      </c>
      <c r="P24" s="186">
        <f t="shared" si="13"/>
        <v>630034.58591999998</v>
      </c>
      <c r="Q24" s="184">
        <f>VLOOKUP($A$2:$A$42,'FABIO GARZON DAZA'!B:F,5,0)</f>
        <v>24</v>
      </c>
      <c r="R24" s="184">
        <f t="shared" si="14"/>
        <v>0</v>
      </c>
      <c r="S24" s="185">
        <f>VLOOKUP($A$2:$A$42,'FABIO GARZON DAZA'!B:E,4,0)</f>
        <v>25907</v>
      </c>
      <c r="T24" s="186">
        <f t="shared" si="15"/>
        <v>621768</v>
      </c>
      <c r="U24" s="184">
        <f>VLOOKUP($A$2:$A$42,'SKYTECH S.A.S'!B:F,5,0)</f>
        <v>24</v>
      </c>
      <c r="V24" s="184">
        <f t="shared" si="16"/>
        <v>0</v>
      </c>
      <c r="W24" s="185">
        <f>VLOOKUP($A$2:$A$42,'SKYTECH S.A.S'!B:E,4,0)</f>
        <v>26905.05</v>
      </c>
      <c r="X24" s="186">
        <f t="shared" si="17"/>
        <v>645721.19999999995</v>
      </c>
    </row>
    <row r="25" spans="1:24" s="139" customFormat="1" ht="38.25" x14ac:dyDescent="0.25">
      <c r="A25" s="141">
        <v>9.8000000000000007</v>
      </c>
      <c r="B25" s="140" t="s">
        <v>43</v>
      </c>
      <c r="C25" s="138" t="s">
        <v>41</v>
      </c>
      <c r="D25" s="182">
        <v>6</v>
      </c>
      <c r="E25" s="184">
        <f>VLOOKUP($A$2:$A$42,'ECONTAINERS S.A.S.'!B:G,5,0)</f>
        <v>6</v>
      </c>
      <c r="F25" s="184">
        <f t="shared" si="1"/>
        <v>0</v>
      </c>
      <c r="G25" s="185">
        <f>VLOOKUP($A$2:$A$42,'ECONTAINERS S.A.S.'!B:E,4,0)</f>
        <v>39000</v>
      </c>
      <c r="H25" s="186">
        <f t="shared" si="0"/>
        <v>234000</v>
      </c>
      <c r="I25" s="184">
        <f>VLOOKUP($A$2:$A$42,'PROYECTOS Y SOLUCIONES EN INGEN'!B:G,5,0)</f>
        <v>6</v>
      </c>
      <c r="J25" s="184">
        <f t="shared" si="10"/>
        <v>0</v>
      </c>
      <c r="K25" s="185">
        <f>VLOOKUP($A$2:$A$42,'PROYECTOS Y SOLUCIONES EN INGEN'!B:E,4,0)</f>
        <v>39644</v>
      </c>
      <c r="L25" s="186">
        <f t="shared" si="11"/>
        <v>237864</v>
      </c>
      <c r="M25" s="184">
        <f>VLOOKUP($A$2:$A$42,'CONSORCIO VENTURA'!B:F,5,0)</f>
        <v>6</v>
      </c>
      <c r="N25" s="184">
        <f t="shared" si="12"/>
        <v>0</v>
      </c>
      <c r="O25" s="185">
        <f>VLOOKUP($A$2:$A$42,'CONSORCIO VENTURA'!B:E,4,0)</f>
        <v>39707.906819999997</v>
      </c>
      <c r="P25" s="186">
        <f t="shared" si="13"/>
        <v>238247.44091999996</v>
      </c>
      <c r="Q25" s="184">
        <f>VLOOKUP($A$2:$A$42,'FABIO GARZON DAZA'!B:F,5,0)</f>
        <v>6</v>
      </c>
      <c r="R25" s="184">
        <f t="shared" si="14"/>
        <v>0</v>
      </c>
      <c r="S25" s="185">
        <f>VLOOKUP($A$2:$A$42,'FABIO GARZON DAZA'!B:E,4,0)</f>
        <v>39186</v>
      </c>
      <c r="T25" s="186">
        <f t="shared" si="15"/>
        <v>235116</v>
      </c>
      <c r="U25" s="184">
        <f>VLOOKUP($A$2:$A$42,'SKYTECH S.A.S'!B:F,5,0)</f>
        <v>6</v>
      </c>
      <c r="V25" s="184">
        <f t="shared" si="16"/>
        <v>0</v>
      </c>
      <c r="W25" s="185">
        <f>VLOOKUP($A$2:$A$42,'SKYTECH S.A.S'!B:E,4,0)</f>
        <v>40697.03</v>
      </c>
      <c r="X25" s="186">
        <f t="shared" si="17"/>
        <v>244182.18</v>
      </c>
    </row>
    <row r="26" spans="1:24" s="139" customFormat="1" x14ac:dyDescent="0.25">
      <c r="A26" s="141">
        <v>9.9</v>
      </c>
      <c r="B26" s="140" t="s">
        <v>44</v>
      </c>
      <c r="C26" s="138" t="s">
        <v>41</v>
      </c>
      <c r="D26" s="182">
        <v>12</v>
      </c>
      <c r="E26" s="184">
        <f>VLOOKUP($A$2:$A$42,'ECONTAINERS S.A.S.'!B:G,5,0)</f>
        <v>12</v>
      </c>
      <c r="F26" s="184">
        <f t="shared" si="1"/>
        <v>0</v>
      </c>
      <c r="G26" s="185">
        <f>VLOOKUP($A$2:$A$42,'ECONTAINERS S.A.S.'!B:E,4,0)</f>
        <v>81000</v>
      </c>
      <c r="H26" s="186">
        <f t="shared" si="0"/>
        <v>972000</v>
      </c>
      <c r="I26" s="184">
        <f>VLOOKUP($A$2:$A$42,'PROYECTOS Y SOLUCIONES EN INGEN'!B:G,5,0)</f>
        <v>12</v>
      </c>
      <c r="J26" s="184">
        <f t="shared" si="10"/>
        <v>0</v>
      </c>
      <c r="K26" s="185">
        <f>VLOOKUP($A$2:$A$42,'PROYECTOS Y SOLUCIONES EN INGEN'!B:E,4,0)</f>
        <v>80063</v>
      </c>
      <c r="L26" s="186">
        <f t="shared" si="11"/>
        <v>960756</v>
      </c>
      <c r="M26" s="184">
        <f>VLOOKUP($A$2:$A$42,'CONSORCIO VENTURA'!B:F,5,0)</f>
        <v>12</v>
      </c>
      <c r="N26" s="184">
        <f t="shared" si="12"/>
        <v>0</v>
      </c>
      <c r="O26" s="185">
        <f>VLOOKUP($A$2:$A$42,'CONSORCIO VENTURA'!B:E,4,0)</f>
        <v>80192.092080000002</v>
      </c>
      <c r="P26" s="186">
        <f t="shared" si="13"/>
        <v>962305.10496000003</v>
      </c>
      <c r="Q26" s="184">
        <f>VLOOKUP($A$2:$A$42,'FABIO GARZON DAZA'!B:F,5,0)</f>
        <v>12</v>
      </c>
      <c r="R26" s="184">
        <f t="shared" si="14"/>
        <v>0</v>
      </c>
      <c r="S26" s="185">
        <f>VLOOKUP($A$2:$A$42,'FABIO GARZON DAZA'!B:E,4,0)</f>
        <v>79139</v>
      </c>
      <c r="T26" s="186">
        <f t="shared" si="15"/>
        <v>949668</v>
      </c>
      <c r="U26" s="184">
        <f>VLOOKUP($A$2:$A$42,'SKYTECH S.A.S'!B:F,5,0)</f>
        <v>12</v>
      </c>
      <c r="V26" s="184">
        <f t="shared" si="16"/>
        <v>0</v>
      </c>
      <c r="W26" s="185">
        <f>VLOOKUP($A$2:$A$42,'SKYTECH S.A.S'!B:E,4,0)</f>
        <v>82189.38</v>
      </c>
      <c r="X26" s="186">
        <f t="shared" si="17"/>
        <v>986272.56</v>
      </c>
    </row>
    <row r="27" spans="1:24" s="139" customFormat="1" ht="39.75" customHeight="1" x14ac:dyDescent="0.25">
      <c r="A27" s="156">
        <v>9.1</v>
      </c>
      <c r="B27" s="140" t="s">
        <v>45</v>
      </c>
      <c r="C27" s="137" t="s">
        <v>27</v>
      </c>
      <c r="D27" s="182">
        <v>6</v>
      </c>
      <c r="E27" s="184">
        <f>VLOOKUP($A$2:$A$42,'ECONTAINERS S.A.S.'!B:G,5,0)</f>
        <v>6</v>
      </c>
      <c r="F27" s="184">
        <f t="shared" si="1"/>
        <v>0</v>
      </c>
      <c r="G27" s="185">
        <f>VLOOKUP($A$2:$A$42,'ECONTAINERS S.A.S.'!B:E,4,0)</f>
        <v>82800</v>
      </c>
      <c r="H27" s="186">
        <f t="shared" si="0"/>
        <v>496800</v>
      </c>
      <c r="I27" s="184">
        <f>VLOOKUP($A$2:$A$42,'PROYECTOS Y SOLUCIONES EN INGEN'!B:G,5,0)</f>
        <v>6</v>
      </c>
      <c r="J27" s="184">
        <f t="shared" si="10"/>
        <v>0</v>
      </c>
      <c r="K27" s="185">
        <f>VLOOKUP($A$2:$A$42,'PROYECTOS Y SOLUCIONES EN INGEN'!B:E,4,0)</f>
        <v>189669</v>
      </c>
      <c r="L27" s="186">
        <f t="shared" si="11"/>
        <v>1138014</v>
      </c>
      <c r="M27" s="184">
        <f>VLOOKUP($A$2:$A$42,'CONSORCIO VENTURA'!B:F,5,0)</f>
        <v>6</v>
      </c>
      <c r="N27" s="184">
        <f t="shared" si="12"/>
        <v>0</v>
      </c>
      <c r="O27" s="185">
        <f>VLOOKUP($A$2:$A$42,'CONSORCIO VENTURA'!B:E,4,0)</f>
        <v>189977.12453999999</v>
      </c>
      <c r="P27" s="186">
        <f t="shared" si="13"/>
        <v>1139862.7472399999</v>
      </c>
      <c r="Q27" s="184">
        <f>VLOOKUP($A$2:$A$42,'FABIO GARZON DAZA'!B:F,5,0)</f>
        <v>6</v>
      </c>
      <c r="R27" s="184">
        <f t="shared" si="14"/>
        <v>0</v>
      </c>
      <c r="S27" s="185">
        <f>VLOOKUP($A$2:$A$42,'FABIO GARZON DAZA'!B:E,4,0)</f>
        <v>187481</v>
      </c>
      <c r="T27" s="186">
        <f t="shared" si="15"/>
        <v>1124886</v>
      </c>
      <c r="U27" s="184">
        <f>VLOOKUP($A$2:$A$42,'SKYTECH S.A.S'!B:F,5,0)</f>
        <v>6</v>
      </c>
      <c r="V27" s="184">
        <f t="shared" si="16"/>
        <v>0</v>
      </c>
      <c r="W27" s="185">
        <f>VLOOKUP($A$2:$A$42,'SKYTECH S.A.S'!B:E,4,0)</f>
        <v>194707.31</v>
      </c>
      <c r="X27" s="186">
        <f t="shared" si="17"/>
        <v>1168243.8599999999</v>
      </c>
    </row>
    <row r="28" spans="1:24" s="139" customFormat="1" ht="57.75" customHeight="1" thickBot="1" x14ac:dyDescent="0.3">
      <c r="A28" s="141">
        <v>9.11</v>
      </c>
      <c r="B28" s="140" t="s">
        <v>46</v>
      </c>
      <c r="C28" s="137" t="s">
        <v>27</v>
      </c>
      <c r="D28" s="182">
        <v>12</v>
      </c>
      <c r="E28" s="184">
        <f>VLOOKUP($A$2:$A$42,'ECONTAINERS S.A.S.'!B:G,5,0)</f>
        <v>12</v>
      </c>
      <c r="F28" s="184">
        <f t="shared" si="1"/>
        <v>0</v>
      </c>
      <c r="G28" s="185">
        <f>VLOOKUP($A$2:$A$42,'ECONTAINERS S.A.S.'!B:E,4,0)</f>
        <v>51000</v>
      </c>
      <c r="H28" s="186">
        <f t="shared" si="0"/>
        <v>612000</v>
      </c>
      <c r="I28" s="184">
        <f>VLOOKUP($A$2:$A$42,'PROYECTOS Y SOLUCIONES EN INGEN'!B:G,5,0)</f>
        <v>12</v>
      </c>
      <c r="J28" s="184">
        <f t="shared" si="10"/>
        <v>0</v>
      </c>
      <c r="K28" s="185">
        <f>VLOOKUP($A$2:$A$42,'PROYECTOS Y SOLUCIONES EN INGEN'!B:E,4,0)</f>
        <v>53699</v>
      </c>
      <c r="L28" s="186">
        <f t="shared" si="11"/>
        <v>644388</v>
      </c>
      <c r="M28" s="184">
        <f>VLOOKUP($A$2:$A$42,'CONSORCIO VENTURA'!B:F,5,0)</f>
        <v>12</v>
      </c>
      <c r="N28" s="184">
        <f t="shared" si="12"/>
        <v>0</v>
      </c>
      <c r="O28" s="185">
        <f>VLOOKUP($A$2:$A$42,'CONSORCIO VENTURA'!B:E,4,0)</f>
        <v>53785.97898</v>
      </c>
      <c r="P28" s="186">
        <f t="shared" si="13"/>
        <v>645431.74775999994</v>
      </c>
      <c r="Q28" s="184">
        <f>VLOOKUP($A$2:$A$42,'FABIO GARZON DAZA'!B:F,5,0)</f>
        <v>12</v>
      </c>
      <c r="R28" s="184">
        <f t="shared" si="14"/>
        <v>0</v>
      </c>
      <c r="S28" s="185">
        <f>VLOOKUP($A$2:$A$42,'FABIO GARZON DAZA'!B:E,4,0)</f>
        <v>53079</v>
      </c>
      <c r="T28" s="186">
        <f t="shared" si="15"/>
        <v>636948</v>
      </c>
      <c r="U28" s="184">
        <f>VLOOKUP($A$2:$A$42,'SKYTECH S.A.S'!B:F,5,0)</f>
        <v>12</v>
      </c>
      <c r="V28" s="184">
        <f t="shared" si="16"/>
        <v>0</v>
      </c>
      <c r="W28" s="185">
        <f>VLOOKUP($A$2:$A$42,'SKYTECH S.A.S'!B:E,4,0)</f>
        <v>55125.17</v>
      </c>
      <c r="X28" s="186">
        <f t="shared" si="17"/>
        <v>661502.04</v>
      </c>
    </row>
    <row r="29" spans="1:24" s="129" customFormat="1" ht="13.5" thickBot="1" x14ac:dyDescent="0.3">
      <c r="A29" s="132">
        <v>10</v>
      </c>
      <c r="B29" s="133" t="str">
        <f>+[1]APU!C1181</f>
        <v>CARPINTERIA EN MADERA</v>
      </c>
      <c r="C29" s="134"/>
      <c r="D29" s="134"/>
      <c r="E29" s="134"/>
      <c r="F29" s="134"/>
      <c r="G29" s="134"/>
      <c r="H29" s="134"/>
      <c r="I29" s="134"/>
      <c r="J29" s="134"/>
      <c r="K29" s="134"/>
      <c r="L29" s="134"/>
      <c r="M29" s="134"/>
      <c r="N29" s="134"/>
      <c r="O29" s="134"/>
      <c r="P29" s="134"/>
      <c r="Q29" s="134"/>
      <c r="R29" s="134"/>
      <c r="S29" s="134"/>
      <c r="T29" s="134"/>
      <c r="U29" s="134"/>
      <c r="V29" s="134"/>
      <c r="W29" s="134"/>
      <c r="X29" s="134"/>
    </row>
    <row r="30" spans="1:24" s="139" customFormat="1" ht="25.5" x14ac:dyDescent="0.25">
      <c r="A30" s="141">
        <v>10.1</v>
      </c>
      <c r="B30" s="140" t="s">
        <v>47</v>
      </c>
      <c r="C30" s="138" t="s">
        <v>48</v>
      </c>
      <c r="D30" s="182">
        <v>18</v>
      </c>
      <c r="E30" s="184">
        <f>VLOOKUP($A$2:$A$42,'ECONTAINERS S.A.S.'!B:G,5,0)</f>
        <v>18</v>
      </c>
      <c r="F30" s="184">
        <f t="shared" si="1"/>
        <v>0</v>
      </c>
      <c r="G30" s="185">
        <f>VLOOKUP($A$2:$A$42,'ECONTAINERS S.A.S.'!B:E,4,0)</f>
        <v>481000</v>
      </c>
      <c r="H30" s="186">
        <f t="shared" si="0"/>
        <v>8658000</v>
      </c>
      <c r="I30" s="184">
        <f>VLOOKUP($A$2:$A$42,'PROYECTOS Y SOLUCIONES EN INGEN'!B:G,5,0)</f>
        <v>18</v>
      </c>
      <c r="J30" s="184">
        <f t="shared" ref="J30:J31" si="18">+I30-D30</f>
        <v>0</v>
      </c>
      <c r="K30" s="185">
        <f>VLOOKUP($A$2:$A$42,'PROYECTOS Y SOLUCIONES EN INGEN'!B:E,4,0)</f>
        <v>481761</v>
      </c>
      <c r="L30" s="186">
        <f t="shared" ref="L30:L31" si="19">+K30*I30</f>
        <v>8671698</v>
      </c>
      <c r="M30" s="184">
        <f>VLOOKUP($A$2:$A$42,'CONSORCIO VENTURA'!B:F,5,0)</f>
        <v>18</v>
      </c>
      <c r="N30" s="184">
        <f>+M30-D30</f>
        <v>0</v>
      </c>
      <c r="O30" s="185">
        <f>VLOOKUP($A$2:$A$42,'CONSORCIO VENTURA'!B:E,4,0)</f>
        <v>490557.38952000003</v>
      </c>
      <c r="P30" s="186">
        <f t="shared" ref="P30:P31" si="20">+O30*M30</f>
        <v>8830033.0113600008</v>
      </c>
      <c r="Q30" s="184">
        <f>VLOOKUP($A$2:$A$42,'FABIO GARZON DAZA'!B:F,5,0)</f>
        <v>18</v>
      </c>
      <c r="R30" s="184">
        <f>+Q30-D30</f>
        <v>0</v>
      </c>
      <c r="S30" s="185">
        <f>VLOOKUP($A$2:$A$42,'FABIO GARZON DAZA'!B:E,4,0)</f>
        <v>496720</v>
      </c>
      <c r="T30" s="186">
        <f>+S30*Q30</f>
        <v>8940960</v>
      </c>
      <c r="U30" s="184">
        <f>VLOOKUP($A$2:$A$42,'SKYTECH S.A.S'!B:F,5,0)</f>
        <v>18</v>
      </c>
      <c r="V30" s="184">
        <f>+U30-D30</f>
        <v>0</v>
      </c>
      <c r="W30" s="185">
        <f>VLOOKUP($A$2:$A$42,'SKYTECH S.A.S'!B:E,4,0)</f>
        <v>502771.93</v>
      </c>
      <c r="X30" s="186">
        <f>+W30*U30</f>
        <v>9049894.7400000002</v>
      </c>
    </row>
    <row r="31" spans="1:24" s="139" customFormat="1" ht="70.5" customHeight="1" thickBot="1" x14ac:dyDescent="0.3">
      <c r="A31" s="141">
        <v>10.199999999999999</v>
      </c>
      <c r="B31" s="140" t="s">
        <v>49</v>
      </c>
      <c r="C31" s="138" t="s">
        <v>36</v>
      </c>
      <c r="D31" s="182">
        <v>3</v>
      </c>
      <c r="E31" s="184">
        <f>VLOOKUP($A$2:$A$42,'ECONTAINERS S.A.S.'!B:G,5,0)</f>
        <v>3</v>
      </c>
      <c r="F31" s="184">
        <f t="shared" si="1"/>
        <v>0</v>
      </c>
      <c r="G31" s="185">
        <f>VLOOKUP($A$2:$A$42,'ECONTAINERS S.A.S.'!B:E,4,0)</f>
        <v>711700</v>
      </c>
      <c r="H31" s="186">
        <f t="shared" si="0"/>
        <v>2135100</v>
      </c>
      <c r="I31" s="184">
        <f>VLOOKUP($A$2:$A$42,'PROYECTOS Y SOLUCIONES EN INGEN'!B:G,5,0)</f>
        <v>3</v>
      </c>
      <c r="J31" s="184">
        <f t="shared" si="18"/>
        <v>0</v>
      </c>
      <c r="K31" s="185">
        <f>VLOOKUP($A$2:$A$42,'PROYECTOS Y SOLUCIONES EN INGEN'!B:E,4,0)</f>
        <v>714143</v>
      </c>
      <c r="L31" s="186">
        <f t="shared" si="19"/>
        <v>2142429</v>
      </c>
      <c r="M31" s="184">
        <f>VLOOKUP($A$2:$A$42,'CONSORCIO VENTURA'!B:F,5,0)</f>
        <v>3</v>
      </c>
      <c r="N31" s="184">
        <f>+M31-D31</f>
        <v>0</v>
      </c>
      <c r="O31" s="185">
        <f>VLOOKUP($A$2:$A$42,'CONSORCIO VENTURA'!B:E,4,0)</f>
        <v>715304.58959999995</v>
      </c>
      <c r="P31" s="186">
        <f t="shared" si="20"/>
        <v>2145913.7687999997</v>
      </c>
      <c r="Q31" s="184">
        <f>VLOOKUP($A$2:$A$42,'FABIO GARZON DAZA'!B:F,5,0)</f>
        <v>3</v>
      </c>
      <c r="R31" s="184">
        <f>+Q31-D31</f>
        <v>0</v>
      </c>
      <c r="S31" s="185">
        <f>VLOOKUP($A$2:$A$42,'FABIO GARZON DAZA'!B:E,4,0)</f>
        <v>724290</v>
      </c>
      <c r="T31" s="186">
        <f>+S31*Q31</f>
        <v>2172870</v>
      </c>
      <c r="U31" s="184">
        <f>VLOOKUP($A$2:$A$42,'SKYTECH S.A.S'!B:F,5,0)</f>
        <v>3</v>
      </c>
      <c r="V31" s="184">
        <f>+U31-D31</f>
        <v>0</v>
      </c>
      <c r="W31" s="185">
        <f>VLOOKUP($A$2:$A$42,'SKYTECH S.A.S'!B:E,4,0)</f>
        <v>733114.04</v>
      </c>
      <c r="X31" s="186">
        <f>+W31*U31</f>
        <v>2199342.12</v>
      </c>
    </row>
    <row r="32" spans="1:24" s="129" customFormat="1" ht="13.5" thickBot="1" x14ac:dyDescent="0.3">
      <c r="A32" s="132">
        <v>11</v>
      </c>
      <c r="B32" s="133" t="str">
        <f>+[1]APU!C1362</f>
        <v>MAMPOSTERIA</v>
      </c>
      <c r="C32" s="134"/>
      <c r="D32" s="134"/>
      <c r="E32" s="134"/>
      <c r="F32" s="134"/>
      <c r="G32" s="134"/>
      <c r="H32" s="134"/>
      <c r="I32" s="134"/>
      <c r="J32" s="134"/>
      <c r="K32" s="134"/>
      <c r="L32" s="134"/>
      <c r="M32" s="134"/>
      <c r="N32" s="134"/>
      <c r="O32" s="134"/>
      <c r="P32" s="134"/>
      <c r="Q32" s="134"/>
      <c r="R32" s="134"/>
      <c r="S32" s="134"/>
      <c r="T32" s="134"/>
      <c r="U32" s="134"/>
      <c r="V32" s="134"/>
      <c r="W32" s="134"/>
      <c r="X32" s="134"/>
    </row>
    <row r="33" spans="1:24" s="139" customFormat="1" ht="13.5" thickBot="1" x14ac:dyDescent="0.3">
      <c r="A33" s="141">
        <v>11.1</v>
      </c>
      <c r="B33" s="142" t="s">
        <v>50</v>
      </c>
      <c r="C33" s="143" t="s">
        <v>22</v>
      </c>
      <c r="D33" s="182">
        <v>54</v>
      </c>
      <c r="E33" s="184">
        <f>VLOOKUP($A$2:$A$42,'ECONTAINERS S.A.S.'!B:G,5,0)</f>
        <v>54</v>
      </c>
      <c r="F33" s="184">
        <f t="shared" si="1"/>
        <v>0</v>
      </c>
      <c r="G33" s="185">
        <f>VLOOKUP($A$2:$A$42,'ECONTAINERS S.A.S.'!B:E,4,0)</f>
        <v>25300</v>
      </c>
      <c r="H33" s="186">
        <f t="shared" si="0"/>
        <v>1366200</v>
      </c>
      <c r="I33" s="184">
        <f>VLOOKUP($A$2:$A$42,'PROYECTOS Y SOLUCIONES EN INGEN'!B:G,5,0)</f>
        <v>54</v>
      </c>
      <c r="J33" s="184">
        <f t="shared" ref="J33" si="21">+I33-D33</f>
        <v>0</v>
      </c>
      <c r="K33" s="185">
        <f>VLOOKUP($A$2:$A$42,'PROYECTOS Y SOLUCIONES EN INGEN'!B:E,4,0)</f>
        <v>25461</v>
      </c>
      <c r="L33" s="186">
        <f t="shared" ref="L33" si="22">+K33*I33</f>
        <v>1374894</v>
      </c>
      <c r="M33" s="184">
        <f>VLOOKUP($A$2:$A$42,'CONSORCIO VENTURA'!B:F,5,0)</f>
        <v>54</v>
      </c>
      <c r="N33" s="184">
        <f>+M33-D33</f>
        <v>0</v>
      </c>
      <c r="O33" s="185">
        <f>VLOOKUP($A$2:$A$42,'CONSORCIO VENTURA'!B:E,4,0)</f>
        <v>25502.40048</v>
      </c>
      <c r="P33" s="186">
        <f t="shared" ref="P33" si="23">+O33*M33</f>
        <v>1377129.62592</v>
      </c>
      <c r="Q33" s="184">
        <f>VLOOKUP($A$2:$A$42,'FABIO GARZON DAZA'!B:F,5,0)</f>
        <v>54</v>
      </c>
      <c r="R33" s="184">
        <f>+Q33-D33</f>
        <v>0</v>
      </c>
      <c r="S33" s="185">
        <f>VLOOKUP($A$2:$A$42,'FABIO GARZON DAZA'!B:E,4,0)</f>
        <v>25167</v>
      </c>
      <c r="T33" s="186">
        <f>+S33*Q33</f>
        <v>1359018</v>
      </c>
      <c r="U33" s="184">
        <f>VLOOKUP($A$2:$A$42,'SKYTECH S.A.S'!B:F,5,0)</f>
        <v>54</v>
      </c>
      <c r="V33" s="184">
        <f>+U33-D33</f>
        <v>0</v>
      </c>
      <c r="W33" s="185">
        <f>VLOOKUP($A$2:$A$42,'SKYTECH S.A.S'!B:E,4,0)</f>
        <v>26137.35</v>
      </c>
      <c r="X33" s="186">
        <f>+W33*U33</f>
        <v>1411416.9</v>
      </c>
    </row>
    <row r="34" spans="1:24" s="129" customFormat="1" ht="13.5" thickBot="1" x14ac:dyDescent="0.3">
      <c r="A34" s="132">
        <v>12</v>
      </c>
      <c r="B34" s="133" t="str">
        <f>+[1]APU!C1394</f>
        <v>VIDRIOS Y ESPEJOS</v>
      </c>
      <c r="C34" s="134"/>
      <c r="D34" s="134"/>
      <c r="E34" s="134"/>
      <c r="F34" s="134"/>
      <c r="G34" s="134"/>
      <c r="H34" s="134"/>
      <c r="I34" s="134"/>
      <c r="J34" s="134"/>
      <c r="K34" s="134"/>
      <c r="L34" s="134"/>
      <c r="M34" s="134"/>
      <c r="N34" s="134"/>
      <c r="O34" s="134"/>
      <c r="P34" s="134"/>
      <c r="Q34" s="134"/>
      <c r="R34" s="134"/>
      <c r="S34" s="134"/>
      <c r="T34" s="134"/>
      <c r="U34" s="134"/>
      <c r="V34" s="134"/>
      <c r="W34" s="134"/>
      <c r="X34" s="134"/>
    </row>
    <row r="35" spans="1:24" s="139" customFormat="1" x14ac:dyDescent="0.25">
      <c r="A35" s="147">
        <v>12.1</v>
      </c>
      <c r="B35" s="148" t="s">
        <v>51</v>
      </c>
      <c r="C35" s="149" t="s">
        <v>22</v>
      </c>
      <c r="D35" s="183">
        <v>0.84</v>
      </c>
      <c r="E35" s="184">
        <f>VLOOKUP($A$2:$A$42,'ECONTAINERS S.A.S.'!B:G,5,0)</f>
        <v>0.84</v>
      </c>
      <c r="F35" s="184">
        <f t="shared" si="1"/>
        <v>0</v>
      </c>
      <c r="G35" s="185">
        <f>VLOOKUP($A$2:$A$42,'ECONTAINERS S.A.S.'!B:E,4,0)</f>
        <v>230000</v>
      </c>
      <c r="H35" s="186">
        <f t="shared" si="0"/>
        <v>193200</v>
      </c>
      <c r="I35" s="184">
        <f>VLOOKUP($A$2:$A$42,'PROYECTOS Y SOLUCIONES EN INGEN'!B:G,5,0)</f>
        <v>0.84</v>
      </c>
      <c r="J35" s="184">
        <f t="shared" ref="J35:J36" si="24">+I35-D35</f>
        <v>0</v>
      </c>
      <c r="K35" s="185">
        <f>VLOOKUP($A$2:$A$42,'PROYECTOS Y SOLUCIONES EN INGEN'!B:E,4,0)</f>
        <v>233163</v>
      </c>
      <c r="L35" s="186">
        <f t="shared" ref="L35:L36" si="25">+K35*I35</f>
        <v>195856.91999999998</v>
      </c>
      <c r="M35" s="184">
        <f>VLOOKUP($A$2:$A$42,'CONSORCIO VENTURA'!B:F,5,0)</f>
        <v>0.84</v>
      </c>
      <c r="N35" s="184">
        <f>+M35-D35</f>
        <v>0</v>
      </c>
      <c r="O35" s="185">
        <f>VLOOKUP($A$2:$A$42,'CONSORCIO VENTURA'!B:E,4,0)</f>
        <v>233542.10406000001</v>
      </c>
      <c r="P35" s="186">
        <f t="shared" ref="P35:P36" si="26">+O35*M35</f>
        <v>196175.36741040001</v>
      </c>
      <c r="Q35" s="184">
        <f>VLOOKUP($A$2:$A$42,'FABIO GARZON DAZA'!B:F,5,0)</f>
        <v>0.84</v>
      </c>
      <c r="R35" s="184">
        <f>+Q35-D35</f>
        <v>0</v>
      </c>
      <c r="S35" s="185">
        <f>VLOOKUP($A$2:$A$42,'FABIO GARZON DAZA'!B:E,4,0)</f>
        <v>236476</v>
      </c>
      <c r="T35" s="186">
        <f>+S35*Q35</f>
        <v>198639.84</v>
      </c>
      <c r="U35" s="184">
        <f>VLOOKUP($A$2:$A$42,'SKYTECH S.A.S'!B:F,5,0)</f>
        <v>0.84</v>
      </c>
      <c r="V35" s="184">
        <f>+U35-D35</f>
        <v>0</v>
      </c>
      <c r="W35" s="185">
        <f>VLOOKUP($A$2:$A$42,'SKYTECH S.A.S'!B:E,4,0)</f>
        <v>239356.77</v>
      </c>
      <c r="X35" s="186">
        <f>+W35*U35</f>
        <v>201059.6868</v>
      </c>
    </row>
    <row r="36" spans="1:24" s="139" customFormat="1" ht="33.75" customHeight="1" thickBot="1" x14ac:dyDescent="0.3">
      <c r="A36" s="150">
        <v>12.2</v>
      </c>
      <c r="B36" s="151" t="s">
        <v>52</v>
      </c>
      <c r="C36" s="152" t="s">
        <v>22</v>
      </c>
      <c r="D36" s="170">
        <v>1</v>
      </c>
      <c r="E36" s="184">
        <f>VLOOKUP($A$2:$A$42,'ECONTAINERS S.A.S.'!B:G,5,0)</f>
        <v>1</v>
      </c>
      <c r="F36" s="184">
        <f t="shared" si="1"/>
        <v>0</v>
      </c>
      <c r="G36" s="185">
        <f>VLOOKUP($A$2:$A$42,'ECONTAINERS S.A.S.'!B:E,4,0)</f>
        <v>508200</v>
      </c>
      <c r="H36" s="186">
        <f t="shared" si="0"/>
        <v>508200</v>
      </c>
      <c r="I36" s="184">
        <f>VLOOKUP($A$2:$A$42,'PROYECTOS Y SOLUCIONES EN INGEN'!B:G,5,0)</f>
        <v>1</v>
      </c>
      <c r="J36" s="184">
        <f t="shared" si="24"/>
        <v>0</v>
      </c>
      <c r="K36" s="185">
        <f>VLOOKUP($A$2:$A$42,'PROYECTOS Y SOLUCIONES EN INGEN'!B:E,4,0)</f>
        <v>517786</v>
      </c>
      <c r="L36" s="186">
        <f t="shared" si="25"/>
        <v>517786</v>
      </c>
      <c r="M36" s="184">
        <f>VLOOKUP($A$2:$A$42,'CONSORCIO VENTURA'!B:F,5,0)</f>
        <v>1</v>
      </c>
      <c r="N36" s="184">
        <f>+M36-D36</f>
        <v>0</v>
      </c>
      <c r="O36" s="185">
        <f>VLOOKUP($A$2:$A$42,'CONSORCIO VENTURA'!B:E,4,0)</f>
        <v>504605.30550000002</v>
      </c>
      <c r="P36" s="186">
        <f t="shared" si="26"/>
        <v>504605.30550000002</v>
      </c>
      <c r="Q36" s="184">
        <f>VLOOKUP($A$2:$A$42,'FABIO GARZON DAZA'!B:F,5,0)</f>
        <v>1</v>
      </c>
      <c r="R36" s="184">
        <f>+Q36-D36</f>
        <v>0</v>
      </c>
      <c r="S36" s="185">
        <f>VLOOKUP($A$2:$A$42,'FABIO GARZON DAZA'!B:E,4,0)</f>
        <v>513538</v>
      </c>
      <c r="T36" s="186">
        <f>+S36*Q36</f>
        <v>513538</v>
      </c>
      <c r="U36" s="184">
        <f>VLOOKUP($A$2:$A$42,'SKYTECH S.A.S'!B:F,5,0)</f>
        <v>1</v>
      </c>
      <c r="V36" s="184">
        <f>+U36-D36</f>
        <v>0</v>
      </c>
      <c r="W36" s="185">
        <f>VLOOKUP($A$2:$A$42,'SKYTECH S.A.S'!B:E,4,0)</f>
        <v>517168.83</v>
      </c>
      <c r="X36" s="186">
        <f>+W36*U36</f>
        <v>517168.83</v>
      </c>
    </row>
    <row r="37" spans="1:24" s="129" customFormat="1" ht="13.5" thickBot="1" x14ac:dyDescent="0.3">
      <c r="A37" s="144">
        <v>13</v>
      </c>
      <c r="B37" s="145" t="s">
        <v>53</v>
      </c>
      <c r="C37" s="146"/>
      <c r="D37" s="146"/>
      <c r="E37" s="146"/>
      <c r="F37" s="146"/>
      <c r="G37" s="146"/>
      <c r="H37" s="146"/>
      <c r="I37" s="146"/>
      <c r="J37" s="146"/>
      <c r="K37" s="146"/>
      <c r="L37" s="146"/>
      <c r="M37" s="146"/>
      <c r="N37" s="146"/>
      <c r="O37" s="146"/>
      <c r="P37" s="146"/>
      <c r="Q37" s="146"/>
      <c r="R37" s="146"/>
      <c r="S37" s="146"/>
      <c r="T37" s="146"/>
      <c r="U37" s="146"/>
      <c r="V37" s="146"/>
      <c r="W37" s="146"/>
      <c r="X37" s="146"/>
    </row>
    <row r="38" spans="1:24" s="139" customFormat="1" x14ac:dyDescent="0.25">
      <c r="A38" s="147">
        <v>13.1</v>
      </c>
      <c r="B38" s="148" t="s">
        <v>54</v>
      </c>
      <c r="C38" s="149" t="s">
        <v>27</v>
      </c>
      <c r="D38" s="162">
        <v>12</v>
      </c>
      <c r="E38" s="184">
        <f>VLOOKUP($A$2:$A$42,'ECONTAINERS S.A.S.'!B:G,5,0)</f>
        <v>12</v>
      </c>
      <c r="F38" s="184">
        <f t="shared" si="1"/>
        <v>0</v>
      </c>
      <c r="G38" s="185">
        <f>VLOOKUP($A$2:$A$42,'ECONTAINERS S.A.S.'!B:E,4,0)</f>
        <v>46900</v>
      </c>
      <c r="H38" s="186">
        <f t="shared" si="0"/>
        <v>562800</v>
      </c>
      <c r="I38" s="184">
        <f>VLOOKUP($A$2:$A$42,'PROYECTOS Y SOLUCIONES EN INGEN'!B:G,5,0)</f>
        <v>12</v>
      </c>
      <c r="J38" s="184">
        <f t="shared" ref="J38:J42" si="27">+I38-D38</f>
        <v>0</v>
      </c>
      <c r="K38" s="185">
        <f>VLOOKUP($A$2:$A$42,'PROYECTOS Y SOLUCIONES EN INGEN'!B:E,4,0)</f>
        <v>46297</v>
      </c>
      <c r="L38" s="186">
        <f t="shared" ref="L38:L40" si="28">+K38*I38</f>
        <v>555564</v>
      </c>
      <c r="M38" s="184">
        <f>VLOOKUP($A$2:$A$42,'CONSORCIO VENTURA'!B:F,5,0)</f>
        <v>12</v>
      </c>
      <c r="N38" s="184">
        <f>+M38-D38</f>
        <v>0</v>
      </c>
      <c r="O38" s="185">
        <f>VLOOKUP($A$2:$A$42,'CONSORCIO VENTURA'!B:E,4,0)</f>
        <v>46372.422599999998</v>
      </c>
      <c r="P38" s="186">
        <f t="shared" ref="P38:P40" si="29">+O38*M38</f>
        <v>556469.07120000001</v>
      </c>
      <c r="Q38" s="184">
        <f>VLOOKUP($A$2:$A$42,'FABIO GARZON DAZA'!B:F,5,0)</f>
        <v>12</v>
      </c>
      <c r="R38" s="184">
        <f>+Q38-D38</f>
        <v>0</v>
      </c>
      <c r="S38" s="185">
        <f>VLOOKUP($A$2:$A$42,'FABIO GARZON DAZA'!B:E,4,0)</f>
        <v>45763</v>
      </c>
      <c r="T38" s="186">
        <f>+S38*Q38</f>
        <v>549156</v>
      </c>
      <c r="U38" s="184">
        <f>VLOOKUP($A$2:$A$42,'SKYTECH S.A.S'!B:F,5,0)</f>
        <v>12</v>
      </c>
      <c r="V38" s="184">
        <f>+U38-D38</f>
        <v>0</v>
      </c>
      <c r="W38" s="185">
        <f>VLOOKUP($A$2:$A$42,'SKYTECH S.A.S'!B:E,4,0)</f>
        <v>47526.99</v>
      </c>
      <c r="X38" s="186">
        <f>+W38*U38</f>
        <v>570323.88</v>
      </c>
    </row>
    <row r="39" spans="1:24" s="139" customFormat="1" x14ac:dyDescent="0.25">
      <c r="A39" s="135">
        <v>13.2</v>
      </c>
      <c r="B39" s="140" t="s">
        <v>55</v>
      </c>
      <c r="C39" s="137" t="s">
        <v>27</v>
      </c>
      <c r="D39" s="166">
        <v>6</v>
      </c>
      <c r="E39" s="184">
        <f>VLOOKUP($A$2:$A$42,'ECONTAINERS S.A.S.'!B:G,5,0)</f>
        <v>6</v>
      </c>
      <c r="F39" s="184">
        <f t="shared" si="1"/>
        <v>0</v>
      </c>
      <c r="G39" s="185">
        <f>VLOOKUP($A$2:$A$42,'ECONTAINERS S.A.S.'!B:E,4,0)</f>
        <v>52800</v>
      </c>
      <c r="H39" s="186">
        <f t="shared" si="0"/>
        <v>316800</v>
      </c>
      <c r="I39" s="184">
        <f>VLOOKUP($A$2:$A$42,'PROYECTOS Y SOLUCIONES EN INGEN'!B:G,5,0)</f>
        <v>6</v>
      </c>
      <c r="J39" s="184">
        <f t="shared" si="27"/>
        <v>0</v>
      </c>
      <c r="K39" s="185">
        <f>VLOOKUP($A$2:$A$42,'PROYECTOS Y SOLUCIONES EN INGEN'!B:E,4,0)</f>
        <v>54284</v>
      </c>
      <c r="L39" s="186">
        <f t="shared" si="28"/>
        <v>325704</v>
      </c>
      <c r="M39" s="184">
        <f>VLOOKUP($A$2:$A$42,'CONSORCIO VENTURA'!B:F,5,0)</f>
        <v>6</v>
      </c>
      <c r="N39" s="184">
        <f>+M39-D39</f>
        <v>0</v>
      </c>
      <c r="O39" s="185">
        <f>VLOOKUP($A$2:$A$42,'CONSORCIO VENTURA'!B:E,4,0)</f>
        <v>54372.565320000002</v>
      </c>
      <c r="P39" s="186">
        <f t="shared" si="29"/>
        <v>326235.39192000002</v>
      </c>
      <c r="Q39" s="184">
        <f>VLOOKUP($A$2:$A$42,'FABIO GARZON DAZA'!B:F,5,0)</f>
        <v>6</v>
      </c>
      <c r="R39" s="184">
        <f>+Q39-D39</f>
        <v>0</v>
      </c>
      <c r="S39" s="185">
        <f>VLOOKUP($A$2:$A$42,'FABIO GARZON DAZA'!B:E,4,0)</f>
        <v>53658</v>
      </c>
      <c r="T39" s="186">
        <f>+S39*Q39</f>
        <v>321948</v>
      </c>
      <c r="U39" s="184">
        <f>VLOOKUP($A$2:$A$42,'SKYTECH S.A.S'!B:F,5,0)</f>
        <v>6</v>
      </c>
      <c r="V39" s="184">
        <f>+U39-D39</f>
        <v>0</v>
      </c>
      <c r="W39" s="185">
        <f>VLOOKUP($A$2:$A$42,'SKYTECH S.A.S'!B:E,4,0)</f>
        <v>55726.32</v>
      </c>
      <c r="X39" s="186">
        <f>+W39*U39</f>
        <v>334357.92</v>
      </c>
    </row>
    <row r="40" spans="1:24" s="139" customFormat="1" x14ac:dyDescent="0.25">
      <c r="A40" s="135">
        <v>13.3</v>
      </c>
      <c r="B40" s="140" t="s">
        <v>56</v>
      </c>
      <c r="C40" s="137" t="s">
        <v>27</v>
      </c>
      <c r="D40" s="166">
        <v>6</v>
      </c>
      <c r="E40" s="184">
        <f>VLOOKUP($A$2:$A$42,'ECONTAINERS S.A.S.'!B:G,5,0)</f>
        <v>6</v>
      </c>
      <c r="F40" s="184">
        <f t="shared" si="1"/>
        <v>0</v>
      </c>
      <c r="G40" s="185">
        <f>VLOOKUP($A$2:$A$42,'ECONTAINERS S.A.S.'!B:E,4,0)</f>
        <v>92800</v>
      </c>
      <c r="H40" s="186">
        <f t="shared" si="0"/>
        <v>556800</v>
      </c>
      <c r="I40" s="184">
        <f>VLOOKUP($A$2:$A$42,'PROYECTOS Y SOLUCIONES EN INGEN'!B:G,5,0)</f>
        <v>6</v>
      </c>
      <c r="J40" s="184">
        <f t="shared" si="27"/>
        <v>0</v>
      </c>
      <c r="K40" s="185">
        <f>VLOOKUP($A$2:$A$42,'PROYECTOS Y SOLUCIONES EN INGEN'!B:E,4,0)</f>
        <v>92359</v>
      </c>
      <c r="L40" s="186">
        <f t="shared" si="28"/>
        <v>554154</v>
      </c>
      <c r="M40" s="184">
        <f>VLOOKUP($A$2:$A$42,'CONSORCIO VENTURA'!B:F,5,0)</f>
        <v>6</v>
      </c>
      <c r="N40" s="184">
        <f>+M40-D40</f>
        <v>0</v>
      </c>
      <c r="O40" s="185">
        <f>VLOOKUP($A$2:$A$42,'CONSORCIO VENTURA'!B:E,4,0)</f>
        <v>92509.432440000004</v>
      </c>
      <c r="P40" s="186">
        <f t="shared" si="29"/>
        <v>555056.59464000002</v>
      </c>
      <c r="Q40" s="184">
        <f>VLOOKUP($A$2:$A$42,'FABIO GARZON DAZA'!B:F,5,0)</f>
        <v>6</v>
      </c>
      <c r="R40" s="184">
        <f>+Q40-D40</f>
        <v>0</v>
      </c>
      <c r="S40" s="185">
        <f>VLOOKUP($A$2:$A$42,'FABIO GARZON DAZA'!B:E,4,0)</f>
        <v>91294</v>
      </c>
      <c r="T40" s="186">
        <f>+S40*Q40</f>
        <v>547764</v>
      </c>
      <c r="U40" s="184">
        <f>VLOOKUP($A$2:$A$42,'SKYTECH S.A.S'!B:F,5,0)</f>
        <v>6</v>
      </c>
      <c r="V40" s="184">
        <f>+U40-D40</f>
        <v>0</v>
      </c>
      <c r="W40" s="185">
        <f>VLOOKUP($A$2:$A$42,'SKYTECH S.A.S'!B:E,4,0)</f>
        <v>94812.71</v>
      </c>
      <c r="X40" s="186">
        <f>+W40*U40</f>
        <v>568876.26</v>
      </c>
    </row>
    <row r="41" spans="1:24" s="139" customFormat="1" x14ac:dyDescent="0.25">
      <c r="A41" s="135">
        <v>13.4</v>
      </c>
      <c r="B41" s="140" t="s">
        <v>57</v>
      </c>
      <c r="C41" s="137" t="s">
        <v>27</v>
      </c>
      <c r="D41" s="166">
        <v>6</v>
      </c>
      <c r="E41" s="184">
        <f>VLOOKUP($A$2:$A$42,'ECONTAINERS S.A.S.'!B:G,5,0)</f>
        <v>6</v>
      </c>
      <c r="F41" s="184">
        <f t="shared" si="1"/>
        <v>0</v>
      </c>
      <c r="G41" s="185">
        <f>VLOOKUP($A$2:$A$42,'ECONTAINERS S.A.S.'!B:E,4,0)</f>
        <v>45100</v>
      </c>
      <c r="H41" s="186">
        <f t="shared" si="0"/>
        <v>270600</v>
      </c>
      <c r="I41" s="184">
        <f>VLOOKUP($A$2:$A$42,'PROYECTOS Y SOLUCIONES EN INGEN'!B:G,5,0)</f>
        <v>6</v>
      </c>
      <c r="J41" s="184">
        <f t="shared" si="27"/>
        <v>0</v>
      </c>
      <c r="K41" s="185">
        <f>VLOOKUP($A$2:$A$42,'PROYECTOS Y SOLUCIONES EN INGEN'!B:E,4,0)</f>
        <v>46695</v>
      </c>
      <c r="L41" s="186">
        <f>+K41*I41</f>
        <v>280170</v>
      </c>
      <c r="M41" s="184">
        <f>VLOOKUP($A$2:$A$42,'CONSORCIO VENTURA'!B:F,5,0)</f>
        <v>6</v>
      </c>
      <c r="N41" s="184">
        <f>+M41-D41</f>
        <v>0</v>
      </c>
      <c r="O41" s="185">
        <f>VLOOKUP($A$2:$A$42,'CONSORCIO VENTURA'!B:E,4,0)</f>
        <v>46771.2624</v>
      </c>
      <c r="P41" s="186">
        <f>+O41*M41</f>
        <v>280627.57439999998</v>
      </c>
      <c r="Q41" s="184">
        <f>VLOOKUP($A$2:$A$42,'FABIO GARZON DAZA'!B:F,5,0)</f>
        <v>6</v>
      </c>
      <c r="R41" s="184">
        <f>+Q41-D41</f>
        <v>0</v>
      </c>
      <c r="S41" s="185">
        <f>VLOOKUP($A$2:$A$42,'FABIO GARZON DAZA'!B:E,4,0)</f>
        <v>46157</v>
      </c>
      <c r="T41" s="186">
        <f>+S41*Q41</f>
        <v>276942</v>
      </c>
      <c r="U41" s="184">
        <f>VLOOKUP($A$2:$A$42,'SKYTECH S.A.S'!B:F,5,0)</f>
        <v>6</v>
      </c>
      <c r="V41" s="184">
        <f>+U41-D41</f>
        <v>0</v>
      </c>
      <c r="W41" s="185">
        <f>VLOOKUP($A$2:$A$42,'SKYTECH S.A.S'!B:E,4,0)</f>
        <v>47935.76</v>
      </c>
      <c r="X41" s="186">
        <f>+W41*U41</f>
        <v>287614.56</v>
      </c>
    </row>
    <row r="42" spans="1:24" s="139" customFormat="1" ht="40.5" customHeight="1" thickBot="1" x14ac:dyDescent="0.3">
      <c r="A42" s="150">
        <v>13.5</v>
      </c>
      <c r="B42" s="151" t="s">
        <v>58</v>
      </c>
      <c r="C42" s="152" t="s">
        <v>59</v>
      </c>
      <c r="D42" s="170">
        <v>10</v>
      </c>
      <c r="E42" s="184">
        <f>VLOOKUP($A$2:$A$42,'ECONTAINERS S.A.S.'!B:G,5,0)</f>
        <v>10</v>
      </c>
      <c r="F42" s="184">
        <f t="shared" si="1"/>
        <v>0</v>
      </c>
      <c r="G42" s="185">
        <f>VLOOKUP($A$2:$A$42,'ECONTAINERS S.A.S.'!B:E,4,0)</f>
        <v>15600</v>
      </c>
      <c r="H42" s="185">
        <f t="shared" si="0"/>
        <v>156000</v>
      </c>
      <c r="I42" s="184">
        <f>VLOOKUP($A$2:$A$42,'PROYECTOS Y SOLUCIONES EN INGEN'!B:G,5,0)</f>
        <v>10</v>
      </c>
      <c r="J42" s="184">
        <f t="shared" si="27"/>
        <v>0</v>
      </c>
      <c r="K42" s="185">
        <f>VLOOKUP($A$2:$A$42,'PROYECTOS Y SOLUCIONES EN INGEN'!B:E,4,0)</f>
        <v>16302</v>
      </c>
      <c r="L42" s="186">
        <f>+K42*I42</f>
        <v>163020</v>
      </c>
      <c r="M42" s="184">
        <f>VLOOKUP($A$2:$A$42,'CONSORCIO VENTURA'!B:F,5,0)</f>
        <v>10</v>
      </c>
      <c r="N42" s="184">
        <f>+M42-D42</f>
        <v>0</v>
      </c>
      <c r="O42" s="185">
        <f>VLOOKUP($A$2:$A$42,'CONSORCIO VENTURA'!B:E,4,0)</f>
        <v>16328.112300000001</v>
      </c>
      <c r="P42" s="186">
        <f>+O42*M42</f>
        <v>163281.12300000002</v>
      </c>
      <c r="Q42" s="184">
        <f>VLOOKUP($A$2:$A$42,'FABIO GARZON DAZA'!B:F,5,0)</f>
        <v>10</v>
      </c>
      <c r="R42" s="184">
        <f>+Q42-D42</f>
        <v>0</v>
      </c>
      <c r="S42" s="185">
        <f>VLOOKUP($A$2:$A$42,'FABIO GARZON DAZA'!B:E,4,0)</f>
        <v>16114</v>
      </c>
      <c r="T42" s="186">
        <f>+S42*Q42</f>
        <v>161140</v>
      </c>
      <c r="U42" s="184">
        <f>VLOOKUP($A$2:$A$42,'SKYTECH S.A.S'!B:F,5,0)</f>
        <v>10</v>
      </c>
      <c r="V42" s="184">
        <f>+U42-D42</f>
        <v>0</v>
      </c>
      <c r="W42" s="185">
        <f>VLOOKUP($A$2:$A$42,'SKYTECH S.A.S'!B:E,4,0)</f>
        <v>16734.650000000001</v>
      </c>
      <c r="X42" s="186">
        <f>+W42*U42</f>
        <v>167346.5</v>
      </c>
    </row>
    <row r="43" spans="1:24" ht="13.5" thickBot="1" x14ac:dyDescent="0.25">
      <c r="A43" s="157"/>
      <c r="B43" s="158" t="s">
        <v>60</v>
      </c>
      <c r="C43" s="159"/>
      <c r="D43" s="159"/>
      <c r="E43" s="159"/>
      <c r="F43" s="159"/>
      <c r="G43" s="159"/>
      <c r="H43" s="188">
        <f>SUM(H3:H42)</f>
        <v>50440100</v>
      </c>
      <c r="I43" s="159"/>
      <c r="J43" s="159"/>
      <c r="K43" s="159"/>
      <c r="L43" s="188">
        <f>SUM(L3:L42)</f>
        <v>50937201.920000002</v>
      </c>
      <c r="M43" s="159"/>
      <c r="N43" s="159"/>
      <c r="O43" s="159"/>
      <c r="P43" s="188">
        <f>SUM(P3:P42)</f>
        <v>51161741.191670388</v>
      </c>
      <c r="Q43" s="159"/>
      <c r="R43" s="159"/>
      <c r="S43" s="159"/>
      <c r="T43" s="188">
        <f>SUM(T3:T42)</f>
        <v>50866327.840000004</v>
      </c>
      <c r="U43" s="159"/>
      <c r="V43" s="159"/>
      <c r="W43" s="159"/>
      <c r="X43" s="188">
        <f>SUM(X3:X42)</f>
        <v>52435613.136800006</v>
      </c>
    </row>
    <row r="44" spans="1:24" x14ac:dyDescent="0.2">
      <c r="A44" s="160"/>
      <c r="B44" s="161" t="s">
        <v>61</v>
      </c>
      <c r="C44" s="162" t="s">
        <v>62</v>
      </c>
      <c r="D44" s="163"/>
      <c r="E44" s="184"/>
      <c r="F44" s="184"/>
      <c r="G44" s="187">
        <v>0.28749999999999998</v>
      </c>
      <c r="H44" s="185">
        <f>+H43*G44</f>
        <v>14501528.749999998</v>
      </c>
      <c r="I44" s="184"/>
      <c r="J44" s="184"/>
      <c r="K44" s="187">
        <v>0.27200000000000002</v>
      </c>
      <c r="L44" s="185">
        <f>+L43*K44</f>
        <v>13854918.922240002</v>
      </c>
      <c r="M44" s="184"/>
      <c r="N44" s="184"/>
      <c r="O44" s="187">
        <v>0.27200000000000002</v>
      </c>
      <c r="P44" s="185">
        <f>+P43*O44</f>
        <v>13915993.604134347</v>
      </c>
      <c r="Q44" s="184"/>
      <c r="R44" s="184"/>
      <c r="S44" s="187">
        <v>0.27200000000000002</v>
      </c>
      <c r="T44" s="185">
        <f>+T43*S44</f>
        <v>13835641.172480002</v>
      </c>
      <c r="U44" s="184"/>
      <c r="V44" s="184"/>
      <c r="W44" s="187">
        <v>0.27200000000000002</v>
      </c>
      <c r="X44" s="185">
        <f>+X43*W44</f>
        <v>14262486.773209604</v>
      </c>
    </row>
    <row r="45" spans="1:24" x14ac:dyDescent="0.2">
      <c r="A45" s="164"/>
      <c r="B45" s="165" t="s">
        <v>63</v>
      </c>
      <c r="C45" s="166" t="s">
        <v>64</v>
      </c>
      <c r="D45" s="167"/>
      <c r="E45" s="184"/>
      <c r="F45" s="184"/>
      <c r="G45" s="187">
        <v>0.05</v>
      </c>
      <c r="H45" s="185">
        <f>+H43*G45</f>
        <v>2522005</v>
      </c>
      <c r="I45" s="184"/>
      <c r="J45" s="184"/>
      <c r="K45" s="187">
        <v>0.01</v>
      </c>
      <c r="L45" s="185">
        <f>+L43*K45</f>
        <v>509372.01920000004</v>
      </c>
      <c r="M45" s="184"/>
      <c r="N45" s="184"/>
      <c r="O45" s="187">
        <v>0.01</v>
      </c>
      <c r="P45" s="185">
        <f>+P43*O45</f>
        <v>511617.41191670392</v>
      </c>
      <c r="Q45" s="184"/>
      <c r="R45" s="184"/>
      <c r="S45" s="187">
        <v>0.01</v>
      </c>
      <c r="T45" s="185">
        <f>+T43*S45</f>
        <v>508663.27840000007</v>
      </c>
      <c r="U45" s="184"/>
      <c r="V45" s="184"/>
      <c r="W45" s="187">
        <v>0.01</v>
      </c>
      <c r="X45" s="185">
        <f>+X43*W45</f>
        <v>524356.13136800006</v>
      </c>
    </row>
    <row r="46" spans="1:24" x14ac:dyDescent="0.2">
      <c r="A46" s="164"/>
      <c r="B46" s="165" t="s">
        <v>65</v>
      </c>
      <c r="C46" s="166" t="s">
        <v>66</v>
      </c>
      <c r="D46" s="167"/>
      <c r="E46" s="184"/>
      <c r="F46" s="184"/>
      <c r="G46" s="187">
        <v>0.04</v>
      </c>
      <c r="H46" s="185">
        <f>+H43*G46</f>
        <v>2017604</v>
      </c>
      <c r="I46" s="184"/>
      <c r="J46" s="184"/>
      <c r="K46" s="187">
        <v>0.04</v>
      </c>
      <c r="L46" s="185">
        <f>+L43*K46</f>
        <v>2037488.0768000002</v>
      </c>
      <c r="M46" s="184"/>
      <c r="N46" s="184"/>
      <c r="O46" s="187">
        <v>0.04</v>
      </c>
      <c r="P46" s="185">
        <f>+P43*O46</f>
        <v>2046469.6476668157</v>
      </c>
      <c r="Q46" s="184"/>
      <c r="R46" s="184"/>
      <c r="S46" s="187">
        <v>0.04</v>
      </c>
      <c r="T46" s="185">
        <f>+T43*S46</f>
        <v>2034653.1136000003</v>
      </c>
      <c r="U46" s="184"/>
      <c r="V46" s="184"/>
      <c r="W46" s="187">
        <v>0.04</v>
      </c>
      <c r="X46" s="185">
        <f>+X43*W46</f>
        <v>2097424.5254720002</v>
      </c>
    </row>
    <row r="47" spans="1:24" ht="13.5" thickBot="1" x14ac:dyDescent="0.25">
      <c r="A47" s="168"/>
      <c r="B47" s="169" t="s">
        <v>67</v>
      </c>
      <c r="C47" s="170" t="s">
        <v>68</v>
      </c>
      <c r="D47" s="171"/>
      <c r="E47" s="184"/>
      <c r="F47" s="184"/>
      <c r="G47" s="187">
        <v>0.19</v>
      </c>
      <c r="H47" s="185">
        <f>+H46*G47</f>
        <v>383344.76</v>
      </c>
      <c r="I47" s="184"/>
      <c r="J47" s="184"/>
      <c r="K47" s="187">
        <v>0.19</v>
      </c>
      <c r="L47" s="185">
        <f>+L46*K47</f>
        <v>387122.73459200002</v>
      </c>
      <c r="M47" s="184"/>
      <c r="N47" s="184"/>
      <c r="O47" s="187">
        <v>0.19</v>
      </c>
      <c r="P47" s="185">
        <f>+P46*O47</f>
        <v>388829.23305669497</v>
      </c>
      <c r="Q47" s="184"/>
      <c r="R47" s="184"/>
      <c r="S47" s="187">
        <v>0.19</v>
      </c>
      <c r="T47" s="185">
        <f>+T46*S47</f>
        <v>386584.09158400004</v>
      </c>
      <c r="U47" s="184"/>
      <c r="V47" s="184"/>
      <c r="W47" s="187">
        <v>0.19</v>
      </c>
      <c r="X47" s="185">
        <f>+X46*W47</f>
        <v>398510.65983968007</v>
      </c>
    </row>
    <row r="48" spans="1:24" ht="13.5" thickBot="1" x14ac:dyDescent="0.25">
      <c r="A48" s="172"/>
      <c r="B48" s="173" t="s">
        <v>69</v>
      </c>
      <c r="C48" s="174"/>
      <c r="D48" s="174"/>
      <c r="E48" s="174"/>
      <c r="F48" s="174"/>
      <c r="G48" s="174"/>
      <c r="H48" s="189">
        <f>+H44+H45+H46+H47</f>
        <v>19424482.510000002</v>
      </c>
      <c r="I48" s="174"/>
      <c r="J48" s="174"/>
      <c r="K48" s="174"/>
      <c r="L48" s="189">
        <f>+L44+L45+L46+L47</f>
        <v>16788901.752832003</v>
      </c>
      <c r="M48" s="174"/>
      <c r="N48" s="174"/>
      <c r="O48" s="174"/>
      <c r="P48" s="189">
        <f>+P44+P45+P46+P47</f>
        <v>16862909.89677456</v>
      </c>
      <c r="Q48" s="174"/>
      <c r="R48" s="174"/>
      <c r="S48" s="174"/>
      <c r="T48" s="189">
        <f>+T44+T45+T46+T47</f>
        <v>16765541.656064004</v>
      </c>
      <c r="U48" s="174"/>
      <c r="V48" s="174"/>
      <c r="W48" s="174"/>
      <c r="X48" s="189">
        <f>+X44+X45+X46+X47</f>
        <v>17282778.089889284</v>
      </c>
    </row>
    <row r="49" spans="1:24" ht="13.5" thickBot="1" x14ac:dyDescent="0.25">
      <c r="A49" s="172"/>
      <c r="B49" s="173" t="s">
        <v>70</v>
      </c>
      <c r="C49" s="174"/>
      <c r="D49" s="174"/>
      <c r="E49" s="174"/>
      <c r="F49" s="174"/>
      <c r="G49" s="174"/>
      <c r="H49" s="189">
        <f>+H43+H48</f>
        <v>69864582.510000005</v>
      </c>
      <c r="I49" s="174"/>
      <c r="J49" s="174"/>
      <c r="K49" s="174"/>
      <c r="L49" s="189">
        <f>+L43+L48</f>
        <v>67726103.672832012</v>
      </c>
      <c r="M49" s="174"/>
      <c r="N49" s="174"/>
      <c r="O49" s="174"/>
      <c r="P49" s="189">
        <f>+P43+P48</f>
        <v>68024651.088444948</v>
      </c>
      <c r="Q49" s="174"/>
      <c r="R49" s="174"/>
      <c r="S49" s="174"/>
      <c r="T49" s="189">
        <f>+T43+T48</f>
        <v>67631869.496064007</v>
      </c>
      <c r="U49" s="174"/>
      <c r="V49" s="174"/>
      <c r="W49" s="174"/>
      <c r="X49" s="189">
        <f>+X43+X48</f>
        <v>69718391.226689294</v>
      </c>
    </row>
    <row r="52" spans="1:24" x14ac:dyDescent="0.2">
      <c r="B52" s="207" t="str">
        <f>+E1</f>
        <v>ECONTAINERS S.A.S.</v>
      </c>
      <c r="G52" s="206">
        <f>+H52-$H$59</f>
        <v>-135417.48999999464</v>
      </c>
      <c r="H52" s="215">
        <f>+H49</f>
        <v>69864582.510000005</v>
      </c>
      <c r="I52" s="210">
        <f>+H52/$H$59</f>
        <v>0.99806546442857147</v>
      </c>
    </row>
    <row r="53" spans="1:24" x14ac:dyDescent="0.2">
      <c r="B53" s="207" t="str">
        <f>+I1</f>
        <v>PROYECTOS Y SOLUCIONES EN INGENIERIA S.A.S.</v>
      </c>
      <c r="G53" s="206">
        <f>+H53-$H$59</f>
        <v>-2273896.3271679878</v>
      </c>
      <c r="H53" s="215">
        <f>+L49</f>
        <v>67726103.672832012</v>
      </c>
      <c r="I53" s="210">
        <f>+H53/$H$59</f>
        <v>0.96751576675474305</v>
      </c>
    </row>
    <row r="54" spans="1:24" x14ac:dyDescent="0.2">
      <c r="B54" s="207" t="str">
        <f>+M1</f>
        <v>CONSORCIO VENTURA</v>
      </c>
      <c r="G54" s="206">
        <f>+H54-$H$59</f>
        <v>-1975348.9115550518</v>
      </c>
      <c r="H54" s="215">
        <f>+P49</f>
        <v>68024651.088444948</v>
      </c>
      <c r="I54" s="210">
        <f>+H54/$H$59</f>
        <v>0.9717807298349278</v>
      </c>
    </row>
    <row r="55" spans="1:24" x14ac:dyDescent="0.2">
      <c r="B55" s="207" t="str">
        <f>+Q1</f>
        <v>FABIO GARZON DAZA</v>
      </c>
      <c r="G55" s="206">
        <f>+H55-$H$59</f>
        <v>-2368130.5039359927</v>
      </c>
      <c r="H55" s="215">
        <f>+T49</f>
        <v>67631869.496064007</v>
      </c>
      <c r="I55" s="210">
        <f>+H55/$H$59</f>
        <v>0.96616956422948586</v>
      </c>
    </row>
    <row r="56" spans="1:24" x14ac:dyDescent="0.2">
      <c r="B56" s="207" t="str">
        <f>+U1</f>
        <v>SKYTECH S.A.S</v>
      </c>
      <c r="G56" s="206">
        <f>+H56-$H$59</f>
        <v>-281608.77331070602</v>
      </c>
      <c r="H56" s="215">
        <f>+X49</f>
        <v>69718391.226689294</v>
      </c>
      <c r="I56" s="210">
        <f>+H56/$H$59</f>
        <v>0.99597701752413281</v>
      </c>
    </row>
    <row r="57" spans="1:24" x14ac:dyDescent="0.2">
      <c r="H57" s="206"/>
    </row>
    <row r="58" spans="1:24" x14ac:dyDescent="0.2">
      <c r="H58" s="209"/>
    </row>
    <row r="59" spans="1:24" x14ac:dyDescent="0.2">
      <c r="A59" s="176"/>
      <c r="B59" s="207" t="s">
        <v>95</v>
      </c>
      <c r="H59" s="208">
        <v>70000000</v>
      </c>
    </row>
    <row r="61" spans="1:24" x14ac:dyDescent="0.2">
      <c r="A61" s="176"/>
      <c r="B61" s="176"/>
    </row>
    <row r="64" spans="1:24" x14ac:dyDescent="0.2">
      <c r="A64" s="176"/>
      <c r="B64" s="176"/>
    </row>
  </sheetData>
  <mergeCells count="11">
    <mergeCell ref="M1:P1"/>
    <mergeCell ref="M2:N2"/>
    <mergeCell ref="Q1:T1"/>
    <mergeCell ref="Q2:R2"/>
    <mergeCell ref="U1:X1"/>
    <mergeCell ref="U2:V2"/>
    <mergeCell ref="A1:D1"/>
    <mergeCell ref="E1:H1"/>
    <mergeCell ref="E2:F2"/>
    <mergeCell ref="I1:L1"/>
    <mergeCell ref="I2:J2"/>
  </mergeCells>
  <conditionalFormatting sqref="G52:G56">
    <cfRule type="top10" dxfId="0" priority="1" bottom="1" rank="1"/>
  </conditionalFormatting>
  <pageMargins left="0.7" right="0.7" top="0.75" bottom="0.75" header="0.3" footer="0.3"/>
  <pageSetup paperSize="9" scale="48" orientation="portrait" r:id="rId1"/>
  <rowBreaks count="1" manualBreakCount="1">
    <brk id="40"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BC5CF4-9867-48B8-9562-0161C3129775}">
  <dimension ref="B1:H79"/>
  <sheetViews>
    <sheetView showGridLines="0" zoomScale="70" zoomScaleNormal="70" zoomScaleSheetLayoutView="50" workbookViewId="0">
      <selection activeCell="B16" sqref="B16"/>
    </sheetView>
  </sheetViews>
  <sheetFormatPr baseColWidth="10" defaultColWidth="11.42578125" defaultRowHeight="15" x14ac:dyDescent="0.25"/>
  <cols>
    <col min="2" max="2" width="12.140625" style="1" customWidth="1"/>
    <col min="3" max="3" width="49.42578125" style="2" customWidth="1"/>
    <col min="4" max="4" width="5.7109375" style="1" bestFit="1" customWidth="1"/>
    <col min="5" max="5" width="27.28515625" style="1" customWidth="1"/>
    <col min="6" max="6" width="35.5703125" style="1" customWidth="1"/>
    <col min="7" max="7" width="27.85546875" style="3" customWidth="1"/>
    <col min="8" max="8" width="22.5703125" style="3" bestFit="1" customWidth="1"/>
  </cols>
  <sheetData>
    <row r="1" spans="2:8" ht="15.75" thickBot="1" x14ac:dyDescent="0.3"/>
    <row r="2" spans="2:8" x14ac:dyDescent="0.25">
      <c r="B2" s="114" t="s">
        <v>0</v>
      </c>
      <c r="C2" s="115"/>
      <c r="D2" s="115"/>
      <c r="E2" s="115"/>
      <c r="F2" s="115"/>
      <c r="G2" s="115"/>
      <c r="H2" s="116"/>
    </row>
    <row r="3" spans="2:8" x14ac:dyDescent="0.25">
      <c r="B3" s="117" t="s">
        <v>1</v>
      </c>
      <c r="C3" s="125"/>
      <c r="D3" s="125"/>
      <c r="E3" s="125"/>
      <c r="F3" s="125"/>
      <c r="G3" s="125"/>
      <c r="H3" s="119"/>
    </row>
    <row r="4" spans="2:8" ht="42.75" customHeight="1" thickBot="1" x14ac:dyDescent="0.3">
      <c r="B4" s="126" t="s">
        <v>2</v>
      </c>
      <c r="C4" s="127"/>
      <c r="D4" s="127"/>
      <c r="E4" s="127"/>
      <c r="F4" s="127"/>
      <c r="G4" s="127"/>
      <c r="H4" s="128"/>
    </row>
    <row r="5" spans="2:8" ht="15" customHeight="1" x14ac:dyDescent="0.25">
      <c r="B5" s="99" t="s">
        <v>3</v>
      </c>
      <c r="C5" s="101" t="s">
        <v>4</v>
      </c>
      <c r="D5" s="102"/>
      <c r="E5" s="102"/>
      <c r="F5" s="102"/>
      <c r="G5" s="102"/>
      <c r="H5" s="103"/>
    </row>
    <row r="6" spans="2:8" ht="74.25" customHeight="1" thickBot="1" x14ac:dyDescent="0.3">
      <c r="B6" s="100"/>
      <c r="C6" s="96"/>
      <c r="D6" s="97"/>
      <c r="E6" s="97"/>
      <c r="F6" s="97"/>
      <c r="G6" s="97"/>
      <c r="H6" s="98"/>
    </row>
    <row r="7" spans="2:8" x14ac:dyDescent="0.25">
      <c r="B7" s="4" t="s">
        <v>5</v>
      </c>
      <c r="C7" s="120"/>
      <c r="D7" s="120"/>
      <c r="E7" s="120"/>
      <c r="F7" s="120"/>
      <c r="G7" s="5"/>
      <c r="H7" s="6"/>
    </row>
    <row r="8" spans="2:8" x14ac:dyDescent="0.25">
      <c r="B8" s="105" t="s">
        <v>6</v>
      </c>
      <c r="C8" s="124"/>
      <c r="D8" s="124"/>
      <c r="E8" s="124"/>
      <c r="F8" s="124"/>
      <c r="G8" s="124"/>
      <c r="H8" s="107"/>
    </row>
    <row r="9" spans="2:8" x14ac:dyDescent="0.25">
      <c r="B9" s="105" t="s">
        <v>7</v>
      </c>
      <c r="C9" s="124"/>
      <c r="D9" s="124"/>
      <c r="E9" s="124"/>
      <c r="F9" s="124"/>
      <c r="G9" s="124"/>
      <c r="H9" s="107"/>
    </row>
    <row r="10" spans="2:8" x14ac:dyDescent="0.25">
      <c r="B10" s="105" t="s">
        <v>8</v>
      </c>
      <c r="C10" s="124"/>
      <c r="D10" s="124"/>
      <c r="E10" s="124"/>
      <c r="F10" s="124"/>
      <c r="G10" s="124"/>
      <c r="H10" s="107"/>
    </row>
    <row r="11" spans="2:8" ht="34.5" customHeight="1" thickBot="1" x14ac:dyDescent="0.3">
      <c r="B11" s="108" t="s">
        <v>9</v>
      </c>
      <c r="C11" s="109"/>
      <c r="D11" s="109"/>
      <c r="E11" s="109"/>
      <c r="F11" s="109"/>
      <c r="G11" s="109"/>
      <c r="H11" s="110"/>
    </row>
    <row r="12" spans="2:8" ht="19.5" customHeight="1" thickBot="1" x14ac:dyDescent="0.3">
      <c r="B12" s="111" t="s">
        <v>10</v>
      </c>
      <c r="C12" s="112"/>
      <c r="D12" s="112"/>
      <c r="E12" s="112"/>
      <c r="F12" s="112"/>
      <c r="G12" s="112"/>
      <c r="H12" s="113"/>
    </row>
    <row r="13" spans="2:8" ht="57" customHeight="1" thickBot="1" x14ac:dyDescent="0.3">
      <c r="B13" s="199" t="s">
        <v>11</v>
      </c>
      <c r="C13" s="94"/>
      <c r="D13" s="94"/>
      <c r="E13" s="94"/>
      <c r="F13" s="94"/>
      <c r="G13" s="94"/>
      <c r="H13" s="95"/>
    </row>
    <row r="14" spans="2:8" s="8" customFormat="1" ht="28.5" thickBot="1" x14ac:dyDescent="0.3">
      <c r="B14" s="7"/>
      <c r="C14" s="7"/>
      <c r="D14" s="7"/>
      <c r="E14" s="7"/>
      <c r="F14" s="7"/>
      <c r="G14" s="7"/>
      <c r="H14" s="7"/>
    </row>
    <row r="15" spans="2:8" ht="18.75" customHeight="1" thickBot="1" x14ac:dyDescent="0.3">
      <c r="B15" s="89" t="s">
        <v>12</v>
      </c>
      <c r="C15" s="90"/>
      <c r="D15" s="90"/>
      <c r="E15" s="90"/>
      <c r="F15" s="90"/>
      <c r="G15" s="90"/>
      <c r="H15" s="91"/>
    </row>
    <row r="16" spans="2:8" ht="33" customHeight="1" thickBot="1" x14ac:dyDescent="0.3">
      <c r="B16" s="89" t="s">
        <v>13</v>
      </c>
      <c r="C16" s="90"/>
      <c r="D16" s="90"/>
      <c r="E16" s="90"/>
      <c r="F16" s="90"/>
      <c r="G16" s="90"/>
      <c r="H16" s="91"/>
    </row>
    <row r="17" spans="2:8" ht="15.75" thickBot="1" x14ac:dyDescent="0.3">
      <c r="B17" s="9" t="s">
        <v>14</v>
      </c>
      <c r="C17" s="10" t="s">
        <v>15</v>
      </c>
      <c r="D17" s="11" t="s">
        <v>16</v>
      </c>
      <c r="E17" s="12" t="s">
        <v>17</v>
      </c>
      <c r="F17" s="13" t="s">
        <v>18</v>
      </c>
      <c r="G17" s="12" t="s">
        <v>19</v>
      </c>
      <c r="H17" s="14" t="s">
        <v>20</v>
      </c>
    </row>
    <row r="18" spans="2:8" s="17" customFormat="1" ht="40.5" customHeight="1" thickBot="1" x14ac:dyDescent="0.3">
      <c r="B18" s="15">
        <v>6</v>
      </c>
      <c r="C18" s="76" t="s">
        <v>88</v>
      </c>
      <c r="D18" s="77"/>
      <c r="E18" s="77"/>
      <c r="F18" s="77"/>
      <c r="G18" s="122"/>
      <c r="H18" s="16">
        <v>7360000</v>
      </c>
    </row>
    <row r="19" spans="2:8" s="1" customFormat="1" ht="42.75" x14ac:dyDescent="0.25">
      <c r="B19" s="18">
        <v>6.1</v>
      </c>
      <c r="C19" s="19" t="s">
        <v>21</v>
      </c>
      <c r="D19" s="20" t="s">
        <v>22</v>
      </c>
      <c r="E19" s="21">
        <v>35000</v>
      </c>
      <c r="F19" s="22">
        <v>20</v>
      </c>
      <c r="G19" s="21">
        <v>700000</v>
      </c>
      <c r="H19" s="23"/>
    </row>
    <row r="20" spans="2:8" s="1" customFormat="1" ht="78" customHeight="1" x14ac:dyDescent="0.25">
      <c r="B20" s="18">
        <v>6.2</v>
      </c>
      <c r="C20" s="19" t="s">
        <v>23</v>
      </c>
      <c r="D20" s="20" t="s">
        <v>22</v>
      </c>
      <c r="E20" s="21">
        <v>120000</v>
      </c>
      <c r="F20" s="22">
        <v>20</v>
      </c>
      <c r="G20" s="21">
        <v>2400000</v>
      </c>
      <c r="H20" s="23"/>
    </row>
    <row r="21" spans="2:8" s="1" customFormat="1" ht="75.75" customHeight="1" thickBot="1" x14ac:dyDescent="0.3">
      <c r="B21" s="24">
        <v>6.3</v>
      </c>
      <c r="C21" s="25" t="s">
        <v>24</v>
      </c>
      <c r="D21" s="26" t="s">
        <v>22</v>
      </c>
      <c r="E21" s="27">
        <v>71000</v>
      </c>
      <c r="F21" s="28">
        <v>60</v>
      </c>
      <c r="G21" s="27">
        <v>4260000</v>
      </c>
      <c r="H21" s="29"/>
    </row>
    <row r="22" spans="2:8" s="17" customFormat="1" ht="15.75" customHeight="1" thickBot="1" x14ac:dyDescent="0.3">
      <c r="B22" s="15">
        <v>7</v>
      </c>
      <c r="C22" s="76" t="s">
        <v>89</v>
      </c>
      <c r="D22" s="77"/>
      <c r="E22" s="77"/>
      <c r="F22" s="77"/>
      <c r="G22" s="122"/>
      <c r="H22" s="16">
        <v>2068000</v>
      </c>
    </row>
    <row r="23" spans="2:8" s="1" customFormat="1" ht="72" thickBot="1" x14ac:dyDescent="0.3">
      <c r="B23" s="24">
        <v>7.1</v>
      </c>
      <c r="C23" s="25" t="s">
        <v>25</v>
      </c>
      <c r="D23" s="26" t="s">
        <v>22</v>
      </c>
      <c r="E23" s="27">
        <v>103400</v>
      </c>
      <c r="F23" s="28">
        <v>20</v>
      </c>
      <c r="G23" s="27">
        <v>2068000</v>
      </c>
      <c r="H23" s="29"/>
    </row>
    <row r="24" spans="2:8" s="17" customFormat="1" ht="15.75" customHeight="1" thickBot="1" x14ac:dyDescent="0.3">
      <c r="B24" s="30">
        <v>8</v>
      </c>
      <c r="C24" s="78" t="s">
        <v>90</v>
      </c>
      <c r="D24" s="79"/>
      <c r="E24" s="79"/>
      <c r="F24" s="79"/>
      <c r="G24" s="123"/>
      <c r="H24" s="31">
        <v>6778800</v>
      </c>
    </row>
    <row r="25" spans="2:8" s="1" customFormat="1" ht="95.25" customHeight="1" x14ac:dyDescent="0.25">
      <c r="B25" s="32">
        <v>8.1</v>
      </c>
      <c r="C25" s="33" t="s">
        <v>26</v>
      </c>
      <c r="D25" s="34" t="s">
        <v>27</v>
      </c>
      <c r="E25" s="27">
        <v>517500</v>
      </c>
      <c r="F25" s="35">
        <v>6</v>
      </c>
      <c r="G25" s="27">
        <v>3105000</v>
      </c>
      <c r="H25" s="36"/>
    </row>
    <row r="26" spans="2:8" s="1" customFormat="1" ht="71.25" x14ac:dyDescent="0.25">
      <c r="B26" s="18">
        <v>8.1999999999999993</v>
      </c>
      <c r="C26" s="19" t="s">
        <v>28</v>
      </c>
      <c r="D26" s="20" t="s">
        <v>27</v>
      </c>
      <c r="E26" s="21">
        <v>363800</v>
      </c>
      <c r="F26" s="22">
        <v>6</v>
      </c>
      <c r="G26" s="21">
        <v>2182800</v>
      </c>
      <c r="H26" s="23"/>
    </row>
    <row r="27" spans="2:8" s="1" customFormat="1" ht="28.5" x14ac:dyDescent="0.25">
      <c r="B27" s="18">
        <v>8.3000000000000007</v>
      </c>
      <c r="C27" s="19" t="s">
        <v>29</v>
      </c>
      <c r="D27" s="20" t="s">
        <v>27</v>
      </c>
      <c r="E27" s="21">
        <v>106600</v>
      </c>
      <c r="F27" s="22">
        <v>6</v>
      </c>
      <c r="G27" s="21">
        <v>639600</v>
      </c>
      <c r="H27" s="23"/>
    </row>
    <row r="28" spans="2:8" s="1" customFormat="1" ht="28.5" x14ac:dyDescent="0.25">
      <c r="B28" s="18">
        <v>8.4</v>
      </c>
      <c r="C28" s="19" t="s">
        <v>30</v>
      </c>
      <c r="D28" s="20" t="s">
        <v>27</v>
      </c>
      <c r="E28" s="21">
        <v>25600</v>
      </c>
      <c r="F28" s="22">
        <v>6</v>
      </c>
      <c r="G28" s="21">
        <v>153600</v>
      </c>
      <c r="H28" s="23"/>
    </row>
    <row r="29" spans="2:8" s="1" customFormat="1" ht="28.5" x14ac:dyDescent="0.25">
      <c r="B29" s="18">
        <v>8.5</v>
      </c>
      <c r="C29" s="19" t="s">
        <v>31</v>
      </c>
      <c r="D29" s="20" t="s">
        <v>27</v>
      </c>
      <c r="E29" s="21">
        <v>12100</v>
      </c>
      <c r="F29" s="22">
        <v>6</v>
      </c>
      <c r="G29" s="21">
        <v>72600</v>
      </c>
      <c r="H29" s="23"/>
    </row>
    <row r="30" spans="2:8" s="1" customFormat="1" ht="28.5" x14ac:dyDescent="0.25">
      <c r="B30" s="18">
        <v>8.6</v>
      </c>
      <c r="C30" s="19" t="s">
        <v>32</v>
      </c>
      <c r="D30" s="20" t="s">
        <v>27</v>
      </c>
      <c r="E30" s="21">
        <v>57200</v>
      </c>
      <c r="F30" s="22">
        <v>6</v>
      </c>
      <c r="G30" s="21">
        <v>343200</v>
      </c>
      <c r="H30" s="23"/>
    </row>
    <row r="31" spans="2:8" s="1" customFormat="1" ht="29.25" thickBot="1" x14ac:dyDescent="0.3">
      <c r="B31" s="37">
        <v>8.6999999999999993</v>
      </c>
      <c r="C31" s="38" t="s">
        <v>33</v>
      </c>
      <c r="D31" s="39" t="s">
        <v>27</v>
      </c>
      <c r="E31" s="40">
        <v>47000</v>
      </c>
      <c r="F31" s="41">
        <v>6</v>
      </c>
      <c r="G31" s="40">
        <v>282000</v>
      </c>
      <c r="H31" s="42"/>
    </row>
    <row r="32" spans="2:8" s="17" customFormat="1" ht="15.75" customHeight="1" thickBot="1" x14ac:dyDescent="0.3">
      <c r="B32" s="43">
        <v>9</v>
      </c>
      <c r="C32" s="76" t="s">
        <v>91</v>
      </c>
      <c r="D32" s="77"/>
      <c r="E32" s="77"/>
      <c r="F32" s="77"/>
      <c r="G32" s="122"/>
      <c r="H32" s="44">
        <v>19509600</v>
      </c>
    </row>
    <row r="33" spans="2:8" s="1" customFormat="1" ht="156.75" x14ac:dyDescent="0.25">
      <c r="B33" s="24" t="s">
        <v>81</v>
      </c>
      <c r="C33" s="19" t="s">
        <v>34</v>
      </c>
      <c r="D33" s="20" t="s">
        <v>27</v>
      </c>
      <c r="E33" s="27">
        <v>82800</v>
      </c>
      <c r="F33" s="28">
        <v>6</v>
      </c>
      <c r="G33" s="27">
        <v>496800</v>
      </c>
      <c r="H33" s="29"/>
    </row>
    <row r="34" spans="2:8" s="1" customFormat="1" ht="103.5" customHeight="1" x14ac:dyDescent="0.25">
      <c r="B34" s="24">
        <v>9.1999999999999993</v>
      </c>
      <c r="C34" s="19" t="s">
        <v>35</v>
      </c>
      <c r="D34" s="22" t="s">
        <v>36</v>
      </c>
      <c r="E34" s="27">
        <v>12800</v>
      </c>
      <c r="F34" s="28">
        <v>60</v>
      </c>
      <c r="G34" s="27">
        <v>768000</v>
      </c>
      <c r="H34" s="29"/>
    </row>
    <row r="35" spans="2:8" s="1" customFormat="1" ht="85.5" x14ac:dyDescent="0.25">
      <c r="B35" s="24">
        <v>9.3000000000000007</v>
      </c>
      <c r="C35" s="19" t="s">
        <v>37</v>
      </c>
      <c r="D35" s="22" t="s">
        <v>36</v>
      </c>
      <c r="E35" s="27">
        <v>12000</v>
      </c>
      <c r="F35" s="28">
        <v>420</v>
      </c>
      <c r="G35" s="27">
        <v>5040000</v>
      </c>
      <c r="H35" s="29"/>
    </row>
    <row r="36" spans="2:8" s="1" customFormat="1" ht="125.25" customHeight="1" x14ac:dyDescent="0.25">
      <c r="B36" s="24">
        <v>9.4</v>
      </c>
      <c r="C36" s="19" t="s">
        <v>38</v>
      </c>
      <c r="D36" s="22" t="s">
        <v>36</v>
      </c>
      <c r="E36" s="27">
        <v>12000</v>
      </c>
      <c r="F36" s="28">
        <v>420</v>
      </c>
      <c r="G36" s="27">
        <v>5040000</v>
      </c>
      <c r="H36" s="29"/>
    </row>
    <row r="37" spans="2:8" s="1" customFormat="1" ht="100.5" customHeight="1" x14ac:dyDescent="0.25">
      <c r="B37" s="24">
        <v>9.5</v>
      </c>
      <c r="C37" s="19" t="s">
        <v>39</v>
      </c>
      <c r="D37" s="22" t="s">
        <v>36</v>
      </c>
      <c r="E37" s="27">
        <v>12000</v>
      </c>
      <c r="F37" s="28">
        <v>420</v>
      </c>
      <c r="G37" s="27">
        <v>5040000</v>
      </c>
      <c r="H37" s="29"/>
    </row>
    <row r="38" spans="2:8" s="1" customFormat="1" ht="99.75" x14ac:dyDescent="0.25">
      <c r="B38" s="24">
        <v>9.6</v>
      </c>
      <c r="C38" s="19" t="s">
        <v>40</v>
      </c>
      <c r="D38" s="22" t="s">
        <v>41</v>
      </c>
      <c r="E38" s="27">
        <v>39800</v>
      </c>
      <c r="F38" s="28">
        <v>6</v>
      </c>
      <c r="G38" s="27">
        <v>238800</v>
      </c>
      <c r="H38" s="29"/>
    </row>
    <row r="39" spans="2:8" s="1" customFormat="1" ht="144.75" customHeight="1" x14ac:dyDescent="0.25">
      <c r="B39" s="24">
        <v>9.6999999999999993</v>
      </c>
      <c r="C39" s="19" t="s">
        <v>42</v>
      </c>
      <c r="D39" s="22" t="s">
        <v>41</v>
      </c>
      <c r="E39" s="27">
        <v>23800</v>
      </c>
      <c r="F39" s="28">
        <v>24</v>
      </c>
      <c r="G39" s="27">
        <v>571200</v>
      </c>
      <c r="H39" s="29"/>
    </row>
    <row r="40" spans="2:8" s="1" customFormat="1" ht="137.25" customHeight="1" x14ac:dyDescent="0.25">
      <c r="B40" s="24">
        <v>9.8000000000000007</v>
      </c>
      <c r="C40" s="19" t="s">
        <v>43</v>
      </c>
      <c r="D40" s="22" t="s">
        <v>41</v>
      </c>
      <c r="E40" s="27">
        <v>39000</v>
      </c>
      <c r="F40" s="28">
        <v>6</v>
      </c>
      <c r="G40" s="27">
        <v>234000</v>
      </c>
      <c r="H40" s="29"/>
    </row>
    <row r="41" spans="2:8" s="1" customFormat="1" ht="63.75" customHeight="1" x14ac:dyDescent="0.25">
      <c r="B41" s="24">
        <v>9.9</v>
      </c>
      <c r="C41" s="19" t="s">
        <v>44</v>
      </c>
      <c r="D41" s="22" t="s">
        <v>41</v>
      </c>
      <c r="E41" s="27">
        <v>81000</v>
      </c>
      <c r="F41" s="28">
        <v>12</v>
      </c>
      <c r="G41" s="27">
        <v>972000</v>
      </c>
      <c r="H41" s="29"/>
    </row>
    <row r="42" spans="2:8" s="1" customFormat="1" ht="111.75" customHeight="1" x14ac:dyDescent="0.25">
      <c r="B42" s="45">
        <v>9.1</v>
      </c>
      <c r="C42" s="19" t="s">
        <v>45</v>
      </c>
      <c r="D42" s="20" t="s">
        <v>27</v>
      </c>
      <c r="E42" s="27">
        <v>82800</v>
      </c>
      <c r="F42" s="28">
        <v>6</v>
      </c>
      <c r="G42" s="27">
        <v>496800</v>
      </c>
      <c r="H42" s="29"/>
    </row>
    <row r="43" spans="2:8" s="1" customFormat="1" ht="161.25" customHeight="1" thickBot="1" x14ac:dyDescent="0.3">
      <c r="B43" s="24">
        <v>9.11</v>
      </c>
      <c r="C43" s="19" t="s">
        <v>46</v>
      </c>
      <c r="D43" s="20" t="s">
        <v>27</v>
      </c>
      <c r="E43" s="27">
        <v>51000</v>
      </c>
      <c r="F43" s="28">
        <v>12</v>
      </c>
      <c r="G43" s="27">
        <v>612000</v>
      </c>
      <c r="H43" s="29"/>
    </row>
    <row r="44" spans="2:8" s="17" customFormat="1" ht="15.75" customHeight="1" thickBot="1" x14ac:dyDescent="0.3">
      <c r="B44" s="15">
        <v>10</v>
      </c>
      <c r="C44" s="76" t="s">
        <v>92</v>
      </c>
      <c r="D44" s="77"/>
      <c r="E44" s="77"/>
      <c r="F44" s="77"/>
      <c r="G44" s="122"/>
      <c r="H44" s="16">
        <v>10793100</v>
      </c>
    </row>
    <row r="45" spans="2:8" s="1" customFormat="1" ht="107.25" customHeight="1" x14ac:dyDescent="0.25">
      <c r="B45" s="24">
        <v>10.1</v>
      </c>
      <c r="C45" s="19" t="s">
        <v>47</v>
      </c>
      <c r="D45" s="22" t="s">
        <v>48</v>
      </c>
      <c r="E45" s="27">
        <v>481000</v>
      </c>
      <c r="F45" s="28">
        <v>18</v>
      </c>
      <c r="G45" s="27">
        <v>8658000</v>
      </c>
      <c r="H45" s="29"/>
    </row>
    <row r="46" spans="2:8" s="1" customFormat="1" ht="183.75" customHeight="1" thickBot="1" x14ac:dyDescent="0.3">
      <c r="B46" s="24">
        <v>10.199999999999999</v>
      </c>
      <c r="C46" s="19" t="s">
        <v>49</v>
      </c>
      <c r="D46" s="22" t="s">
        <v>36</v>
      </c>
      <c r="E46" s="27">
        <v>711700</v>
      </c>
      <c r="F46" s="28">
        <v>3</v>
      </c>
      <c r="G46" s="27">
        <v>2135100</v>
      </c>
      <c r="H46" s="29"/>
    </row>
    <row r="47" spans="2:8" s="17" customFormat="1" ht="15.75" customHeight="1" thickBot="1" x14ac:dyDescent="0.3">
      <c r="B47" s="15">
        <v>11</v>
      </c>
      <c r="C47" s="76" t="s">
        <v>93</v>
      </c>
      <c r="D47" s="77"/>
      <c r="E47" s="77"/>
      <c r="F47" s="77"/>
      <c r="G47" s="122"/>
      <c r="H47" s="16">
        <v>1366200</v>
      </c>
    </row>
    <row r="48" spans="2:8" s="1" customFormat="1" ht="43.5" thickBot="1" x14ac:dyDescent="0.3">
      <c r="B48" s="24">
        <v>11.1</v>
      </c>
      <c r="C48" s="25" t="s">
        <v>50</v>
      </c>
      <c r="D48" s="26" t="s">
        <v>22</v>
      </c>
      <c r="E48" s="27">
        <v>25300</v>
      </c>
      <c r="F48" s="28">
        <v>54</v>
      </c>
      <c r="G48" s="27">
        <v>1366200</v>
      </c>
      <c r="H48" s="29"/>
    </row>
    <row r="49" spans="2:8" s="17" customFormat="1" ht="16.5" customHeight="1" thickBot="1" x14ac:dyDescent="0.3">
      <c r="B49" s="15">
        <v>12</v>
      </c>
      <c r="C49" s="76" t="s">
        <v>94</v>
      </c>
      <c r="D49" s="77"/>
      <c r="E49" s="77"/>
      <c r="F49" s="77"/>
      <c r="G49" s="122"/>
      <c r="H49" s="16">
        <v>701400</v>
      </c>
    </row>
    <row r="50" spans="2:8" s="1" customFormat="1" ht="49.5" customHeight="1" thickBot="1" x14ac:dyDescent="0.3">
      <c r="B50" s="32">
        <v>12.1</v>
      </c>
      <c r="C50" s="33" t="s">
        <v>51</v>
      </c>
      <c r="D50" s="34" t="s">
        <v>22</v>
      </c>
      <c r="E50" s="46">
        <v>230000</v>
      </c>
      <c r="F50" s="47">
        <v>0.84</v>
      </c>
      <c r="G50" s="46">
        <v>193200</v>
      </c>
      <c r="H50" s="36"/>
    </row>
    <row r="51" spans="2:8" s="1" customFormat="1" ht="120.75" customHeight="1" thickBot="1" x14ac:dyDescent="0.3">
      <c r="B51" s="37">
        <v>12.2</v>
      </c>
      <c r="C51" s="38" t="s">
        <v>52</v>
      </c>
      <c r="D51" s="39" t="s">
        <v>22</v>
      </c>
      <c r="E51" s="46">
        <v>508200</v>
      </c>
      <c r="F51" s="41">
        <v>1</v>
      </c>
      <c r="G51" s="40">
        <v>508200</v>
      </c>
      <c r="H51" s="42"/>
    </row>
    <row r="52" spans="2:8" s="17" customFormat="1" ht="15.75" customHeight="1" thickBot="1" x14ac:dyDescent="0.3">
      <c r="B52" s="30">
        <v>13</v>
      </c>
      <c r="C52" s="76" t="s">
        <v>53</v>
      </c>
      <c r="D52" s="77"/>
      <c r="E52" s="77"/>
      <c r="F52" s="77"/>
      <c r="G52" s="122"/>
      <c r="H52" s="31">
        <v>1863000</v>
      </c>
    </row>
    <row r="53" spans="2:8" s="1" customFormat="1" ht="66.75" customHeight="1" x14ac:dyDescent="0.25">
      <c r="B53" s="32">
        <v>13.1</v>
      </c>
      <c r="C53" s="33" t="s">
        <v>54</v>
      </c>
      <c r="D53" s="34" t="s">
        <v>27</v>
      </c>
      <c r="E53" s="46">
        <v>46900</v>
      </c>
      <c r="F53" s="35">
        <v>12</v>
      </c>
      <c r="G53" s="46">
        <v>562800</v>
      </c>
      <c r="H53" s="36"/>
    </row>
    <row r="54" spans="2:8" s="1" customFormat="1" ht="63.75" customHeight="1" x14ac:dyDescent="0.25">
      <c r="B54" s="18">
        <v>13.2</v>
      </c>
      <c r="C54" s="19" t="s">
        <v>55</v>
      </c>
      <c r="D54" s="20" t="s">
        <v>27</v>
      </c>
      <c r="E54" s="21">
        <v>52800</v>
      </c>
      <c r="F54" s="22">
        <v>6</v>
      </c>
      <c r="G54" s="21">
        <v>316800</v>
      </c>
      <c r="H54" s="23"/>
    </row>
    <row r="55" spans="2:8" s="1" customFormat="1" ht="56.25" customHeight="1" x14ac:dyDescent="0.25">
      <c r="B55" s="18">
        <v>13.3</v>
      </c>
      <c r="C55" s="19" t="s">
        <v>56</v>
      </c>
      <c r="D55" s="20" t="s">
        <v>27</v>
      </c>
      <c r="E55" s="21">
        <v>92800</v>
      </c>
      <c r="F55" s="22">
        <v>6</v>
      </c>
      <c r="G55" s="21">
        <v>556800</v>
      </c>
      <c r="H55" s="23"/>
    </row>
    <row r="56" spans="2:8" s="1" customFormat="1" ht="50.25" customHeight="1" x14ac:dyDescent="0.25">
      <c r="B56" s="18">
        <v>13.4</v>
      </c>
      <c r="C56" s="19" t="s">
        <v>57</v>
      </c>
      <c r="D56" s="20" t="s">
        <v>27</v>
      </c>
      <c r="E56" s="21">
        <v>45100</v>
      </c>
      <c r="F56" s="22">
        <v>6</v>
      </c>
      <c r="G56" s="21">
        <v>270600</v>
      </c>
      <c r="H56" s="23"/>
    </row>
    <row r="57" spans="2:8" s="1" customFormat="1" ht="70.5" customHeight="1" thickBot="1" x14ac:dyDescent="0.3">
      <c r="B57" s="37">
        <v>13.5</v>
      </c>
      <c r="C57" s="38" t="s">
        <v>58</v>
      </c>
      <c r="D57" s="39" t="s">
        <v>59</v>
      </c>
      <c r="E57" s="40">
        <v>15600</v>
      </c>
      <c r="F57" s="41">
        <v>10</v>
      </c>
      <c r="G57" s="40">
        <v>156000</v>
      </c>
      <c r="H57" s="42"/>
    </row>
    <row r="58" spans="2:8" ht="15.75" customHeight="1" thickBot="1" x14ac:dyDescent="0.3">
      <c r="B58" s="68" t="s">
        <v>60</v>
      </c>
      <c r="C58" s="69"/>
      <c r="D58" s="69"/>
      <c r="E58" s="69"/>
      <c r="F58" s="69"/>
      <c r="G58" s="121"/>
      <c r="H58" s="48">
        <v>50440100</v>
      </c>
    </row>
    <row r="59" spans="2:8" ht="15" customHeight="1" x14ac:dyDescent="0.25">
      <c r="B59" s="83" t="s">
        <v>61</v>
      </c>
      <c r="C59" s="84"/>
      <c r="D59" s="85" t="s">
        <v>62</v>
      </c>
      <c r="E59" s="86"/>
      <c r="F59" s="87">
        <v>0.28749999999999998</v>
      </c>
      <c r="G59" s="88"/>
      <c r="H59" s="49">
        <v>14501528.749999998</v>
      </c>
    </row>
    <row r="60" spans="2:8" ht="15" customHeight="1" x14ac:dyDescent="0.25">
      <c r="B60" s="70" t="s">
        <v>63</v>
      </c>
      <c r="C60" s="71"/>
      <c r="D60" s="72" t="s">
        <v>64</v>
      </c>
      <c r="E60" s="73"/>
      <c r="F60" s="74">
        <v>0.05</v>
      </c>
      <c r="G60" s="75"/>
      <c r="H60" s="50">
        <v>2522005</v>
      </c>
    </row>
    <row r="61" spans="2:8" ht="15" customHeight="1" x14ac:dyDescent="0.25">
      <c r="B61" s="70" t="s">
        <v>65</v>
      </c>
      <c r="C61" s="71"/>
      <c r="D61" s="72" t="s">
        <v>66</v>
      </c>
      <c r="E61" s="73"/>
      <c r="F61" s="74">
        <v>0.04</v>
      </c>
      <c r="G61" s="75"/>
      <c r="H61" s="50">
        <v>2017604</v>
      </c>
    </row>
    <row r="62" spans="2:8" ht="15.75" customHeight="1" thickBot="1" x14ac:dyDescent="0.3">
      <c r="B62" s="62" t="s">
        <v>67</v>
      </c>
      <c r="C62" s="63"/>
      <c r="D62" s="64" t="s">
        <v>68</v>
      </c>
      <c r="E62" s="65"/>
      <c r="F62" s="66">
        <v>0.19</v>
      </c>
      <c r="G62" s="67"/>
      <c r="H62" s="51">
        <v>383344.76</v>
      </c>
    </row>
    <row r="63" spans="2:8" ht="15.75" customHeight="1" thickBot="1" x14ac:dyDescent="0.3">
      <c r="B63" s="68" t="s">
        <v>69</v>
      </c>
      <c r="C63" s="69"/>
      <c r="D63" s="69"/>
      <c r="E63" s="69"/>
      <c r="F63" s="69"/>
      <c r="G63" s="121"/>
      <c r="H63" s="52">
        <v>19424482.510000002</v>
      </c>
    </row>
    <row r="64" spans="2:8" ht="15.75" customHeight="1" thickBot="1" x14ac:dyDescent="0.3">
      <c r="B64" s="68" t="s">
        <v>70</v>
      </c>
      <c r="C64" s="69"/>
      <c r="D64" s="69"/>
      <c r="E64" s="69"/>
      <c r="F64" s="69"/>
      <c r="G64" s="121"/>
      <c r="H64" s="52">
        <v>69864582.510000005</v>
      </c>
    </row>
    <row r="65" spans="2:8" x14ac:dyDescent="0.25">
      <c r="B65" s="53"/>
      <c r="C65" s="54"/>
      <c r="D65" s="53"/>
      <c r="E65" s="53"/>
      <c r="F65" s="53"/>
      <c r="G65" s="55"/>
    </row>
    <row r="66" spans="2:8" ht="37.5" customHeight="1" thickBot="1" x14ac:dyDescent="0.3"/>
    <row r="67" spans="2:8" ht="104.25" customHeight="1" thickBot="1" x14ac:dyDescent="0.3">
      <c r="E67" s="56" t="s">
        <v>71</v>
      </c>
      <c r="F67" s="57" t="s">
        <v>72</v>
      </c>
      <c r="G67" s="58" t="s">
        <v>73</v>
      </c>
    </row>
    <row r="68" spans="2:8" ht="45.75" thickBot="1" x14ac:dyDescent="0.3">
      <c r="E68" s="59" t="s">
        <v>74</v>
      </c>
      <c r="F68" s="60">
        <v>70000000</v>
      </c>
      <c r="G68" s="61">
        <v>69864582.510000005</v>
      </c>
    </row>
    <row r="74" spans="2:8" ht="69.75" customHeight="1" x14ac:dyDescent="0.25">
      <c r="B74" s="104" t="s">
        <v>75</v>
      </c>
      <c r="C74" s="104"/>
      <c r="D74" s="104"/>
      <c r="E74" s="104"/>
      <c r="F74" s="104"/>
      <c r="G74" s="104"/>
      <c r="H74" s="104"/>
    </row>
    <row r="76" spans="2:8" ht="81" customHeight="1" x14ac:dyDescent="0.25">
      <c r="B76" s="104" t="s">
        <v>76</v>
      </c>
      <c r="C76" s="104"/>
      <c r="D76" s="104"/>
      <c r="E76" s="104"/>
      <c r="F76" s="104"/>
      <c r="G76" s="104"/>
      <c r="H76" s="104"/>
    </row>
    <row r="77" spans="2:8" ht="21.75" customHeight="1" x14ac:dyDescent="0.25"/>
    <row r="79" spans="2:8" ht="85.5" customHeight="1" x14ac:dyDescent="0.25">
      <c r="B79" s="104" t="s">
        <v>77</v>
      </c>
      <c r="C79" s="104"/>
      <c r="D79" s="104"/>
      <c r="E79" s="104"/>
      <c r="F79" s="104"/>
      <c r="G79" s="104"/>
      <c r="H79" s="104"/>
    </row>
  </sheetData>
  <pageMargins left="0.7" right="0.7" top="0.75" bottom="0.75" header="0.3" footer="0.3"/>
  <pageSetup paperSize="9" scale="48" orientation="portrait" r:id="rId1"/>
  <rowBreaks count="1" manualBreakCount="1">
    <brk id="55" min="1" max="7"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F7995E-0134-424C-88D9-40AD7B10F5DB}">
  <sheetPr>
    <pageSetUpPr fitToPage="1"/>
  </sheetPr>
  <dimension ref="B1:L72"/>
  <sheetViews>
    <sheetView zoomScale="70" zoomScaleNormal="70" zoomScaleSheetLayoutView="85" workbookViewId="0">
      <selection activeCell="B16" sqref="B16"/>
    </sheetView>
  </sheetViews>
  <sheetFormatPr baseColWidth="10" defaultColWidth="11.42578125" defaultRowHeight="15" x14ac:dyDescent="0.25"/>
  <cols>
    <col min="2" max="2" width="12.140625" style="1" customWidth="1"/>
    <col min="3" max="3" width="49.42578125" style="2" customWidth="1"/>
    <col min="4" max="4" width="5.7109375" style="1" bestFit="1" customWidth="1"/>
    <col min="5" max="5" width="27.28515625" style="1" customWidth="1"/>
    <col min="6" max="6" width="20.42578125" style="1" customWidth="1"/>
    <col min="7" max="7" width="22.7109375" style="3" customWidth="1"/>
    <col min="8" max="8" width="28.85546875" style="3" bestFit="1" customWidth="1"/>
    <col min="9" max="9" width="13.28515625" hidden="1" customWidth="1"/>
    <col min="10" max="10" width="15.140625" hidden="1" customWidth="1"/>
    <col min="11" max="11" width="16.28515625" hidden="1" customWidth="1"/>
    <col min="12" max="12" width="13.28515625" hidden="1" customWidth="1"/>
  </cols>
  <sheetData>
    <row r="1" spans="2:8" ht="15.75" thickBot="1" x14ac:dyDescent="0.3"/>
    <row r="2" spans="2:8" x14ac:dyDescent="0.25">
      <c r="B2" s="114" t="s">
        <v>0</v>
      </c>
      <c r="C2" s="115"/>
      <c r="D2" s="115"/>
      <c r="E2" s="115"/>
      <c r="F2" s="115"/>
      <c r="G2" s="115"/>
      <c r="H2" s="116"/>
    </row>
    <row r="3" spans="2:8" x14ac:dyDescent="0.25">
      <c r="B3" s="117" t="s">
        <v>1</v>
      </c>
      <c r="C3" s="118"/>
      <c r="D3" s="118"/>
      <c r="E3" s="118"/>
      <c r="F3" s="118"/>
      <c r="G3" s="118"/>
      <c r="H3" s="119"/>
    </row>
    <row r="4" spans="2:8" ht="42.75" customHeight="1" thickBot="1" x14ac:dyDescent="0.3">
      <c r="B4" s="117" t="s">
        <v>2</v>
      </c>
      <c r="C4" s="118"/>
      <c r="D4" s="118"/>
      <c r="E4" s="118"/>
      <c r="F4" s="118"/>
      <c r="G4" s="118"/>
      <c r="H4" s="119"/>
    </row>
    <row r="5" spans="2:8" ht="15" customHeight="1" x14ac:dyDescent="0.25">
      <c r="B5" s="99" t="s">
        <v>3</v>
      </c>
      <c r="C5" s="101" t="s">
        <v>4</v>
      </c>
      <c r="D5" s="102"/>
      <c r="E5" s="102"/>
      <c r="F5" s="102"/>
      <c r="G5" s="102"/>
      <c r="H5" s="103"/>
    </row>
    <row r="6" spans="2:8" ht="74.25" customHeight="1" thickBot="1" x14ac:dyDescent="0.3">
      <c r="B6" s="100"/>
      <c r="C6" s="96"/>
      <c r="D6" s="97"/>
      <c r="E6" s="97"/>
      <c r="F6" s="97"/>
      <c r="G6" s="97"/>
      <c r="H6" s="98"/>
    </row>
    <row r="7" spans="2:8" x14ac:dyDescent="0.25">
      <c r="B7" s="4" t="s">
        <v>5</v>
      </c>
      <c r="C7" s="120"/>
      <c r="D7" s="120"/>
      <c r="E7" s="120"/>
      <c r="F7" s="120"/>
      <c r="G7" s="5"/>
      <c r="H7" s="6"/>
    </row>
    <row r="8" spans="2:8" x14ac:dyDescent="0.25">
      <c r="B8" s="105" t="s">
        <v>6</v>
      </c>
      <c r="C8" s="106"/>
      <c r="D8" s="106"/>
      <c r="E8" s="106"/>
      <c r="F8" s="106"/>
      <c r="G8" s="106"/>
      <c r="H8" s="107"/>
    </row>
    <row r="9" spans="2:8" x14ac:dyDescent="0.25">
      <c r="B9" s="105" t="s">
        <v>7</v>
      </c>
      <c r="C9" s="106"/>
      <c r="D9" s="106"/>
      <c r="E9" s="106"/>
      <c r="F9" s="106"/>
      <c r="G9" s="106"/>
      <c r="H9" s="107"/>
    </row>
    <row r="10" spans="2:8" x14ac:dyDescent="0.25">
      <c r="B10" s="105" t="s">
        <v>8</v>
      </c>
      <c r="C10" s="106"/>
      <c r="D10" s="106"/>
      <c r="E10" s="106"/>
      <c r="F10" s="106"/>
      <c r="G10" s="106"/>
      <c r="H10" s="107"/>
    </row>
    <row r="11" spans="2:8" ht="34.5" customHeight="1" thickBot="1" x14ac:dyDescent="0.3">
      <c r="B11" s="108" t="s">
        <v>9</v>
      </c>
      <c r="C11" s="109"/>
      <c r="D11" s="109"/>
      <c r="E11" s="109"/>
      <c r="F11" s="109"/>
      <c r="G11" s="109"/>
      <c r="H11" s="110"/>
    </row>
    <row r="12" spans="2:8" ht="19.5" customHeight="1" thickBot="1" x14ac:dyDescent="0.3">
      <c r="B12" s="111" t="s">
        <v>10</v>
      </c>
      <c r="C12" s="112"/>
      <c r="D12" s="112"/>
      <c r="E12" s="112"/>
      <c r="F12" s="112"/>
      <c r="G12" s="112"/>
      <c r="H12" s="113"/>
    </row>
    <row r="13" spans="2:8" ht="72.75" customHeight="1" thickBot="1" x14ac:dyDescent="0.3">
      <c r="B13" s="199" t="s">
        <v>11</v>
      </c>
      <c r="C13" s="200"/>
      <c r="D13" s="200"/>
      <c r="E13" s="200"/>
      <c r="F13" s="200"/>
      <c r="G13" s="200"/>
      <c r="H13" s="201"/>
    </row>
    <row r="14" spans="2:8" ht="15.75" thickBot="1" x14ac:dyDescent="0.3">
      <c r="D14" s="3"/>
      <c r="F14" s="3"/>
    </row>
    <row r="15" spans="2:8" ht="18.75" customHeight="1" thickBot="1" x14ac:dyDescent="0.3">
      <c r="B15" s="89" t="s">
        <v>12</v>
      </c>
      <c r="C15" s="90"/>
      <c r="D15" s="90"/>
      <c r="E15" s="90"/>
      <c r="F15" s="90"/>
      <c r="G15" s="90"/>
      <c r="H15" s="91"/>
    </row>
    <row r="16" spans="2:8" ht="18.75" customHeight="1" thickBot="1" x14ac:dyDescent="0.3">
      <c r="B16" s="89" t="s">
        <v>13</v>
      </c>
      <c r="C16" s="90"/>
      <c r="D16" s="90"/>
      <c r="E16" s="90"/>
      <c r="F16" s="90"/>
      <c r="G16" s="90"/>
      <c r="H16" s="91"/>
    </row>
    <row r="17" spans="2:12" ht="15.75" thickBot="1" x14ac:dyDescent="0.3">
      <c r="B17" s="9" t="s">
        <v>14</v>
      </c>
      <c r="C17" s="10" t="s">
        <v>15</v>
      </c>
      <c r="D17" s="11" t="s">
        <v>16</v>
      </c>
      <c r="E17" s="12" t="s">
        <v>17</v>
      </c>
      <c r="F17" s="13" t="s">
        <v>18</v>
      </c>
      <c r="G17" s="12" t="s">
        <v>19</v>
      </c>
      <c r="H17" s="14" t="s">
        <v>20</v>
      </c>
    </row>
    <row r="18" spans="2:12" s="17" customFormat="1" ht="15.75" customHeight="1" thickBot="1" x14ac:dyDescent="0.3">
      <c r="B18" s="15">
        <v>6</v>
      </c>
      <c r="C18" s="76" t="s">
        <v>88</v>
      </c>
      <c r="D18" s="77"/>
      <c r="E18" s="77"/>
      <c r="F18" s="77"/>
      <c r="G18" s="77"/>
      <c r="H18" s="16">
        <v>7185080</v>
      </c>
      <c r="J18" s="17">
        <v>0.97119999999999995</v>
      </c>
    </row>
    <row r="19" spans="2:12" s="1" customFormat="1" ht="42.75" x14ac:dyDescent="0.25">
      <c r="B19" s="18">
        <v>6.1</v>
      </c>
      <c r="C19" s="19" t="s">
        <v>21</v>
      </c>
      <c r="D19" s="20" t="s">
        <v>22</v>
      </c>
      <c r="E19" s="21">
        <v>35553</v>
      </c>
      <c r="F19" s="22">
        <v>20</v>
      </c>
      <c r="G19" s="21">
        <v>711060</v>
      </c>
      <c r="H19" s="23"/>
      <c r="I19" s="190">
        <v>36607</v>
      </c>
      <c r="J19" s="191">
        <v>34529</v>
      </c>
      <c r="K19" s="191">
        <v>690580</v>
      </c>
      <c r="L19" s="190">
        <v>35553</v>
      </c>
    </row>
    <row r="20" spans="2:12" s="1" customFormat="1" ht="78" customHeight="1" x14ac:dyDescent="0.25">
      <c r="B20" s="18">
        <v>6.2</v>
      </c>
      <c r="C20" s="19" t="s">
        <v>23</v>
      </c>
      <c r="D20" s="20" t="s">
        <v>22</v>
      </c>
      <c r="E20" s="21">
        <v>116575</v>
      </c>
      <c r="F20" s="22">
        <v>20</v>
      </c>
      <c r="G20" s="21">
        <v>2331500</v>
      </c>
      <c r="H20" s="23"/>
      <c r="I20" s="190">
        <v>120032</v>
      </c>
      <c r="J20" s="191">
        <v>113218</v>
      </c>
      <c r="K20" s="191">
        <v>2264360</v>
      </c>
      <c r="L20" s="190">
        <v>116575</v>
      </c>
    </row>
    <row r="21" spans="2:12" s="1" customFormat="1" ht="75.75" customHeight="1" thickBot="1" x14ac:dyDescent="0.3">
      <c r="B21" s="24">
        <v>6.3</v>
      </c>
      <c r="C21" s="25" t="s">
        <v>24</v>
      </c>
      <c r="D21" s="26" t="s">
        <v>22</v>
      </c>
      <c r="E21" s="21">
        <v>69042</v>
      </c>
      <c r="F21" s="28">
        <v>60</v>
      </c>
      <c r="G21" s="27">
        <v>4142520</v>
      </c>
      <c r="H21" s="29"/>
      <c r="I21" s="190">
        <v>71089</v>
      </c>
      <c r="J21" s="191">
        <v>67054</v>
      </c>
      <c r="K21" s="191">
        <v>4023240</v>
      </c>
      <c r="L21" s="190">
        <v>69042</v>
      </c>
    </row>
    <row r="22" spans="2:12" s="17" customFormat="1" ht="15.75" customHeight="1" thickBot="1" x14ac:dyDescent="0.3">
      <c r="B22" s="15">
        <v>7</v>
      </c>
      <c r="C22" s="76" t="s">
        <v>89</v>
      </c>
      <c r="D22" s="77"/>
      <c r="E22" s="77"/>
      <c r="F22" s="77"/>
      <c r="G22" s="77"/>
      <c r="H22" s="16">
        <v>2075900</v>
      </c>
      <c r="I22" s="192">
        <v>0</v>
      </c>
      <c r="J22" s="191">
        <v>0</v>
      </c>
      <c r="K22" s="191">
        <v>0</v>
      </c>
      <c r="L22" s="192">
        <v>0</v>
      </c>
    </row>
    <row r="23" spans="2:12" s="1" customFormat="1" ht="72" thickBot="1" x14ac:dyDescent="0.3">
      <c r="B23" s="24">
        <v>7.1</v>
      </c>
      <c r="C23" s="25" t="s">
        <v>25</v>
      </c>
      <c r="D23" s="26" t="s">
        <v>22</v>
      </c>
      <c r="E23" s="21">
        <v>103795</v>
      </c>
      <c r="F23" s="28">
        <v>20</v>
      </c>
      <c r="G23" s="27">
        <v>2075900</v>
      </c>
      <c r="H23" s="29"/>
      <c r="I23" s="190">
        <v>106873</v>
      </c>
      <c r="J23" s="191">
        <v>100806</v>
      </c>
      <c r="K23" s="191">
        <v>2016120</v>
      </c>
      <c r="L23" s="190">
        <v>103795</v>
      </c>
    </row>
    <row r="24" spans="2:12" s="17" customFormat="1" ht="15.75" customHeight="1" thickBot="1" x14ac:dyDescent="0.3">
      <c r="B24" s="30">
        <v>8</v>
      </c>
      <c r="C24" s="78" t="s">
        <v>90</v>
      </c>
      <c r="D24" s="79"/>
      <c r="E24" s="79"/>
      <c r="F24" s="79"/>
      <c r="G24" s="79"/>
      <c r="H24" s="31">
        <v>6985890</v>
      </c>
      <c r="I24" s="192">
        <v>0</v>
      </c>
      <c r="J24" s="191">
        <v>0</v>
      </c>
      <c r="K24" s="191">
        <v>0</v>
      </c>
      <c r="L24" s="192">
        <v>0</v>
      </c>
    </row>
    <row r="25" spans="2:12" s="1" customFormat="1" ht="95.25" customHeight="1" x14ac:dyDescent="0.25">
      <c r="B25" s="32">
        <v>8.1</v>
      </c>
      <c r="C25" s="33" t="s">
        <v>26</v>
      </c>
      <c r="D25" s="34" t="s">
        <v>27</v>
      </c>
      <c r="E25" s="21">
        <v>523517</v>
      </c>
      <c r="F25" s="35">
        <v>6</v>
      </c>
      <c r="G25" s="46">
        <v>3141102</v>
      </c>
      <c r="H25" s="36"/>
      <c r="I25" s="190">
        <v>534923</v>
      </c>
      <c r="J25" s="191">
        <v>508440</v>
      </c>
      <c r="K25" s="191">
        <v>3050640</v>
      </c>
      <c r="L25" s="190">
        <v>519517</v>
      </c>
    </row>
    <row r="26" spans="2:12" s="1" customFormat="1" ht="71.45" customHeight="1" x14ac:dyDescent="0.25">
      <c r="B26" s="18">
        <v>8.1999999999999993</v>
      </c>
      <c r="C26" s="19" t="s">
        <v>28</v>
      </c>
      <c r="D26" s="20" t="s">
        <v>27</v>
      </c>
      <c r="E26" s="21">
        <v>381845</v>
      </c>
      <c r="F26" s="22">
        <v>6</v>
      </c>
      <c r="G26" s="21">
        <v>2291070</v>
      </c>
      <c r="H26" s="23"/>
      <c r="I26" s="190">
        <v>382872</v>
      </c>
      <c r="J26" s="191">
        <v>370848</v>
      </c>
      <c r="K26" s="191">
        <v>2225088</v>
      </c>
      <c r="L26" s="190">
        <v>371845</v>
      </c>
    </row>
    <row r="27" spans="2:12" s="1" customFormat="1" ht="28.5" x14ac:dyDescent="0.25">
      <c r="B27" s="18">
        <v>8.3000000000000007</v>
      </c>
      <c r="C27" s="19" t="s">
        <v>29</v>
      </c>
      <c r="D27" s="20" t="s">
        <v>27</v>
      </c>
      <c r="E27" s="21">
        <v>111007</v>
      </c>
      <c r="F27" s="22">
        <v>6</v>
      </c>
      <c r="G27" s="21">
        <v>666042</v>
      </c>
      <c r="H27" s="23"/>
      <c r="I27" s="190">
        <v>114299</v>
      </c>
      <c r="J27" s="191">
        <v>107810</v>
      </c>
      <c r="K27" s="191">
        <v>646860</v>
      </c>
      <c r="L27" s="190">
        <v>111007</v>
      </c>
    </row>
    <row r="28" spans="2:12" s="1" customFormat="1" ht="28.5" x14ac:dyDescent="0.25">
      <c r="B28" s="18">
        <v>8.4</v>
      </c>
      <c r="C28" s="19" t="s">
        <v>30</v>
      </c>
      <c r="D28" s="20" t="s">
        <v>27</v>
      </c>
      <c r="E28" s="21">
        <v>28546</v>
      </c>
      <c r="F28" s="22">
        <v>6</v>
      </c>
      <c r="G28" s="21">
        <v>171276</v>
      </c>
      <c r="H28" s="23"/>
      <c r="I28" s="190">
        <v>29392</v>
      </c>
      <c r="J28" s="191">
        <v>27724</v>
      </c>
      <c r="K28" s="191">
        <v>166344</v>
      </c>
      <c r="L28" s="190">
        <v>28546</v>
      </c>
    </row>
    <row r="29" spans="2:12" s="1" customFormat="1" ht="28.5" x14ac:dyDescent="0.25">
      <c r="B29" s="18">
        <v>8.5</v>
      </c>
      <c r="C29" s="19" t="s">
        <v>31</v>
      </c>
      <c r="D29" s="20" t="s">
        <v>27</v>
      </c>
      <c r="E29" s="21">
        <v>14114</v>
      </c>
      <c r="F29" s="22">
        <v>6</v>
      </c>
      <c r="G29" s="21">
        <v>84684</v>
      </c>
      <c r="H29" s="23"/>
      <c r="I29" s="190">
        <v>14533</v>
      </c>
      <c r="J29" s="191">
        <v>13708</v>
      </c>
      <c r="K29" s="191">
        <v>82248</v>
      </c>
      <c r="L29" s="190">
        <v>14114</v>
      </c>
    </row>
    <row r="30" spans="2:12" s="1" customFormat="1" ht="28.5" x14ac:dyDescent="0.25">
      <c r="B30" s="18">
        <v>8.6</v>
      </c>
      <c r="C30" s="19" t="s">
        <v>32</v>
      </c>
      <c r="D30" s="20" t="s">
        <v>27</v>
      </c>
      <c r="E30" s="21">
        <v>59394</v>
      </c>
      <c r="F30" s="22">
        <v>6</v>
      </c>
      <c r="G30" s="21">
        <v>356364</v>
      </c>
      <c r="H30" s="23"/>
      <c r="I30" s="190">
        <v>61155</v>
      </c>
      <c r="J30" s="191">
        <v>57683</v>
      </c>
      <c r="K30" s="191">
        <v>346098</v>
      </c>
      <c r="L30" s="190">
        <v>59394</v>
      </c>
    </row>
    <row r="31" spans="2:12" s="1" customFormat="1" ht="29.25" thickBot="1" x14ac:dyDescent="0.3">
      <c r="B31" s="37">
        <v>8.6999999999999993</v>
      </c>
      <c r="C31" s="38" t="s">
        <v>33</v>
      </c>
      <c r="D31" s="39" t="s">
        <v>27</v>
      </c>
      <c r="E31" s="21">
        <v>45892</v>
      </c>
      <c r="F31" s="22">
        <v>6</v>
      </c>
      <c r="G31" s="40">
        <v>275352</v>
      </c>
      <c r="H31" s="42"/>
      <c r="I31" s="190">
        <v>47253</v>
      </c>
      <c r="J31" s="191">
        <v>44570</v>
      </c>
      <c r="K31" s="191">
        <v>267420</v>
      </c>
      <c r="L31" s="190">
        <v>45892</v>
      </c>
    </row>
    <row r="32" spans="2:12" s="17" customFormat="1" ht="15.75" customHeight="1" thickBot="1" x14ac:dyDescent="0.3">
      <c r="B32" s="43">
        <v>9</v>
      </c>
      <c r="C32" s="92" t="s">
        <v>91</v>
      </c>
      <c r="D32" s="93"/>
      <c r="E32" s="93"/>
      <c r="F32" s="93"/>
      <c r="G32" s="93"/>
      <c r="H32" s="44">
        <v>19909056</v>
      </c>
      <c r="I32" s="192">
        <v>0</v>
      </c>
      <c r="J32" s="191">
        <v>0</v>
      </c>
      <c r="K32" s="191">
        <v>0</v>
      </c>
      <c r="L32" s="192">
        <v>0</v>
      </c>
    </row>
    <row r="33" spans="2:12" s="1" customFormat="1" ht="156.75" x14ac:dyDescent="0.25">
      <c r="B33" s="24" t="s">
        <v>81</v>
      </c>
      <c r="C33" s="19" t="s">
        <v>34</v>
      </c>
      <c r="D33" s="20" t="s">
        <v>27</v>
      </c>
      <c r="E33" s="21">
        <v>81300</v>
      </c>
      <c r="F33" s="28">
        <v>6</v>
      </c>
      <c r="G33" s="27">
        <v>487800</v>
      </c>
      <c r="H33" s="29"/>
      <c r="I33" s="190">
        <v>83711</v>
      </c>
      <c r="J33" s="191">
        <v>78959</v>
      </c>
      <c r="K33" s="191">
        <v>473754</v>
      </c>
      <c r="L33" s="190">
        <v>81300</v>
      </c>
    </row>
    <row r="34" spans="2:12" s="1" customFormat="1" ht="103.5" customHeight="1" x14ac:dyDescent="0.25">
      <c r="B34" s="24">
        <v>9.1999999999999993</v>
      </c>
      <c r="C34" s="19" t="s">
        <v>35</v>
      </c>
      <c r="D34" s="22" t="s">
        <v>36</v>
      </c>
      <c r="E34" s="21">
        <v>12994</v>
      </c>
      <c r="F34" s="28">
        <v>60</v>
      </c>
      <c r="G34" s="27">
        <v>779640</v>
      </c>
      <c r="H34" s="29"/>
      <c r="I34" s="190">
        <v>13379</v>
      </c>
      <c r="J34" s="191">
        <v>12620</v>
      </c>
      <c r="K34" s="191">
        <v>757200</v>
      </c>
      <c r="L34" s="190">
        <v>12994</v>
      </c>
    </row>
    <row r="35" spans="2:12" s="1" customFormat="1" ht="85.5" x14ac:dyDescent="0.25">
      <c r="B35" s="24">
        <v>9.3000000000000007</v>
      </c>
      <c r="C35" s="19" t="s">
        <v>37</v>
      </c>
      <c r="D35" s="22" t="s">
        <v>36</v>
      </c>
      <c r="E35" s="21">
        <v>11816</v>
      </c>
      <c r="F35" s="28">
        <v>420</v>
      </c>
      <c r="G35" s="27">
        <v>4962720</v>
      </c>
      <c r="H35" s="29"/>
      <c r="I35" s="190">
        <v>12166</v>
      </c>
      <c r="J35" s="191">
        <v>11476</v>
      </c>
      <c r="K35" s="191">
        <v>4819920</v>
      </c>
      <c r="L35" s="190">
        <v>11816</v>
      </c>
    </row>
    <row r="36" spans="2:12" s="1" customFormat="1" ht="97.15" customHeight="1" x14ac:dyDescent="0.25">
      <c r="B36" s="24">
        <v>9.4</v>
      </c>
      <c r="C36" s="19" t="s">
        <v>38</v>
      </c>
      <c r="D36" s="22" t="s">
        <v>36</v>
      </c>
      <c r="E36" s="21">
        <v>11816</v>
      </c>
      <c r="F36" s="28">
        <v>420</v>
      </c>
      <c r="G36" s="27">
        <v>4962720</v>
      </c>
      <c r="H36" s="29"/>
      <c r="I36" s="190">
        <v>12166</v>
      </c>
      <c r="J36" s="191">
        <v>11476</v>
      </c>
      <c r="K36" s="191">
        <v>4819920</v>
      </c>
      <c r="L36" s="190">
        <v>11816</v>
      </c>
    </row>
    <row r="37" spans="2:12" s="1" customFormat="1" ht="72.599999999999994" customHeight="1" x14ac:dyDescent="0.25">
      <c r="B37" s="24">
        <v>9.5</v>
      </c>
      <c r="C37" s="19" t="s">
        <v>39</v>
      </c>
      <c r="D37" s="22" t="s">
        <v>36</v>
      </c>
      <c r="E37" s="21">
        <v>11816</v>
      </c>
      <c r="F37" s="28">
        <v>420</v>
      </c>
      <c r="G37" s="27">
        <v>4962720</v>
      </c>
      <c r="H37" s="29"/>
      <c r="I37" s="190">
        <v>12166</v>
      </c>
      <c r="J37" s="191">
        <v>11476</v>
      </c>
      <c r="K37" s="191">
        <v>4819920</v>
      </c>
      <c r="L37" s="190">
        <v>11816</v>
      </c>
    </row>
    <row r="38" spans="2:12" s="1" customFormat="1" ht="91.15" customHeight="1" x14ac:dyDescent="0.25">
      <c r="B38" s="24">
        <v>9.6</v>
      </c>
      <c r="C38" s="19" t="s">
        <v>40</v>
      </c>
      <c r="D38" s="22" t="s">
        <v>41</v>
      </c>
      <c r="E38" s="21">
        <v>39903</v>
      </c>
      <c r="F38" s="28">
        <v>6</v>
      </c>
      <c r="G38" s="27">
        <v>239418</v>
      </c>
      <c r="H38" s="29"/>
      <c r="I38" s="190">
        <v>41086</v>
      </c>
      <c r="J38" s="191">
        <v>38754</v>
      </c>
      <c r="K38" s="191">
        <v>232524</v>
      </c>
      <c r="L38" s="190">
        <v>39903</v>
      </c>
    </row>
    <row r="39" spans="2:12" s="1" customFormat="1" ht="99.6" customHeight="1" x14ac:dyDescent="0.25">
      <c r="B39" s="24">
        <v>9.6999999999999993</v>
      </c>
      <c r="C39" s="19" t="s">
        <v>42</v>
      </c>
      <c r="D39" s="22" t="s">
        <v>41</v>
      </c>
      <c r="E39" s="21">
        <v>22209</v>
      </c>
      <c r="F39" s="28">
        <v>24</v>
      </c>
      <c r="G39" s="27">
        <v>533016</v>
      </c>
      <c r="H39" s="29"/>
      <c r="I39" s="190">
        <v>26986</v>
      </c>
      <c r="J39" s="191">
        <v>21569</v>
      </c>
      <c r="K39" s="191">
        <v>517656</v>
      </c>
      <c r="L39" s="190">
        <v>26209</v>
      </c>
    </row>
    <row r="40" spans="2:12" s="1" customFormat="1" ht="137.25" customHeight="1" x14ac:dyDescent="0.25">
      <c r="B40" s="24">
        <v>9.8000000000000007</v>
      </c>
      <c r="C40" s="19" t="s">
        <v>43</v>
      </c>
      <c r="D40" s="22" t="s">
        <v>41</v>
      </c>
      <c r="E40" s="21">
        <v>39644</v>
      </c>
      <c r="F40" s="28">
        <v>6</v>
      </c>
      <c r="G40" s="27">
        <v>237864</v>
      </c>
      <c r="H40" s="29"/>
      <c r="I40" s="190">
        <v>40819</v>
      </c>
      <c r="J40" s="191">
        <v>38502</v>
      </c>
      <c r="K40" s="191">
        <v>231012</v>
      </c>
      <c r="L40" s="190">
        <v>39644</v>
      </c>
    </row>
    <row r="41" spans="2:12" s="1" customFormat="1" ht="63.75" customHeight="1" x14ac:dyDescent="0.25">
      <c r="B41" s="24">
        <v>9.9</v>
      </c>
      <c r="C41" s="19" t="s">
        <v>44</v>
      </c>
      <c r="D41" s="22" t="s">
        <v>41</v>
      </c>
      <c r="E41" s="21">
        <v>80063</v>
      </c>
      <c r="F41" s="28">
        <v>12</v>
      </c>
      <c r="G41" s="27">
        <v>960756</v>
      </c>
      <c r="H41" s="29"/>
      <c r="I41" s="190">
        <v>82437</v>
      </c>
      <c r="J41" s="191">
        <v>77757</v>
      </c>
      <c r="K41" s="191">
        <v>933084</v>
      </c>
      <c r="L41" s="190">
        <v>80063</v>
      </c>
    </row>
    <row r="42" spans="2:12" s="1" customFormat="1" ht="111.75" customHeight="1" x14ac:dyDescent="0.25">
      <c r="B42" s="45">
        <v>9.1</v>
      </c>
      <c r="C42" s="19" t="s">
        <v>45</v>
      </c>
      <c r="D42" s="20" t="s">
        <v>27</v>
      </c>
      <c r="E42" s="21">
        <v>189669</v>
      </c>
      <c r="F42" s="28">
        <v>6</v>
      </c>
      <c r="G42" s="27">
        <v>1138014</v>
      </c>
      <c r="H42" s="29"/>
      <c r="I42" s="190">
        <v>195293</v>
      </c>
      <c r="J42" s="191">
        <v>184207</v>
      </c>
      <c r="K42" s="191">
        <v>1105242</v>
      </c>
      <c r="L42" s="190">
        <v>189669</v>
      </c>
    </row>
    <row r="43" spans="2:12" s="1" customFormat="1" ht="161.25" customHeight="1" thickBot="1" x14ac:dyDescent="0.3">
      <c r="B43" s="24">
        <v>9.11</v>
      </c>
      <c r="C43" s="19" t="s">
        <v>46</v>
      </c>
      <c r="D43" s="20" t="s">
        <v>27</v>
      </c>
      <c r="E43" s="21">
        <v>53699</v>
      </c>
      <c r="F43" s="28">
        <v>12</v>
      </c>
      <c r="G43" s="27">
        <v>644388</v>
      </c>
      <c r="H43" s="29"/>
      <c r="I43" s="190">
        <v>55291</v>
      </c>
      <c r="J43" s="191">
        <v>52152</v>
      </c>
      <c r="K43" s="191">
        <v>625824</v>
      </c>
      <c r="L43" s="190">
        <v>53699</v>
      </c>
    </row>
    <row r="44" spans="2:12" s="17" customFormat="1" ht="15.75" customHeight="1" thickBot="1" x14ac:dyDescent="0.3">
      <c r="B44" s="15">
        <v>10</v>
      </c>
      <c r="C44" s="76" t="s">
        <v>92</v>
      </c>
      <c r="D44" s="77"/>
      <c r="E44" s="77"/>
      <c r="F44" s="77"/>
      <c r="G44" s="77"/>
      <c r="H44" s="16">
        <v>10814127</v>
      </c>
      <c r="I44" s="192">
        <v>0</v>
      </c>
      <c r="J44" s="191">
        <v>0</v>
      </c>
      <c r="K44" s="191">
        <v>0</v>
      </c>
      <c r="L44" s="192">
        <v>0</v>
      </c>
    </row>
    <row r="45" spans="2:12" s="1" customFormat="1" ht="107.25" customHeight="1" x14ac:dyDescent="0.25">
      <c r="B45" s="24">
        <v>10.1</v>
      </c>
      <c r="C45" s="19" t="s">
        <v>47</v>
      </c>
      <c r="D45" s="22" t="s">
        <v>48</v>
      </c>
      <c r="E45" s="21">
        <v>481761</v>
      </c>
      <c r="F45" s="28">
        <v>18</v>
      </c>
      <c r="G45" s="27">
        <v>8671698</v>
      </c>
      <c r="H45" s="29"/>
      <c r="I45" s="190">
        <v>504285</v>
      </c>
      <c r="J45" s="191">
        <v>467886</v>
      </c>
      <c r="K45" s="191">
        <v>8421948</v>
      </c>
      <c r="L45" s="190">
        <v>489761</v>
      </c>
    </row>
    <row r="46" spans="2:12" s="1" customFormat="1" ht="183.75" customHeight="1" thickBot="1" x14ac:dyDescent="0.3">
      <c r="B46" s="24">
        <v>10.199999999999999</v>
      </c>
      <c r="C46" s="19" t="s">
        <v>49</v>
      </c>
      <c r="D46" s="22" t="s">
        <v>36</v>
      </c>
      <c r="E46" s="21">
        <v>714143</v>
      </c>
      <c r="F46" s="28">
        <v>3</v>
      </c>
      <c r="G46" s="27">
        <v>2142429</v>
      </c>
      <c r="H46" s="29"/>
      <c r="I46" s="190">
        <v>735320</v>
      </c>
      <c r="J46" s="191">
        <v>693576</v>
      </c>
      <c r="K46" s="191">
        <v>2080728</v>
      </c>
      <c r="L46" s="190">
        <v>714143</v>
      </c>
    </row>
    <row r="47" spans="2:12" s="17" customFormat="1" ht="15.75" customHeight="1" thickBot="1" x14ac:dyDescent="0.3">
      <c r="B47" s="15">
        <v>11</v>
      </c>
      <c r="C47" s="76" t="s">
        <v>93</v>
      </c>
      <c r="D47" s="77"/>
      <c r="E47" s="77"/>
      <c r="F47" s="77"/>
      <c r="G47" s="77"/>
      <c r="H47" s="16">
        <v>1374894</v>
      </c>
      <c r="I47" s="192">
        <v>0</v>
      </c>
      <c r="J47" s="191">
        <v>0</v>
      </c>
      <c r="K47" s="191">
        <v>0</v>
      </c>
      <c r="L47" s="192">
        <v>0</v>
      </c>
    </row>
    <row r="48" spans="2:12" s="1" customFormat="1" ht="43.5" thickBot="1" x14ac:dyDescent="0.3">
      <c r="B48" s="24">
        <v>11.1</v>
      </c>
      <c r="C48" s="25" t="s">
        <v>50</v>
      </c>
      <c r="D48" s="26" t="s">
        <v>22</v>
      </c>
      <c r="E48" s="21">
        <v>25461</v>
      </c>
      <c r="F48" s="28">
        <v>54</v>
      </c>
      <c r="G48" s="27">
        <v>1374894</v>
      </c>
      <c r="H48" s="29"/>
      <c r="I48" s="190">
        <v>26216</v>
      </c>
      <c r="J48" s="191">
        <v>24728</v>
      </c>
      <c r="K48" s="191">
        <v>1335312</v>
      </c>
      <c r="L48" s="190">
        <v>25461</v>
      </c>
    </row>
    <row r="49" spans="2:12" s="17" customFormat="1" ht="16.5" customHeight="1" thickBot="1" x14ac:dyDescent="0.3">
      <c r="B49" s="15">
        <v>12</v>
      </c>
      <c r="C49" s="76" t="s">
        <v>94</v>
      </c>
      <c r="D49" s="77"/>
      <c r="E49" s="77"/>
      <c r="F49" s="77"/>
      <c r="G49" s="77"/>
      <c r="H49" s="16">
        <v>713642.91999999993</v>
      </c>
      <c r="I49" s="192">
        <v>0</v>
      </c>
      <c r="J49" s="191">
        <v>0</v>
      </c>
      <c r="K49" s="191">
        <v>0</v>
      </c>
      <c r="L49" s="192">
        <v>0</v>
      </c>
    </row>
    <row r="50" spans="2:12" s="1" customFormat="1" ht="49.5" customHeight="1" x14ac:dyDescent="0.25">
      <c r="B50" s="32">
        <v>12.1</v>
      </c>
      <c r="C50" s="33" t="s">
        <v>51</v>
      </c>
      <c r="D50" s="34" t="s">
        <v>22</v>
      </c>
      <c r="E50" s="21">
        <v>233163</v>
      </c>
      <c r="F50" s="47">
        <v>0.84</v>
      </c>
      <c r="G50" s="46">
        <v>195856.91999999998</v>
      </c>
      <c r="H50" s="36"/>
      <c r="I50" s="190">
        <v>240077</v>
      </c>
      <c r="J50" s="191">
        <v>226448</v>
      </c>
      <c r="K50" s="191">
        <v>190216.32000000001</v>
      </c>
      <c r="L50" s="190">
        <v>233163</v>
      </c>
    </row>
    <row r="51" spans="2:12" s="1" customFormat="1" ht="87" customHeight="1" thickBot="1" x14ac:dyDescent="0.3">
      <c r="B51" s="37">
        <v>12.2</v>
      </c>
      <c r="C51" s="38" t="s">
        <v>52</v>
      </c>
      <c r="D51" s="39" t="s">
        <v>22</v>
      </c>
      <c r="E51" s="21">
        <v>517786</v>
      </c>
      <c r="F51" s="41">
        <v>1</v>
      </c>
      <c r="G51" s="40">
        <v>517786</v>
      </c>
      <c r="H51" s="42"/>
      <c r="I51" s="190">
        <v>518725</v>
      </c>
      <c r="J51" s="191">
        <v>502874</v>
      </c>
      <c r="K51" s="191">
        <v>502874</v>
      </c>
      <c r="L51" s="190">
        <v>503786</v>
      </c>
    </row>
    <row r="52" spans="2:12" s="17" customFormat="1" ht="15.75" customHeight="1" thickBot="1" x14ac:dyDescent="0.3">
      <c r="B52" s="30">
        <v>13</v>
      </c>
      <c r="C52" s="76" t="s">
        <v>53</v>
      </c>
      <c r="D52" s="77"/>
      <c r="E52" s="77"/>
      <c r="F52" s="77"/>
      <c r="G52" s="122"/>
      <c r="H52" s="31">
        <v>1878612</v>
      </c>
      <c r="I52" s="192">
        <v>0</v>
      </c>
      <c r="J52" s="191">
        <v>0</v>
      </c>
      <c r="K52" s="191">
        <v>0</v>
      </c>
      <c r="L52" s="192">
        <v>0</v>
      </c>
    </row>
    <row r="53" spans="2:12" s="1" customFormat="1" ht="66.75" customHeight="1" x14ac:dyDescent="0.25">
      <c r="B53" s="32">
        <v>13.1</v>
      </c>
      <c r="C53" s="193" t="s">
        <v>54</v>
      </c>
      <c r="D53" s="194" t="s">
        <v>27</v>
      </c>
      <c r="E53" s="21">
        <v>46297</v>
      </c>
      <c r="F53" s="195">
        <v>12</v>
      </c>
      <c r="G53" s="196">
        <v>555564</v>
      </c>
      <c r="H53" s="36"/>
      <c r="I53" s="190">
        <v>47670</v>
      </c>
      <c r="J53" s="191">
        <v>44964</v>
      </c>
      <c r="K53" s="191">
        <v>539568</v>
      </c>
      <c r="L53" s="190">
        <v>46297</v>
      </c>
    </row>
    <row r="54" spans="2:12" s="1" customFormat="1" ht="63.75" customHeight="1" x14ac:dyDescent="0.25">
      <c r="B54" s="18">
        <v>13.2</v>
      </c>
      <c r="C54" s="19" t="s">
        <v>55</v>
      </c>
      <c r="D54" s="20" t="s">
        <v>27</v>
      </c>
      <c r="E54" s="21">
        <v>54284</v>
      </c>
      <c r="F54" s="22">
        <v>6</v>
      </c>
      <c r="G54" s="21">
        <v>325704</v>
      </c>
      <c r="H54" s="23"/>
      <c r="I54" s="190">
        <v>55894</v>
      </c>
      <c r="J54" s="191">
        <v>52721</v>
      </c>
      <c r="K54" s="191">
        <v>316326</v>
      </c>
      <c r="L54" s="190">
        <v>54284</v>
      </c>
    </row>
    <row r="55" spans="2:12" s="1" customFormat="1" ht="56.25" customHeight="1" x14ac:dyDescent="0.25">
      <c r="B55" s="18">
        <v>13.3</v>
      </c>
      <c r="C55" s="19" t="s">
        <v>56</v>
      </c>
      <c r="D55" s="20" t="s">
        <v>27</v>
      </c>
      <c r="E55" s="21">
        <v>92359</v>
      </c>
      <c r="F55" s="22">
        <v>6</v>
      </c>
      <c r="G55" s="21">
        <v>554154</v>
      </c>
      <c r="H55" s="23"/>
      <c r="I55" s="190">
        <v>95098</v>
      </c>
      <c r="J55" s="191">
        <v>89699</v>
      </c>
      <c r="K55" s="191">
        <v>538194</v>
      </c>
      <c r="L55" s="190">
        <v>92359</v>
      </c>
    </row>
    <row r="56" spans="2:12" s="1" customFormat="1" ht="50.25" customHeight="1" x14ac:dyDescent="0.25">
      <c r="B56" s="18">
        <v>13.4</v>
      </c>
      <c r="C56" s="19" t="s">
        <v>57</v>
      </c>
      <c r="D56" s="20" t="s">
        <v>27</v>
      </c>
      <c r="E56" s="21">
        <v>46695</v>
      </c>
      <c r="F56" s="22">
        <v>6</v>
      </c>
      <c r="G56" s="21">
        <v>280170</v>
      </c>
      <c r="H56" s="23"/>
      <c r="I56" s="190">
        <v>48080</v>
      </c>
      <c r="J56" s="191">
        <v>45350</v>
      </c>
      <c r="K56" s="191">
        <v>272100</v>
      </c>
      <c r="L56" s="190">
        <v>46695</v>
      </c>
    </row>
    <row r="57" spans="2:12" s="1" customFormat="1" ht="70.5" customHeight="1" thickBot="1" x14ac:dyDescent="0.3">
      <c r="B57" s="37">
        <v>13.5</v>
      </c>
      <c r="C57" s="38" t="s">
        <v>58</v>
      </c>
      <c r="D57" s="39" t="s">
        <v>59</v>
      </c>
      <c r="E57" s="21">
        <v>16302</v>
      </c>
      <c r="F57" s="41">
        <v>10</v>
      </c>
      <c r="G57" s="40">
        <v>163020</v>
      </c>
      <c r="H57" s="42"/>
      <c r="I57" s="190">
        <v>16785</v>
      </c>
      <c r="J57" s="191">
        <v>15833</v>
      </c>
      <c r="K57" s="191">
        <v>158330</v>
      </c>
      <c r="L57" s="190">
        <v>16302</v>
      </c>
    </row>
    <row r="58" spans="2:12" ht="15.75" customHeight="1" thickBot="1" x14ac:dyDescent="0.3">
      <c r="B58" s="80" t="s">
        <v>60</v>
      </c>
      <c r="C58" s="81"/>
      <c r="D58" s="81"/>
      <c r="E58" s="81"/>
      <c r="F58" s="81"/>
      <c r="G58" s="82"/>
      <c r="H58" s="48">
        <v>50937201.920000002</v>
      </c>
      <c r="K58" s="48">
        <v>49470650.32</v>
      </c>
    </row>
    <row r="59" spans="2:12" ht="15" customHeight="1" x14ac:dyDescent="0.25">
      <c r="B59" s="83" t="s">
        <v>61</v>
      </c>
      <c r="C59" s="84"/>
      <c r="D59" s="85" t="s">
        <v>62</v>
      </c>
      <c r="E59" s="86"/>
      <c r="F59" s="87">
        <v>0.27200000000000002</v>
      </c>
      <c r="G59" s="88"/>
      <c r="H59" s="49">
        <v>13854918.922240002</v>
      </c>
      <c r="K59" s="197">
        <v>13456016.88704</v>
      </c>
    </row>
    <row r="60" spans="2:12" ht="15" customHeight="1" x14ac:dyDescent="0.25">
      <c r="B60" s="70" t="s">
        <v>63</v>
      </c>
      <c r="C60" s="71"/>
      <c r="D60" s="72" t="s">
        <v>64</v>
      </c>
      <c r="E60" s="73"/>
      <c r="F60" s="74">
        <v>0.01</v>
      </c>
      <c r="G60" s="75"/>
      <c r="H60" s="50">
        <v>509372.01920000004</v>
      </c>
      <c r="K60" s="197">
        <v>494706.50320000004</v>
      </c>
    </row>
    <row r="61" spans="2:12" ht="15" customHeight="1" x14ac:dyDescent="0.25">
      <c r="B61" s="70" t="s">
        <v>65</v>
      </c>
      <c r="C61" s="71"/>
      <c r="D61" s="72" t="s">
        <v>66</v>
      </c>
      <c r="E61" s="73"/>
      <c r="F61" s="74">
        <v>0.04</v>
      </c>
      <c r="G61" s="75"/>
      <c r="H61" s="50">
        <v>2037488.0768000002</v>
      </c>
      <c r="K61" s="197">
        <v>1978826.0128000001</v>
      </c>
    </row>
    <row r="62" spans="2:12" ht="15.75" customHeight="1" thickBot="1" x14ac:dyDescent="0.3">
      <c r="B62" s="62" t="s">
        <v>67</v>
      </c>
      <c r="C62" s="63"/>
      <c r="D62" s="64" t="s">
        <v>68</v>
      </c>
      <c r="E62" s="65"/>
      <c r="F62" s="66">
        <v>0.19</v>
      </c>
      <c r="G62" s="67"/>
      <c r="H62" s="51">
        <v>387122.73459200002</v>
      </c>
      <c r="K62" s="197">
        <v>375976.94243200001</v>
      </c>
    </row>
    <row r="63" spans="2:12" ht="15.75" customHeight="1" thickBot="1" x14ac:dyDescent="0.3">
      <c r="B63" s="68" t="s">
        <v>69</v>
      </c>
      <c r="C63" s="69"/>
      <c r="D63" s="69"/>
      <c r="E63" s="69"/>
      <c r="F63" s="69"/>
      <c r="G63" s="69"/>
      <c r="H63" s="52">
        <v>16788902</v>
      </c>
      <c r="K63" s="52">
        <v>16305526.345472001</v>
      </c>
    </row>
    <row r="64" spans="2:12" ht="15.75" customHeight="1" thickBot="1" x14ac:dyDescent="0.3">
      <c r="B64" s="68" t="s">
        <v>70</v>
      </c>
      <c r="C64" s="69"/>
      <c r="D64" s="69"/>
      <c r="E64" s="69"/>
      <c r="F64" s="69"/>
      <c r="G64" s="69"/>
      <c r="H64" s="52">
        <v>67726104</v>
      </c>
      <c r="J64" s="197"/>
      <c r="K64" s="52">
        <v>65776176.665472001</v>
      </c>
    </row>
    <row r="65" spans="2:11" x14ac:dyDescent="0.25">
      <c r="B65" s="53"/>
      <c r="C65" s="54"/>
      <c r="D65" s="53"/>
      <c r="E65" s="53"/>
      <c r="F65" s="53"/>
      <c r="G65" s="55"/>
      <c r="H65" s="55"/>
      <c r="K65" s="197"/>
    </row>
    <row r="66" spans="2:11" ht="15.75" thickBot="1" x14ac:dyDescent="0.3">
      <c r="K66">
        <v>0.971208629769579</v>
      </c>
    </row>
    <row r="67" spans="2:11" ht="158.25" customHeight="1" thickBot="1" x14ac:dyDescent="0.3">
      <c r="E67" s="56" t="s">
        <v>71</v>
      </c>
      <c r="F67" s="57" t="s">
        <v>72</v>
      </c>
      <c r="G67" s="58" t="s">
        <v>73</v>
      </c>
      <c r="K67" s="198">
        <v>69927968.578971088</v>
      </c>
    </row>
    <row r="68" spans="2:11" ht="73.5" customHeight="1" thickBot="1" x14ac:dyDescent="0.3">
      <c r="E68" s="59" t="s">
        <v>74</v>
      </c>
      <c r="F68" s="60">
        <v>70000000</v>
      </c>
      <c r="G68" s="61">
        <v>67726104</v>
      </c>
      <c r="K68">
        <v>0.96851239033943226</v>
      </c>
    </row>
    <row r="70" spans="2:11" ht="69.75" customHeight="1" x14ac:dyDescent="0.25">
      <c r="B70" s="104" t="s">
        <v>75</v>
      </c>
      <c r="C70" s="104"/>
      <c r="D70" s="104"/>
      <c r="E70" s="104"/>
      <c r="F70" s="104"/>
      <c r="G70" s="104"/>
      <c r="H70" s="104"/>
    </row>
    <row r="71" spans="2:11" ht="55.9" customHeight="1" x14ac:dyDescent="0.25">
      <c r="B71" s="104" t="s">
        <v>76</v>
      </c>
      <c r="C71" s="104"/>
      <c r="D71" s="104"/>
      <c r="E71" s="104"/>
      <c r="F71" s="104"/>
      <c r="G71" s="104"/>
      <c r="H71" s="104"/>
    </row>
    <row r="72" spans="2:11" ht="174" customHeight="1" x14ac:dyDescent="0.25">
      <c r="B72" s="104" t="s">
        <v>79</v>
      </c>
      <c r="C72" s="104"/>
      <c r="D72" s="104"/>
      <c r="E72" s="104"/>
      <c r="F72" s="104"/>
      <c r="G72" s="104"/>
      <c r="H72" s="104"/>
    </row>
  </sheetData>
  <pageMargins left="0.70866141732283472" right="0.70866141732283472" top="0.74803149606299213" bottom="0.74803149606299213" header="0.31496062992125984" footer="0.31496062992125984"/>
  <pageSetup paperSize="9" scale="52" fitToHeight="3" orientation="portrait" r:id="rId1"/>
  <rowBreaks count="1" manualBreakCount="1">
    <brk id="55" min="1"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49213F-BDDB-409B-84DC-0CA4FB6647DB}">
  <dimension ref="B1:K76"/>
  <sheetViews>
    <sheetView zoomScale="80" zoomScaleNormal="80" workbookViewId="0">
      <selection activeCell="B16" sqref="B16"/>
    </sheetView>
  </sheetViews>
  <sheetFormatPr baseColWidth="10" defaultColWidth="11.42578125" defaultRowHeight="15" x14ac:dyDescent="0.25"/>
  <cols>
    <col min="2" max="2" width="12.140625" style="1" customWidth="1"/>
    <col min="3" max="3" width="49.42578125" style="2" customWidth="1"/>
    <col min="4" max="4" width="5.7109375" style="1" bestFit="1" customWidth="1"/>
    <col min="5" max="5" width="27.28515625" style="1" customWidth="1"/>
    <col min="6" max="6" width="35.5703125" style="1" customWidth="1"/>
    <col min="7" max="7" width="27.85546875" style="3" customWidth="1"/>
    <col min="8" max="8" width="28.85546875" style="3" bestFit="1" customWidth="1"/>
    <col min="9" max="9" width="11.42578125" customWidth="1"/>
    <col min="10" max="10" width="15.140625" style="202" bestFit="1" customWidth="1"/>
    <col min="11" max="11" width="13.140625" bestFit="1" customWidth="1"/>
  </cols>
  <sheetData>
    <row r="1" spans="2:8" ht="15.75" thickBot="1" x14ac:dyDescent="0.3"/>
    <row r="2" spans="2:8" x14ac:dyDescent="0.25">
      <c r="B2" s="114" t="s">
        <v>0</v>
      </c>
      <c r="C2" s="115"/>
      <c r="D2" s="115"/>
      <c r="E2" s="115"/>
      <c r="F2" s="115"/>
      <c r="G2" s="115"/>
      <c r="H2" s="116"/>
    </row>
    <row r="3" spans="2:8" x14ac:dyDescent="0.25">
      <c r="B3" s="117" t="s">
        <v>1</v>
      </c>
      <c r="C3" s="118"/>
      <c r="D3" s="118"/>
      <c r="E3" s="118"/>
      <c r="F3" s="118"/>
      <c r="G3" s="118"/>
      <c r="H3" s="119"/>
    </row>
    <row r="4" spans="2:8" ht="42.75" customHeight="1" thickBot="1" x14ac:dyDescent="0.3">
      <c r="B4" s="117" t="s">
        <v>2</v>
      </c>
      <c r="C4" s="118"/>
      <c r="D4" s="118"/>
      <c r="E4" s="118"/>
      <c r="F4" s="118"/>
      <c r="G4" s="118"/>
      <c r="H4" s="119"/>
    </row>
    <row r="5" spans="2:8" ht="15" customHeight="1" x14ac:dyDescent="0.25">
      <c r="B5" s="99" t="s">
        <v>3</v>
      </c>
      <c r="C5" s="101" t="s">
        <v>4</v>
      </c>
      <c r="D5" s="102"/>
      <c r="E5" s="102"/>
      <c r="F5" s="102"/>
      <c r="G5" s="102"/>
      <c r="H5" s="103"/>
    </row>
    <row r="6" spans="2:8" ht="74.25" customHeight="1" thickBot="1" x14ac:dyDescent="0.3">
      <c r="B6" s="100"/>
      <c r="C6" s="96"/>
      <c r="D6" s="97"/>
      <c r="E6" s="97"/>
      <c r="F6" s="97"/>
      <c r="G6" s="97"/>
      <c r="H6" s="98"/>
    </row>
    <row r="7" spans="2:8" x14ac:dyDescent="0.25">
      <c r="B7" s="4" t="s">
        <v>5</v>
      </c>
      <c r="C7" s="120"/>
      <c r="D7" s="120"/>
      <c r="E7" s="120"/>
      <c r="F7" s="120"/>
      <c r="G7" s="5"/>
      <c r="H7" s="6"/>
    </row>
    <row r="8" spans="2:8" x14ac:dyDescent="0.25">
      <c r="B8" s="105" t="s">
        <v>6</v>
      </c>
      <c r="C8" s="106"/>
      <c r="D8" s="106"/>
      <c r="E8" s="106"/>
      <c r="F8" s="106"/>
      <c r="G8" s="106"/>
      <c r="H8" s="107"/>
    </row>
    <row r="9" spans="2:8" x14ac:dyDescent="0.25">
      <c r="B9" s="105" t="s">
        <v>7</v>
      </c>
      <c r="C9" s="106"/>
      <c r="D9" s="106"/>
      <c r="E9" s="106"/>
      <c r="F9" s="106"/>
      <c r="G9" s="106"/>
      <c r="H9" s="107"/>
    </row>
    <row r="10" spans="2:8" x14ac:dyDescent="0.25">
      <c r="B10" s="105" t="s">
        <v>8</v>
      </c>
      <c r="C10" s="106"/>
      <c r="D10" s="106"/>
      <c r="E10" s="106"/>
      <c r="F10" s="106"/>
      <c r="G10" s="106"/>
      <c r="H10" s="107"/>
    </row>
    <row r="11" spans="2:8" ht="34.5" customHeight="1" thickBot="1" x14ac:dyDescent="0.3">
      <c r="B11" s="108" t="s">
        <v>9</v>
      </c>
      <c r="C11" s="109"/>
      <c r="D11" s="109"/>
      <c r="E11" s="109"/>
      <c r="F11" s="109"/>
      <c r="G11" s="109"/>
      <c r="H11" s="110"/>
    </row>
    <row r="12" spans="2:8" ht="19.5" customHeight="1" thickBot="1" x14ac:dyDescent="0.3">
      <c r="B12" s="111" t="s">
        <v>10</v>
      </c>
      <c r="C12" s="112"/>
      <c r="D12" s="112"/>
      <c r="E12" s="112"/>
      <c r="F12" s="112"/>
      <c r="G12" s="112"/>
      <c r="H12" s="113"/>
    </row>
    <row r="13" spans="2:8" ht="72.75" customHeight="1" thickBot="1" x14ac:dyDescent="0.3">
      <c r="B13" s="199" t="s">
        <v>11</v>
      </c>
      <c r="C13" s="200"/>
      <c r="D13" s="200"/>
      <c r="E13" s="200"/>
      <c r="F13" s="200"/>
      <c r="G13" s="200"/>
      <c r="H13" s="201"/>
    </row>
    <row r="14" spans="2:8" ht="15.75" thickBot="1" x14ac:dyDescent="0.3">
      <c r="D14" s="3"/>
      <c r="F14" s="3"/>
    </row>
    <row r="15" spans="2:8" ht="18.75" customHeight="1" thickBot="1" x14ac:dyDescent="0.3">
      <c r="B15" s="89" t="s">
        <v>12</v>
      </c>
      <c r="C15" s="90"/>
      <c r="D15" s="90"/>
      <c r="E15" s="90"/>
      <c r="F15" s="90"/>
      <c r="G15" s="90"/>
      <c r="H15" s="91"/>
    </row>
    <row r="16" spans="2:8" ht="18.75" customHeight="1" thickBot="1" x14ac:dyDescent="0.3">
      <c r="B16" s="89" t="s">
        <v>13</v>
      </c>
      <c r="C16" s="90"/>
      <c r="D16" s="90"/>
      <c r="E16" s="90"/>
      <c r="F16" s="90"/>
      <c r="G16" s="90"/>
      <c r="H16" s="91"/>
    </row>
    <row r="17" spans="2:10" ht="15.75" thickBot="1" x14ac:dyDescent="0.3">
      <c r="B17" s="9" t="s">
        <v>14</v>
      </c>
      <c r="C17" s="10" t="s">
        <v>15</v>
      </c>
      <c r="D17" s="11" t="s">
        <v>16</v>
      </c>
      <c r="E17" s="12" t="s">
        <v>17</v>
      </c>
      <c r="F17" s="13" t="s">
        <v>18</v>
      </c>
      <c r="G17" s="12" t="s">
        <v>19</v>
      </c>
      <c r="H17" s="14" t="s">
        <v>20</v>
      </c>
    </row>
    <row r="18" spans="2:10" s="17" customFormat="1" ht="15.75" customHeight="1" thickBot="1" x14ac:dyDescent="0.3">
      <c r="B18" s="15">
        <v>6</v>
      </c>
      <c r="C18" s="76" t="s">
        <v>88</v>
      </c>
      <c r="D18" s="77"/>
      <c r="E18" s="77"/>
      <c r="F18" s="77"/>
      <c r="G18" s="77"/>
      <c r="H18" s="16">
        <v>7196743.1736000003</v>
      </c>
      <c r="J18" s="203"/>
    </row>
    <row r="19" spans="2:10" s="1" customFormat="1" ht="42.75" x14ac:dyDescent="0.25">
      <c r="B19" s="18">
        <v>6.1</v>
      </c>
      <c r="C19" s="19" t="s">
        <v>21</v>
      </c>
      <c r="D19" s="20" t="s">
        <v>22</v>
      </c>
      <c r="E19" s="21">
        <v>35610.557459999996</v>
      </c>
      <c r="F19" s="22">
        <v>20</v>
      </c>
      <c r="G19" s="21">
        <v>712211.14919999987</v>
      </c>
      <c r="H19" s="23"/>
      <c r="J19" s="204">
        <v>36607</v>
      </c>
    </row>
    <row r="20" spans="2:10" s="1" customFormat="1" ht="78" customHeight="1" x14ac:dyDescent="0.25">
      <c r="B20" s="18">
        <v>6.2</v>
      </c>
      <c r="C20" s="19" t="s">
        <v>23</v>
      </c>
      <c r="D20" s="20" t="s">
        <v>22</v>
      </c>
      <c r="E20" s="21">
        <v>116764.72895999999</v>
      </c>
      <c r="F20" s="22">
        <v>20</v>
      </c>
      <c r="G20" s="21">
        <v>2335294.5792</v>
      </c>
      <c r="H20" s="23"/>
      <c r="J20" s="204">
        <v>120032</v>
      </c>
    </row>
    <row r="21" spans="2:10" s="1" customFormat="1" ht="75.75" customHeight="1" thickBot="1" x14ac:dyDescent="0.3">
      <c r="B21" s="24">
        <v>6.3</v>
      </c>
      <c r="C21" s="25" t="s">
        <v>24</v>
      </c>
      <c r="D21" s="26" t="s">
        <v>22</v>
      </c>
      <c r="E21" s="21">
        <v>69153.957420000006</v>
      </c>
      <c r="F21" s="28">
        <v>60</v>
      </c>
      <c r="G21" s="21">
        <v>4149237.4452000004</v>
      </c>
      <c r="H21" s="29"/>
      <c r="J21" s="204">
        <v>71089</v>
      </c>
    </row>
    <row r="22" spans="2:10" s="17" customFormat="1" ht="15.75" customHeight="1" thickBot="1" x14ac:dyDescent="0.3">
      <c r="B22" s="15">
        <v>7</v>
      </c>
      <c r="C22" s="76" t="s">
        <v>89</v>
      </c>
      <c r="D22" s="77"/>
      <c r="E22" s="21">
        <v>0</v>
      </c>
      <c r="F22" s="77"/>
      <c r="G22" s="21">
        <v>0</v>
      </c>
      <c r="H22" s="16">
        <v>2079278.3388</v>
      </c>
      <c r="J22" s="203"/>
    </row>
    <row r="23" spans="2:10" s="1" customFormat="1" ht="72" thickBot="1" x14ac:dyDescent="0.3">
      <c r="B23" s="24">
        <v>7.1</v>
      </c>
      <c r="C23" s="25" t="s">
        <v>25</v>
      </c>
      <c r="D23" s="26" t="s">
        <v>22</v>
      </c>
      <c r="E23" s="21">
        <v>103963.91694</v>
      </c>
      <c r="F23" s="28">
        <v>20</v>
      </c>
      <c r="G23" s="21">
        <v>2079278.3388</v>
      </c>
      <c r="H23" s="29"/>
      <c r="J23" s="204">
        <v>106873</v>
      </c>
    </row>
    <row r="24" spans="2:10" s="17" customFormat="1" ht="15.75" customHeight="1" thickBot="1" x14ac:dyDescent="0.3">
      <c r="B24" s="30">
        <v>8</v>
      </c>
      <c r="C24" s="78" t="s">
        <v>90</v>
      </c>
      <c r="D24" s="79"/>
      <c r="E24" s="21">
        <v>0</v>
      </c>
      <c r="F24" s="79"/>
      <c r="G24" s="21">
        <v>0</v>
      </c>
      <c r="H24" s="31">
        <v>6913121.3823600002</v>
      </c>
      <c r="J24" s="203"/>
    </row>
    <row r="25" spans="2:10" s="1" customFormat="1" ht="95.25" customHeight="1" x14ac:dyDescent="0.25">
      <c r="B25" s="32">
        <v>8.1</v>
      </c>
      <c r="C25" s="33" t="s">
        <v>26</v>
      </c>
      <c r="D25" s="34" t="s">
        <v>27</v>
      </c>
      <c r="E25" s="21">
        <v>520362.39594000002</v>
      </c>
      <c r="F25" s="35">
        <v>6</v>
      </c>
      <c r="G25" s="21">
        <v>3122174.3756400002</v>
      </c>
      <c r="H25" s="36"/>
      <c r="J25" s="204">
        <v>534923</v>
      </c>
    </row>
    <row r="26" spans="2:10" s="1" customFormat="1" ht="71.25" x14ac:dyDescent="0.25">
      <c r="B26" s="18">
        <v>8.1999999999999993</v>
      </c>
      <c r="C26" s="19" t="s">
        <v>28</v>
      </c>
      <c r="D26" s="20" t="s">
        <v>27</v>
      </c>
      <c r="E26" s="21">
        <v>372450.22415999998</v>
      </c>
      <c r="F26" s="22">
        <v>6</v>
      </c>
      <c r="G26" s="21">
        <v>2234701.3449599999</v>
      </c>
      <c r="H26" s="23"/>
      <c r="J26" s="204">
        <v>382872</v>
      </c>
    </row>
    <row r="27" spans="2:10" s="1" customFormat="1" ht="28.5" x14ac:dyDescent="0.25">
      <c r="B27" s="18">
        <v>8.3000000000000007</v>
      </c>
      <c r="C27" s="19" t="s">
        <v>29</v>
      </c>
      <c r="D27" s="20" t="s">
        <v>27</v>
      </c>
      <c r="E27" s="21">
        <v>111187.78122</v>
      </c>
      <c r="F27" s="22">
        <v>6</v>
      </c>
      <c r="G27" s="21">
        <v>667126.68732000003</v>
      </c>
      <c r="H27" s="23"/>
      <c r="J27" s="204">
        <v>114299</v>
      </c>
    </row>
    <row r="28" spans="2:10" s="1" customFormat="1" ht="28.5" x14ac:dyDescent="0.25">
      <c r="B28" s="18">
        <v>8.4</v>
      </c>
      <c r="C28" s="19" t="s">
        <v>30</v>
      </c>
      <c r="D28" s="20" t="s">
        <v>27</v>
      </c>
      <c r="E28" s="21">
        <v>28591.94976</v>
      </c>
      <c r="F28" s="22">
        <v>6</v>
      </c>
      <c r="G28" s="21">
        <v>171551.69855999999</v>
      </c>
      <c r="H28" s="23"/>
      <c r="J28" s="204">
        <v>29392</v>
      </c>
    </row>
    <row r="29" spans="2:10" s="1" customFormat="1" ht="28.5" x14ac:dyDescent="0.25">
      <c r="B29" s="18">
        <v>8.5</v>
      </c>
      <c r="C29" s="19" t="s">
        <v>31</v>
      </c>
      <c r="D29" s="20" t="s">
        <v>27</v>
      </c>
      <c r="E29" s="21">
        <v>14137.41174</v>
      </c>
      <c r="F29" s="22">
        <v>6</v>
      </c>
      <c r="G29" s="21">
        <v>84824.470440000005</v>
      </c>
      <c r="H29" s="23"/>
      <c r="J29" s="204">
        <v>14533</v>
      </c>
    </row>
    <row r="30" spans="2:10" s="1" customFormat="1" ht="28.5" x14ac:dyDescent="0.25">
      <c r="B30" s="18">
        <v>8.6</v>
      </c>
      <c r="C30" s="19" t="s">
        <v>32</v>
      </c>
      <c r="D30" s="20" t="s">
        <v>27</v>
      </c>
      <c r="E30" s="21">
        <v>59490.3609</v>
      </c>
      <c r="F30" s="22">
        <v>6</v>
      </c>
      <c r="G30" s="21">
        <v>356942.1654</v>
      </c>
      <c r="H30" s="23"/>
      <c r="J30" s="204">
        <v>61155</v>
      </c>
    </row>
    <row r="31" spans="2:10" s="1" customFormat="1" ht="29.25" thickBot="1" x14ac:dyDescent="0.3">
      <c r="B31" s="37">
        <v>8.6999999999999993</v>
      </c>
      <c r="C31" s="38" t="s">
        <v>33</v>
      </c>
      <c r="D31" s="39" t="s">
        <v>27</v>
      </c>
      <c r="E31" s="21">
        <v>45966.77334</v>
      </c>
      <c r="F31" s="41">
        <v>6</v>
      </c>
      <c r="G31" s="21">
        <v>275800.64003999997</v>
      </c>
      <c r="H31" s="42"/>
      <c r="J31" s="204">
        <v>47253</v>
      </c>
    </row>
    <row r="32" spans="2:10" s="17" customFormat="1" ht="15.75" customHeight="1" thickBot="1" x14ac:dyDescent="0.3">
      <c r="B32" s="43">
        <v>9</v>
      </c>
      <c r="C32" s="92" t="s">
        <v>91</v>
      </c>
      <c r="D32" s="93"/>
      <c r="E32" s="21">
        <v>0</v>
      </c>
      <c r="F32" s="93"/>
      <c r="G32" s="21">
        <v>0</v>
      </c>
      <c r="H32" s="44">
        <v>20037071.462759998</v>
      </c>
      <c r="J32" s="203"/>
    </row>
    <row r="33" spans="2:10" s="1" customFormat="1" ht="156.75" x14ac:dyDescent="0.25">
      <c r="B33" s="24" t="s">
        <v>81</v>
      </c>
      <c r="C33" s="19" t="s">
        <v>34</v>
      </c>
      <c r="D33" s="20" t="s">
        <v>27</v>
      </c>
      <c r="E33" s="21">
        <v>81432.386580000006</v>
      </c>
      <c r="F33" s="28">
        <v>6</v>
      </c>
      <c r="G33" s="21">
        <v>488594.31948000006</v>
      </c>
      <c r="H33" s="29"/>
      <c r="J33" s="204">
        <v>83711</v>
      </c>
    </row>
    <row r="34" spans="2:10" s="1" customFormat="1" ht="103.5" customHeight="1" x14ac:dyDescent="0.25">
      <c r="B34" s="24">
        <v>9.1999999999999993</v>
      </c>
      <c r="C34" s="19" t="s">
        <v>35</v>
      </c>
      <c r="D34" s="22" t="s">
        <v>36</v>
      </c>
      <c r="E34" s="21">
        <v>13014.823619999999</v>
      </c>
      <c r="F34" s="28">
        <v>60</v>
      </c>
      <c r="G34" s="21">
        <v>780889.41719999991</v>
      </c>
      <c r="H34" s="29"/>
      <c r="J34" s="204">
        <v>13379</v>
      </c>
    </row>
    <row r="35" spans="2:10" s="1" customFormat="1" ht="85.5" x14ac:dyDescent="0.25">
      <c r="B35" s="24">
        <v>9.3000000000000007</v>
      </c>
      <c r="C35" s="19" t="s">
        <v>37</v>
      </c>
      <c r="D35" s="22" t="s">
        <v>36</v>
      </c>
      <c r="E35" s="21">
        <v>11834.841479999999</v>
      </c>
      <c r="F35" s="28">
        <v>420</v>
      </c>
      <c r="G35" s="21">
        <v>4970633.4216</v>
      </c>
      <c r="H35" s="29"/>
      <c r="J35" s="204">
        <v>12166</v>
      </c>
    </row>
    <row r="36" spans="2:10" s="1" customFormat="1" ht="125.25" customHeight="1" x14ac:dyDescent="0.25">
      <c r="B36" s="24">
        <v>9.4</v>
      </c>
      <c r="C36" s="19" t="s">
        <v>38</v>
      </c>
      <c r="D36" s="22" t="s">
        <v>36</v>
      </c>
      <c r="E36" s="21">
        <v>11834.841479999999</v>
      </c>
      <c r="F36" s="28">
        <v>420</v>
      </c>
      <c r="G36" s="21">
        <v>4970633.4216</v>
      </c>
      <c r="H36" s="29"/>
      <c r="J36" s="204">
        <v>12166</v>
      </c>
    </row>
    <row r="37" spans="2:10" s="1" customFormat="1" ht="100.5" customHeight="1" x14ac:dyDescent="0.25">
      <c r="B37" s="24">
        <v>9.5</v>
      </c>
      <c r="C37" s="19" t="s">
        <v>39</v>
      </c>
      <c r="D37" s="22" t="s">
        <v>36</v>
      </c>
      <c r="E37" s="21">
        <v>11834.841479999999</v>
      </c>
      <c r="F37" s="28">
        <v>420</v>
      </c>
      <c r="G37" s="21">
        <v>4970633.4216</v>
      </c>
      <c r="H37" s="29"/>
      <c r="J37" s="204">
        <v>12166</v>
      </c>
    </row>
    <row r="38" spans="2:10" s="1" customFormat="1" ht="99.75" x14ac:dyDescent="0.25">
      <c r="B38" s="24">
        <v>9.6</v>
      </c>
      <c r="C38" s="19" t="s">
        <v>40</v>
      </c>
      <c r="D38" s="22" t="s">
        <v>41</v>
      </c>
      <c r="E38" s="21">
        <v>39967.639080000001</v>
      </c>
      <c r="F38" s="28">
        <v>6</v>
      </c>
      <c r="G38" s="21">
        <v>239805.83448000002</v>
      </c>
      <c r="H38" s="29"/>
      <c r="J38" s="204">
        <v>41086</v>
      </c>
    </row>
    <row r="39" spans="2:10" s="1" customFormat="1" ht="144.75" customHeight="1" x14ac:dyDescent="0.25">
      <c r="B39" s="24">
        <v>9.6999999999999993</v>
      </c>
      <c r="C39" s="19" t="s">
        <v>42</v>
      </c>
      <c r="D39" s="22" t="s">
        <v>41</v>
      </c>
      <c r="E39" s="21">
        <v>26251.441080000001</v>
      </c>
      <c r="F39" s="28">
        <v>24</v>
      </c>
      <c r="G39" s="21">
        <v>630034.58591999998</v>
      </c>
      <c r="H39" s="29"/>
      <c r="J39" s="204">
        <v>26986</v>
      </c>
    </row>
    <row r="40" spans="2:10" s="1" customFormat="1" ht="137.25" customHeight="1" x14ac:dyDescent="0.25">
      <c r="B40" s="24">
        <v>9.8000000000000007</v>
      </c>
      <c r="C40" s="19" t="s">
        <v>43</v>
      </c>
      <c r="D40" s="22" t="s">
        <v>41</v>
      </c>
      <c r="E40" s="21">
        <v>39707.906819999997</v>
      </c>
      <c r="F40" s="28">
        <v>6</v>
      </c>
      <c r="G40" s="21">
        <v>238247.44091999996</v>
      </c>
      <c r="H40" s="29"/>
      <c r="J40" s="204">
        <v>40819</v>
      </c>
    </row>
    <row r="41" spans="2:10" s="1" customFormat="1" ht="63.75" customHeight="1" x14ac:dyDescent="0.25">
      <c r="B41" s="24">
        <v>9.9</v>
      </c>
      <c r="C41" s="19" t="s">
        <v>44</v>
      </c>
      <c r="D41" s="22" t="s">
        <v>41</v>
      </c>
      <c r="E41" s="21">
        <v>80192.092080000002</v>
      </c>
      <c r="F41" s="28">
        <v>12</v>
      </c>
      <c r="G41" s="21">
        <v>962305.10496000003</v>
      </c>
      <c r="H41" s="29"/>
      <c r="J41" s="204">
        <v>82436</v>
      </c>
    </row>
    <row r="42" spans="2:10" s="1" customFormat="1" ht="111.75" customHeight="1" x14ac:dyDescent="0.25">
      <c r="B42" s="45">
        <v>9.1</v>
      </c>
      <c r="C42" s="19" t="s">
        <v>45</v>
      </c>
      <c r="D42" s="20" t="s">
        <v>27</v>
      </c>
      <c r="E42" s="21">
        <v>189977.12453999999</v>
      </c>
      <c r="F42" s="28">
        <v>6</v>
      </c>
      <c r="G42" s="21">
        <v>1139862.7472399999</v>
      </c>
      <c r="H42" s="29"/>
      <c r="J42" s="204">
        <v>195293</v>
      </c>
    </row>
    <row r="43" spans="2:10" s="1" customFormat="1" ht="161.25" customHeight="1" thickBot="1" x14ac:dyDescent="0.3">
      <c r="B43" s="24">
        <v>9.11</v>
      </c>
      <c r="C43" s="19" t="s">
        <v>46</v>
      </c>
      <c r="D43" s="20" t="s">
        <v>27</v>
      </c>
      <c r="E43" s="21">
        <v>53785.97898</v>
      </c>
      <c r="F43" s="28">
        <v>12</v>
      </c>
      <c r="G43" s="21">
        <v>645431.74775999994</v>
      </c>
      <c r="H43" s="29"/>
      <c r="J43" s="204">
        <v>55291</v>
      </c>
    </row>
    <row r="44" spans="2:10" s="17" customFormat="1" ht="15.75" customHeight="1" thickBot="1" x14ac:dyDescent="0.3">
      <c r="B44" s="15">
        <v>10</v>
      </c>
      <c r="C44" s="76" t="s">
        <v>92</v>
      </c>
      <c r="D44" s="77"/>
      <c r="E44" s="21">
        <v>0</v>
      </c>
      <c r="F44" s="77"/>
      <c r="G44" s="21">
        <v>0</v>
      </c>
      <c r="H44" s="16">
        <v>10975946.780160001</v>
      </c>
      <c r="J44" s="203"/>
    </row>
    <row r="45" spans="2:10" s="1" customFormat="1" ht="107.25" customHeight="1" x14ac:dyDescent="0.25">
      <c r="B45" s="24">
        <v>10.1</v>
      </c>
      <c r="C45" s="19" t="s">
        <v>47</v>
      </c>
      <c r="D45" s="22" t="s">
        <v>48</v>
      </c>
      <c r="E45" s="21">
        <v>490557.38952000003</v>
      </c>
      <c r="F45" s="28">
        <v>18</v>
      </c>
      <c r="G45" s="21">
        <v>8830033.0113600008</v>
      </c>
      <c r="H45" s="29"/>
      <c r="I45" s="191"/>
      <c r="J45" s="204">
        <v>504284</v>
      </c>
    </row>
    <row r="46" spans="2:10" s="1" customFormat="1" ht="183.75" customHeight="1" thickBot="1" x14ac:dyDescent="0.3">
      <c r="B46" s="24">
        <v>10.199999999999999</v>
      </c>
      <c r="C46" s="19" t="s">
        <v>49</v>
      </c>
      <c r="D46" s="22" t="s">
        <v>36</v>
      </c>
      <c r="E46" s="21">
        <v>715304.58959999995</v>
      </c>
      <c r="F46" s="28">
        <v>3</v>
      </c>
      <c r="G46" s="21">
        <v>2145913.7687999997</v>
      </c>
      <c r="H46" s="29"/>
      <c r="J46" s="204">
        <v>735320</v>
      </c>
    </row>
    <row r="47" spans="2:10" s="17" customFormat="1" ht="15.75" customHeight="1" thickBot="1" x14ac:dyDescent="0.3">
      <c r="B47" s="15">
        <v>11</v>
      </c>
      <c r="C47" s="76" t="s">
        <v>93</v>
      </c>
      <c r="D47" s="77"/>
      <c r="E47" s="21">
        <v>0</v>
      </c>
      <c r="F47" s="77"/>
      <c r="G47" s="21">
        <v>0</v>
      </c>
      <c r="H47" s="16">
        <v>1377129.62592</v>
      </c>
      <c r="J47" s="203"/>
    </row>
    <row r="48" spans="2:10" s="1" customFormat="1" ht="43.5" thickBot="1" x14ac:dyDescent="0.3">
      <c r="B48" s="24">
        <v>11.1</v>
      </c>
      <c r="C48" s="25" t="s">
        <v>50</v>
      </c>
      <c r="D48" s="26" t="s">
        <v>22</v>
      </c>
      <c r="E48" s="21">
        <v>25502.40048</v>
      </c>
      <c r="F48" s="28">
        <v>54</v>
      </c>
      <c r="G48" s="21">
        <v>1377129.62592</v>
      </c>
      <c r="H48" s="29"/>
      <c r="J48" s="204">
        <v>26216</v>
      </c>
    </row>
    <row r="49" spans="2:10" s="17" customFormat="1" ht="16.5" customHeight="1" thickBot="1" x14ac:dyDescent="0.3">
      <c r="B49" s="15">
        <v>12</v>
      </c>
      <c r="C49" s="76" t="s">
        <v>94</v>
      </c>
      <c r="D49" s="77"/>
      <c r="E49" s="21">
        <v>0</v>
      </c>
      <c r="F49" s="77"/>
      <c r="G49" s="21">
        <v>0</v>
      </c>
      <c r="H49" s="16">
        <v>700780.67291039997</v>
      </c>
      <c r="J49" s="203"/>
    </row>
    <row r="50" spans="2:10" s="1" customFormat="1" ht="49.5" customHeight="1" x14ac:dyDescent="0.25">
      <c r="B50" s="32">
        <v>12.1</v>
      </c>
      <c r="C50" s="33" t="s">
        <v>51</v>
      </c>
      <c r="D50" s="34" t="s">
        <v>22</v>
      </c>
      <c r="E50" s="21">
        <v>233542.10406000001</v>
      </c>
      <c r="F50" s="47">
        <v>0.84</v>
      </c>
      <c r="G50" s="21">
        <v>196175.36741040001</v>
      </c>
      <c r="H50" s="36"/>
      <c r="J50" s="204">
        <v>240077</v>
      </c>
    </row>
    <row r="51" spans="2:10" s="1" customFormat="1" ht="120.75" customHeight="1" thickBot="1" x14ac:dyDescent="0.3">
      <c r="B51" s="37">
        <v>12.2</v>
      </c>
      <c r="C51" s="38" t="s">
        <v>52</v>
      </c>
      <c r="D51" s="39" t="s">
        <v>22</v>
      </c>
      <c r="E51" s="21">
        <v>504605.30550000002</v>
      </c>
      <c r="F51" s="41">
        <v>1</v>
      </c>
      <c r="G51" s="21">
        <v>504605.30550000002</v>
      </c>
      <c r="H51" s="42"/>
      <c r="J51" s="204">
        <v>518725</v>
      </c>
    </row>
    <row r="52" spans="2:10" s="17" customFormat="1" ht="15.75" customHeight="1" thickBot="1" x14ac:dyDescent="0.3">
      <c r="B52" s="30">
        <v>13</v>
      </c>
      <c r="C52" s="78" t="s">
        <v>53</v>
      </c>
      <c r="D52" s="79"/>
      <c r="E52" s="21">
        <v>0</v>
      </c>
      <c r="F52" s="79"/>
      <c r="G52" s="21">
        <v>0</v>
      </c>
      <c r="H52" s="31">
        <v>1881669.7551600002</v>
      </c>
      <c r="J52" s="203"/>
    </row>
    <row r="53" spans="2:10" s="1" customFormat="1" ht="66.75" customHeight="1" x14ac:dyDescent="0.25">
      <c r="B53" s="32">
        <v>13.1</v>
      </c>
      <c r="C53" s="33" t="s">
        <v>54</v>
      </c>
      <c r="D53" s="34" t="s">
        <v>27</v>
      </c>
      <c r="E53" s="21">
        <v>46372.422599999998</v>
      </c>
      <c r="F53" s="35">
        <v>12</v>
      </c>
      <c r="G53" s="21">
        <v>556469.07120000001</v>
      </c>
      <c r="H53" s="36"/>
      <c r="J53" s="204">
        <v>47670</v>
      </c>
    </row>
    <row r="54" spans="2:10" s="1" customFormat="1" ht="63.75" customHeight="1" x14ac:dyDescent="0.25">
      <c r="B54" s="18">
        <v>13.2</v>
      </c>
      <c r="C54" s="19" t="s">
        <v>55</v>
      </c>
      <c r="D54" s="20" t="s">
        <v>27</v>
      </c>
      <c r="E54" s="21">
        <v>54372.565320000002</v>
      </c>
      <c r="F54" s="22">
        <v>6</v>
      </c>
      <c r="G54" s="21">
        <v>326235.39192000002</v>
      </c>
      <c r="H54" s="23"/>
      <c r="J54" s="204">
        <v>55894</v>
      </c>
    </row>
    <row r="55" spans="2:10" s="1" customFormat="1" ht="56.25" customHeight="1" x14ac:dyDescent="0.25">
      <c r="B55" s="18">
        <v>13.3</v>
      </c>
      <c r="C55" s="19" t="s">
        <v>56</v>
      </c>
      <c r="D55" s="20" t="s">
        <v>27</v>
      </c>
      <c r="E55" s="21">
        <v>92509.432440000004</v>
      </c>
      <c r="F55" s="22">
        <v>6</v>
      </c>
      <c r="G55" s="21">
        <v>555056.59464000002</v>
      </c>
      <c r="H55" s="23"/>
      <c r="J55" s="204">
        <v>95098</v>
      </c>
    </row>
    <row r="56" spans="2:10" s="1" customFormat="1" ht="50.25" customHeight="1" x14ac:dyDescent="0.25">
      <c r="B56" s="18">
        <v>13.4</v>
      </c>
      <c r="C56" s="19" t="s">
        <v>57</v>
      </c>
      <c r="D56" s="20" t="s">
        <v>27</v>
      </c>
      <c r="E56" s="21">
        <v>46771.2624</v>
      </c>
      <c r="F56" s="22">
        <v>6</v>
      </c>
      <c r="G56" s="21">
        <v>280627.57439999998</v>
      </c>
      <c r="H56" s="23"/>
      <c r="J56" s="204">
        <v>48080</v>
      </c>
    </row>
    <row r="57" spans="2:10" s="1" customFormat="1" ht="70.5" customHeight="1" thickBot="1" x14ac:dyDescent="0.3">
      <c r="B57" s="37">
        <v>13.5</v>
      </c>
      <c r="C57" s="38" t="s">
        <v>58</v>
      </c>
      <c r="D57" s="39" t="s">
        <v>59</v>
      </c>
      <c r="E57" s="21">
        <v>16328.112300000001</v>
      </c>
      <c r="F57" s="41">
        <v>10</v>
      </c>
      <c r="G57" s="21">
        <v>163281.12300000002</v>
      </c>
      <c r="H57" s="42"/>
      <c r="J57" s="204">
        <v>16785</v>
      </c>
    </row>
    <row r="58" spans="2:10" ht="15.75" customHeight="1" thickBot="1" x14ac:dyDescent="0.3">
      <c r="B58" s="80" t="s">
        <v>60</v>
      </c>
      <c r="C58" s="81"/>
      <c r="D58" s="81"/>
      <c r="E58" s="81"/>
      <c r="F58" s="81"/>
      <c r="G58" s="82"/>
      <c r="H58" s="48">
        <v>51161741.191670403</v>
      </c>
    </row>
    <row r="59" spans="2:10" ht="15" customHeight="1" x14ac:dyDescent="0.25">
      <c r="B59" s="83" t="s">
        <v>61</v>
      </c>
      <c r="C59" s="84"/>
      <c r="D59" s="85" t="s">
        <v>62</v>
      </c>
      <c r="E59" s="86"/>
      <c r="F59" s="87">
        <v>0.27200000000000002</v>
      </c>
      <c r="G59" s="88"/>
      <c r="H59" s="49">
        <v>13915993.604134351</v>
      </c>
    </row>
    <row r="60" spans="2:10" ht="15" customHeight="1" x14ac:dyDescent="0.25">
      <c r="B60" s="70" t="s">
        <v>63</v>
      </c>
      <c r="C60" s="71"/>
      <c r="D60" s="72" t="s">
        <v>64</v>
      </c>
      <c r="E60" s="73"/>
      <c r="F60" s="74">
        <v>0.01</v>
      </c>
      <c r="G60" s="75"/>
      <c r="H60" s="50">
        <v>511617.41191670403</v>
      </c>
    </row>
    <row r="61" spans="2:10" ht="15" customHeight="1" x14ac:dyDescent="0.25">
      <c r="B61" s="70" t="s">
        <v>65</v>
      </c>
      <c r="C61" s="71"/>
      <c r="D61" s="72" t="s">
        <v>66</v>
      </c>
      <c r="E61" s="73"/>
      <c r="F61" s="74">
        <v>0.04</v>
      </c>
      <c r="G61" s="75"/>
      <c r="H61" s="50">
        <v>2046469.6476668161</v>
      </c>
    </row>
    <row r="62" spans="2:10" ht="15.75" customHeight="1" thickBot="1" x14ac:dyDescent="0.3">
      <c r="B62" s="62" t="s">
        <v>67</v>
      </c>
      <c r="C62" s="63"/>
      <c r="D62" s="64" t="s">
        <v>68</v>
      </c>
      <c r="E62" s="65"/>
      <c r="F62" s="66">
        <v>0.19</v>
      </c>
      <c r="G62" s="67"/>
      <c r="H62" s="51">
        <v>388829.23305669508</v>
      </c>
    </row>
    <row r="63" spans="2:10" ht="15.75" customHeight="1" thickBot="1" x14ac:dyDescent="0.3">
      <c r="B63" s="68" t="s">
        <v>69</v>
      </c>
      <c r="C63" s="69"/>
      <c r="D63" s="69"/>
      <c r="E63" s="69"/>
      <c r="F63" s="69"/>
      <c r="G63" s="69"/>
      <c r="H63" s="52">
        <v>16862909.896774568</v>
      </c>
    </row>
    <row r="64" spans="2:10" ht="15.75" customHeight="1" thickBot="1" x14ac:dyDescent="0.3">
      <c r="B64" s="68" t="s">
        <v>70</v>
      </c>
      <c r="C64" s="69"/>
      <c r="D64" s="69"/>
      <c r="E64" s="69"/>
      <c r="F64" s="69"/>
      <c r="G64" s="69"/>
      <c r="H64" s="52">
        <v>68024651.088444978</v>
      </c>
      <c r="J64" s="205"/>
    </row>
    <row r="65" spans="2:11" x14ac:dyDescent="0.25">
      <c r="B65" s="53"/>
      <c r="C65" s="54"/>
      <c r="D65" s="53"/>
      <c r="E65" s="53"/>
      <c r="F65" s="53"/>
      <c r="G65" s="55"/>
      <c r="H65" s="55"/>
      <c r="K65" s="197"/>
    </row>
    <row r="66" spans="2:11" ht="15.75" thickBot="1" x14ac:dyDescent="0.3"/>
    <row r="67" spans="2:11" ht="158.25" customHeight="1" thickBot="1" x14ac:dyDescent="0.3">
      <c r="E67" s="56" t="s">
        <v>71</v>
      </c>
      <c r="F67" s="57" t="s">
        <v>72</v>
      </c>
      <c r="G67" s="58" t="s">
        <v>73</v>
      </c>
    </row>
    <row r="68" spans="2:11" ht="73.5" customHeight="1" thickBot="1" x14ac:dyDescent="0.3">
      <c r="E68" s="59" t="s">
        <v>74</v>
      </c>
      <c r="F68" s="60">
        <v>70000000</v>
      </c>
      <c r="G68" s="61">
        <v>68024651.088444978</v>
      </c>
    </row>
    <row r="71" spans="2:11" ht="69.75" customHeight="1" x14ac:dyDescent="0.25">
      <c r="B71" s="104" t="s">
        <v>75</v>
      </c>
      <c r="C71" s="104"/>
      <c r="D71" s="104"/>
      <c r="E71" s="104"/>
      <c r="F71" s="104"/>
      <c r="G71" s="104"/>
      <c r="H71" s="104"/>
    </row>
    <row r="73" spans="2:11" ht="81" customHeight="1" x14ac:dyDescent="0.25">
      <c r="B73" s="104" t="s">
        <v>76</v>
      </c>
      <c r="C73" s="104"/>
      <c r="D73" s="104"/>
      <c r="E73" s="104"/>
      <c r="F73" s="104"/>
      <c r="G73" s="104"/>
      <c r="H73" s="104"/>
    </row>
    <row r="76" spans="2:11" ht="175.15" customHeight="1" x14ac:dyDescent="0.25">
      <c r="B76" s="104" t="s">
        <v>82</v>
      </c>
      <c r="C76" s="104"/>
      <c r="D76" s="104"/>
      <c r="E76" s="104"/>
      <c r="F76" s="104"/>
      <c r="G76" s="104"/>
      <c r="H76" s="104"/>
    </row>
  </sheetData>
  <pageMargins left="0.7" right="0.7" top="0.75" bottom="0.75" header="0.3" footer="0.3"/>
  <pageSetup paperSize="9" scale="58" orientation="portrait" r:id="rId1"/>
  <rowBreaks count="1" manualBreakCount="1">
    <brk id="55" min="1"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7186BC-7384-4EEE-8DFF-4EE92A51695A}">
  <dimension ref="B1:I76"/>
  <sheetViews>
    <sheetView zoomScale="85" zoomScaleNormal="85" workbookViewId="0">
      <selection activeCell="B16" sqref="B16"/>
    </sheetView>
  </sheetViews>
  <sheetFormatPr baseColWidth="10" defaultColWidth="11.42578125" defaultRowHeight="15" x14ac:dyDescent="0.25"/>
  <cols>
    <col min="2" max="2" width="12.140625" style="1" customWidth="1"/>
    <col min="3" max="3" width="49.42578125" style="2" customWidth="1"/>
    <col min="4" max="4" width="5.7109375" style="1" bestFit="1" customWidth="1"/>
    <col min="5" max="5" width="27.28515625" style="1" customWidth="1"/>
    <col min="6" max="6" width="35.5703125" style="1" customWidth="1"/>
    <col min="7" max="7" width="27.85546875" style="3" customWidth="1"/>
    <col min="8" max="8" width="28.85546875" style="3" bestFit="1" customWidth="1"/>
    <col min="9" max="9" width="11.42578125" customWidth="1"/>
  </cols>
  <sheetData>
    <row r="1" spans="2:8" ht="15.75" thickBot="1" x14ac:dyDescent="0.3"/>
    <row r="2" spans="2:8" x14ac:dyDescent="0.25">
      <c r="B2" s="114" t="s">
        <v>0</v>
      </c>
      <c r="C2" s="115"/>
      <c r="D2" s="115"/>
      <c r="E2" s="115"/>
      <c r="F2" s="115"/>
      <c r="G2" s="115"/>
      <c r="H2" s="116"/>
    </row>
    <row r="3" spans="2:8" x14ac:dyDescent="0.25">
      <c r="B3" s="117" t="s">
        <v>1</v>
      </c>
      <c r="C3" s="118"/>
      <c r="D3" s="118"/>
      <c r="E3" s="118"/>
      <c r="F3" s="118"/>
      <c r="G3" s="118"/>
      <c r="H3" s="119"/>
    </row>
    <row r="4" spans="2:8" ht="42.75" customHeight="1" thickBot="1" x14ac:dyDescent="0.3">
      <c r="B4" s="117" t="s">
        <v>2</v>
      </c>
      <c r="C4" s="118"/>
      <c r="D4" s="118"/>
      <c r="E4" s="118"/>
      <c r="F4" s="118"/>
      <c r="G4" s="118"/>
      <c r="H4" s="119"/>
    </row>
    <row r="5" spans="2:8" ht="15" customHeight="1" x14ac:dyDescent="0.25">
      <c r="B5" s="99" t="s">
        <v>3</v>
      </c>
      <c r="C5" s="101" t="s">
        <v>4</v>
      </c>
      <c r="D5" s="102"/>
      <c r="E5" s="102"/>
      <c r="F5" s="102"/>
      <c r="G5" s="102"/>
      <c r="H5" s="103"/>
    </row>
    <row r="6" spans="2:8" ht="74.25" customHeight="1" thickBot="1" x14ac:dyDescent="0.3">
      <c r="B6" s="100"/>
      <c r="C6" s="96"/>
      <c r="D6" s="97"/>
      <c r="E6" s="97"/>
      <c r="F6" s="97"/>
      <c r="G6" s="97"/>
      <c r="H6" s="98"/>
    </row>
    <row r="7" spans="2:8" x14ac:dyDescent="0.25">
      <c r="B7" s="4" t="s">
        <v>5</v>
      </c>
      <c r="C7" s="120"/>
      <c r="D7" s="120"/>
      <c r="E7" s="120"/>
      <c r="F7" s="120"/>
      <c r="G7" s="5"/>
      <c r="H7" s="6"/>
    </row>
    <row r="8" spans="2:8" x14ac:dyDescent="0.25">
      <c r="B8" s="105" t="s">
        <v>6</v>
      </c>
      <c r="C8" s="106"/>
      <c r="D8" s="106"/>
      <c r="E8" s="106"/>
      <c r="F8" s="106"/>
      <c r="G8" s="106"/>
      <c r="H8" s="107"/>
    </row>
    <row r="9" spans="2:8" x14ac:dyDescent="0.25">
      <c r="B9" s="105" t="s">
        <v>7</v>
      </c>
      <c r="C9" s="106"/>
      <c r="D9" s="106"/>
      <c r="E9" s="106"/>
      <c r="F9" s="106"/>
      <c r="G9" s="106"/>
      <c r="H9" s="107"/>
    </row>
    <row r="10" spans="2:8" x14ac:dyDescent="0.25">
      <c r="B10" s="105" t="s">
        <v>8</v>
      </c>
      <c r="C10" s="106"/>
      <c r="D10" s="106"/>
      <c r="E10" s="106"/>
      <c r="F10" s="106"/>
      <c r="G10" s="106"/>
      <c r="H10" s="107"/>
    </row>
    <row r="11" spans="2:8" ht="34.5" customHeight="1" thickBot="1" x14ac:dyDescent="0.3">
      <c r="B11" s="108" t="s">
        <v>9</v>
      </c>
      <c r="C11" s="109"/>
      <c r="D11" s="109"/>
      <c r="E11" s="109"/>
      <c r="F11" s="109"/>
      <c r="G11" s="109"/>
      <c r="H11" s="110"/>
    </row>
    <row r="12" spans="2:8" ht="19.5" customHeight="1" thickBot="1" x14ac:dyDescent="0.3">
      <c r="B12" s="111" t="s">
        <v>10</v>
      </c>
      <c r="C12" s="112"/>
      <c r="D12" s="112"/>
      <c r="E12" s="112"/>
      <c r="F12" s="112"/>
      <c r="G12" s="112"/>
      <c r="H12" s="113"/>
    </row>
    <row r="13" spans="2:8" ht="72.75" customHeight="1" thickBot="1" x14ac:dyDescent="0.3">
      <c r="B13" s="199" t="s">
        <v>11</v>
      </c>
      <c r="C13" s="200"/>
      <c r="D13" s="200"/>
      <c r="E13" s="200"/>
      <c r="F13" s="200"/>
      <c r="G13" s="200"/>
      <c r="H13" s="201"/>
    </row>
    <row r="14" spans="2:8" ht="15.75" thickBot="1" x14ac:dyDescent="0.3">
      <c r="D14" s="3"/>
      <c r="F14" s="3"/>
    </row>
    <row r="15" spans="2:8" ht="18.75" customHeight="1" thickBot="1" x14ac:dyDescent="0.3">
      <c r="B15" s="89" t="s">
        <v>12</v>
      </c>
      <c r="C15" s="90"/>
      <c r="D15" s="90"/>
      <c r="E15" s="90"/>
      <c r="F15" s="90"/>
      <c r="G15" s="90"/>
      <c r="H15" s="91"/>
    </row>
    <row r="16" spans="2:8" ht="18.75" customHeight="1" thickBot="1" x14ac:dyDescent="0.3">
      <c r="B16" s="89" t="s">
        <v>13</v>
      </c>
      <c r="C16" s="90"/>
      <c r="D16" s="90"/>
      <c r="E16" s="90"/>
      <c r="F16" s="90"/>
      <c r="G16" s="90"/>
      <c r="H16" s="91"/>
    </row>
    <row r="17" spans="2:8" ht="15.75" thickBot="1" x14ac:dyDescent="0.3">
      <c r="B17" s="9" t="s">
        <v>14</v>
      </c>
      <c r="C17" s="10" t="s">
        <v>15</v>
      </c>
      <c r="D17" s="11" t="s">
        <v>16</v>
      </c>
      <c r="E17" s="12" t="s">
        <v>17</v>
      </c>
      <c r="F17" s="13" t="s">
        <v>18</v>
      </c>
      <c r="G17" s="12" t="s">
        <v>19</v>
      </c>
      <c r="H17" s="14" t="s">
        <v>20</v>
      </c>
    </row>
    <row r="18" spans="2:8" s="17" customFormat="1" ht="15.75" customHeight="1" thickBot="1" x14ac:dyDescent="0.3">
      <c r="B18" s="15">
        <v>6</v>
      </c>
      <c r="C18" s="76" t="s">
        <v>88</v>
      </c>
      <c r="D18" s="77"/>
      <c r="E18" s="77"/>
      <c r="F18" s="77"/>
      <c r="G18" s="77"/>
      <c r="H18" s="16">
        <v>7078160</v>
      </c>
    </row>
    <row r="19" spans="2:8" s="1" customFormat="1" ht="42.75" x14ac:dyDescent="0.25">
      <c r="B19" s="18">
        <v>6.1</v>
      </c>
      <c r="C19" s="19" t="s">
        <v>21</v>
      </c>
      <c r="D19" s="20" t="s">
        <v>22</v>
      </c>
      <c r="E19" s="21">
        <v>35143</v>
      </c>
      <c r="F19" s="22">
        <v>20</v>
      </c>
      <c r="G19" s="21">
        <v>702860</v>
      </c>
      <c r="H19" s="23"/>
    </row>
    <row r="20" spans="2:8" s="1" customFormat="1" ht="78" customHeight="1" x14ac:dyDescent="0.25">
      <c r="B20" s="18">
        <v>6.2</v>
      </c>
      <c r="C20" s="19" t="s">
        <v>23</v>
      </c>
      <c r="D20" s="20" t="s">
        <v>22</v>
      </c>
      <c r="E20" s="21">
        <v>114030</v>
      </c>
      <c r="F20" s="22">
        <v>20</v>
      </c>
      <c r="G20" s="21">
        <v>2280600</v>
      </c>
      <c r="H20" s="23"/>
    </row>
    <row r="21" spans="2:8" s="1" customFormat="1" ht="75.75" customHeight="1" thickBot="1" x14ac:dyDescent="0.3">
      <c r="B21" s="24">
        <v>6.3</v>
      </c>
      <c r="C21" s="25" t="s">
        <v>24</v>
      </c>
      <c r="D21" s="26" t="s">
        <v>22</v>
      </c>
      <c r="E21" s="27">
        <v>68245</v>
      </c>
      <c r="F21" s="28">
        <v>60</v>
      </c>
      <c r="G21" s="27">
        <v>4094700</v>
      </c>
      <c r="H21" s="29"/>
    </row>
    <row r="22" spans="2:8" s="17" customFormat="1" ht="15.75" customHeight="1" thickBot="1" x14ac:dyDescent="0.3">
      <c r="B22" s="15">
        <v>7</v>
      </c>
      <c r="C22" s="76" t="s">
        <v>89</v>
      </c>
      <c r="D22" s="77"/>
      <c r="E22" s="77"/>
      <c r="F22" s="77"/>
      <c r="G22" s="77"/>
      <c r="H22" s="16">
        <v>2012820</v>
      </c>
    </row>
    <row r="23" spans="2:8" s="1" customFormat="1" ht="72" thickBot="1" x14ac:dyDescent="0.3">
      <c r="B23" s="24">
        <v>7.1</v>
      </c>
      <c r="C23" s="25" t="s">
        <v>25</v>
      </c>
      <c r="D23" s="26" t="s">
        <v>22</v>
      </c>
      <c r="E23" s="27">
        <v>100641</v>
      </c>
      <c r="F23" s="28">
        <v>20</v>
      </c>
      <c r="G23" s="27">
        <v>2012820</v>
      </c>
      <c r="H23" s="29"/>
    </row>
    <row r="24" spans="2:8" s="17" customFormat="1" ht="15.75" customHeight="1" thickBot="1" x14ac:dyDescent="0.3">
      <c r="B24" s="30">
        <v>8</v>
      </c>
      <c r="C24" s="78" t="s">
        <v>90</v>
      </c>
      <c r="D24" s="79"/>
      <c r="E24" s="79"/>
      <c r="F24" s="79"/>
      <c r="G24" s="79"/>
      <c r="H24" s="31">
        <v>6959970</v>
      </c>
    </row>
    <row r="25" spans="2:8" s="1" customFormat="1" ht="95.25" customHeight="1" x14ac:dyDescent="0.25">
      <c r="B25" s="32">
        <v>8.1</v>
      </c>
      <c r="C25" s="33" t="s">
        <v>26</v>
      </c>
      <c r="D25" s="34" t="s">
        <v>27</v>
      </c>
      <c r="E25" s="46">
        <v>526899</v>
      </c>
      <c r="F25" s="35">
        <v>6</v>
      </c>
      <c r="G25" s="46">
        <v>3161394</v>
      </c>
      <c r="H25" s="36"/>
    </row>
    <row r="26" spans="2:8" s="1" customFormat="1" ht="71.25" x14ac:dyDescent="0.25">
      <c r="B26" s="18">
        <v>8.1999999999999993</v>
      </c>
      <c r="C26" s="19" t="s">
        <v>28</v>
      </c>
      <c r="D26" s="20" t="s">
        <v>27</v>
      </c>
      <c r="E26" s="21">
        <v>377129</v>
      </c>
      <c r="F26" s="22">
        <v>6</v>
      </c>
      <c r="G26" s="21">
        <v>2262774</v>
      </c>
      <c r="H26" s="23"/>
    </row>
    <row r="27" spans="2:8" s="1" customFormat="1" ht="28.5" x14ac:dyDescent="0.25">
      <c r="B27" s="18">
        <v>8.3000000000000007</v>
      </c>
      <c r="C27" s="19" t="s">
        <v>29</v>
      </c>
      <c r="D27" s="20" t="s">
        <v>27</v>
      </c>
      <c r="E27" s="21">
        <v>109727</v>
      </c>
      <c r="F27" s="22">
        <v>6</v>
      </c>
      <c r="G27" s="21">
        <v>658362</v>
      </c>
      <c r="H27" s="23"/>
    </row>
    <row r="28" spans="2:8" s="1" customFormat="1" ht="28.5" x14ac:dyDescent="0.25">
      <c r="B28" s="18">
        <v>8.4</v>
      </c>
      <c r="C28" s="19" t="s">
        <v>30</v>
      </c>
      <c r="D28" s="20" t="s">
        <v>27</v>
      </c>
      <c r="E28" s="21">
        <v>28216</v>
      </c>
      <c r="F28" s="22">
        <v>6</v>
      </c>
      <c r="G28" s="21">
        <v>169296</v>
      </c>
      <c r="H28" s="23"/>
    </row>
    <row r="29" spans="2:8" s="1" customFormat="1" ht="28.5" x14ac:dyDescent="0.25">
      <c r="B29" s="18">
        <v>8.5</v>
      </c>
      <c r="C29" s="19" t="s">
        <v>31</v>
      </c>
      <c r="D29" s="20" t="s">
        <v>27</v>
      </c>
      <c r="E29" s="21">
        <v>13952</v>
      </c>
      <c r="F29" s="22">
        <v>6</v>
      </c>
      <c r="G29" s="21">
        <v>83712</v>
      </c>
      <c r="H29" s="23"/>
    </row>
    <row r="30" spans="2:8" s="1" customFormat="1" ht="28.5" x14ac:dyDescent="0.25">
      <c r="B30" s="18">
        <v>8.6</v>
      </c>
      <c r="C30" s="19" t="s">
        <v>32</v>
      </c>
      <c r="D30" s="20" t="s">
        <v>27</v>
      </c>
      <c r="E30" s="21">
        <v>58709</v>
      </c>
      <c r="F30" s="22">
        <v>6</v>
      </c>
      <c r="G30" s="21">
        <v>352254</v>
      </c>
      <c r="H30" s="23"/>
    </row>
    <row r="31" spans="2:8" s="1" customFormat="1" ht="29.25" thickBot="1" x14ac:dyDescent="0.3">
      <c r="B31" s="37">
        <v>8.6999999999999993</v>
      </c>
      <c r="C31" s="38" t="s">
        <v>33</v>
      </c>
      <c r="D31" s="39" t="s">
        <v>27</v>
      </c>
      <c r="E31" s="40">
        <v>45363</v>
      </c>
      <c r="F31" s="41">
        <v>6</v>
      </c>
      <c r="G31" s="40">
        <v>272178</v>
      </c>
      <c r="H31" s="42"/>
    </row>
    <row r="32" spans="2:8" s="17" customFormat="1" ht="15.75" customHeight="1" thickBot="1" x14ac:dyDescent="0.3">
      <c r="B32" s="43">
        <v>9</v>
      </c>
      <c r="C32" s="92" t="s">
        <v>91</v>
      </c>
      <c r="D32" s="93"/>
      <c r="E32" s="93"/>
      <c r="F32" s="93"/>
      <c r="G32" s="93"/>
      <c r="H32" s="44">
        <v>19773402</v>
      </c>
    </row>
    <row r="33" spans="2:9" s="1" customFormat="1" ht="156.75" x14ac:dyDescent="0.25">
      <c r="B33" s="24" t="s">
        <v>81</v>
      </c>
      <c r="C33" s="19" t="s">
        <v>34</v>
      </c>
      <c r="D33" s="20" t="s">
        <v>27</v>
      </c>
      <c r="E33" s="27">
        <v>80363</v>
      </c>
      <c r="F33" s="28">
        <v>6</v>
      </c>
      <c r="G33" s="27">
        <v>482178</v>
      </c>
      <c r="H33" s="29"/>
    </row>
    <row r="34" spans="2:9" s="1" customFormat="1" ht="103.5" customHeight="1" x14ac:dyDescent="0.25">
      <c r="B34" s="24">
        <v>9.1999999999999993</v>
      </c>
      <c r="C34" s="19" t="s">
        <v>35</v>
      </c>
      <c r="D34" s="22" t="s">
        <v>36</v>
      </c>
      <c r="E34" s="27">
        <v>12844</v>
      </c>
      <c r="F34" s="28">
        <v>60</v>
      </c>
      <c r="G34" s="27">
        <v>770640</v>
      </c>
      <c r="H34" s="29"/>
    </row>
    <row r="35" spans="2:9" s="1" customFormat="1" ht="85.5" x14ac:dyDescent="0.25">
      <c r="B35" s="24">
        <v>9.3000000000000007</v>
      </c>
      <c r="C35" s="19" t="s">
        <v>37</v>
      </c>
      <c r="D35" s="22" t="s">
        <v>36</v>
      </c>
      <c r="E35" s="27">
        <v>11679</v>
      </c>
      <c r="F35" s="28">
        <v>420</v>
      </c>
      <c r="G35" s="27">
        <v>4905180</v>
      </c>
      <c r="H35" s="29"/>
    </row>
    <row r="36" spans="2:9" s="1" customFormat="1" ht="125.25" customHeight="1" x14ac:dyDescent="0.25">
      <c r="B36" s="24">
        <v>9.4</v>
      </c>
      <c r="C36" s="19" t="s">
        <v>38</v>
      </c>
      <c r="D36" s="22" t="s">
        <v>36</v>
      </c>
      <c r="E36" s="27">
        <v>11679</v>
      </c>
      <c r="F36" s="28">
        <v>420</v>
      </c>
      <c r="G36" s="27">
        <v>4905180</v>
      </c>
      <c r="H36" s="29"/>
    </row>
    <row r="37" spans="2:9" s="1" customFormat="1" ht="100.5" customHeight="1" x14ac:dyDescent="0.25">
      <c r="B37" s="24">
        <v>9.5</v>
      </c>
      <c r="C37" s="19" t="s">
        <v>39</v>
      </c>
      <c r="D37" s="22" t="s">
        <v>36</v>
      </c>
      <c r="E37" s="27">
        <v>11679</v>
      </c>
      <c r="F37" s="28">
        <v>420</v>
      </c>
      <c r="G37" s="27">
        <v>4905180</v>
      </c>
      <c r="H37" s="29"/>
    </row>
    <row r="38" spans="2:9" s="1" customFormat="1" ht="99.75" x14ac:dyDescent="0.25">
      <c r="B38" s="24">
        <v>9.6</v>
      </c>
      <c r="C38" s="19" t="s">
        <v>40</v>
      </c>
      <c r="D38" s="22" t="s">
        <v>41</v>
      </c>
      <c r="E38" s="27">
        <v>39443</v>
      </c>
      <c r="F38" s="28">
        <v>6</v>
      </c>
      <c r="G38" s="27">
        <v>236658</v>
      </c>
      <c r="H38" s="29"/>
    </row>
    <row r="39" spans="2:9" s="1" customFormat="1" ht="144.75" customHeight="1" x14ac:dyDescent="0.25">
      <c r="B39" s="24">
        <v>9.6999999999999993</v>
      </c>
      <c r="C39" s="19" t="s">
        <v>42</v>
      </c>
      <c r="D39" s="22" t="s">
        <v>41</v>
      </c>
      <c r="E39" s="27">
        <v>25907</v>
      </c>
      <c r="F39" s="28">
        <v>24</v>
      </c>
      <c r="G39" s="27">
        <v>621768</v>
      </c>
      <c r="H39" s="29"/>
    </row>
    <row r="40" spans="2:9" s="1" customFormat="1" ht="137.25" customHeight="1" x14ac:dyDescent="0.25">
      <c r="B40" s="24">
        <v>9.8000000000000007</v>
      </c>
      <c r="C40" s="19" t="s">
        <v>43</v>
      </c>
      <c r="D40" s="22" t="s">
        <v>41</v>
      </c>
      <c r="E40" s="27">
        <v>39186</v>
      </c>
      <c r="F40" s="28">
        <v>6</v>
      </c>
      <c r="G40" s="27">
        <v>235116</v>
      </c>
      <c r="H40" s="29"/>
    </row>
    <row r="41" spans="2:9" s="1" customFormat="1" ht="63.75" customHeight="1" x14ac:dyDescent="0.25">
      <c r="B41" s="24">
        <v>9.9</v>
      </c>
      <c r="C41" s="19" t="s">
        <v>44</v>
      </c>
      <c r="D41" s="22" t="s">
        <v>41</v>
      </c>
      <c r="E41" s="27">
        <v>79139</v>
      </c>
      <c r="F41" s="28">
        <v>12</v>
      </c>
      <c r="G41" s="27">
        <v>949668</v>
      </c>
      <c r="H41" s="29"/>
    </row>
    <row r="42" spans="2:9" s="1" customFormat="1" ht="111.75" customHeight="1" x14ac:dyDescent="0.25">
      <c r="B42" s="45">
        <v>9.1</v>
      </c>
      <c r="C42" s="19" t="s">
        <v>45</v>
      </c>
      <c r="D42" s="20" t="s">
        <v>27</v>
      </c>
      <c r="E42" s="27">
        <v>187481</v>
      </c>
      <c r="F42" s="28">
        <v>6</v>
      </c>
      <c r="G42" s="27">
        <v>1124886</v>
      </c>
      <c r="H42" s="29"/>
    </row>
    <row r="43" spans="2:9" s="1" customFormat="1" ht="161.25" customHeight="1" thickBot="1" x14ac:dyDescent="0.3">
      <c r="B43" s="24">
        <v>9.11</v>
      </c>
      <c r="C43" s="19" t="s">
        <v>46</v>
      </c>
      <c r="D43" s="20" t="s">
        <v>27</v>
      </c>
      <c r="E43" s="27">
        <v>53079</v>
      </c>
      <c r="F43" s="28">
        <v>12</v>
      </c>
      <c r="G43" s="27">
        <v>636948</v>
      </c>
      <c r="H43" s="29"/>
    </row>
    <row r="44" spans="2:9" s="17" customFormat="1" ht="15.75" customHeight="1" thickBot="1" x14ac:dyDescent="0.3">
      <c r="B44" s="15">
        <v>10</v>
      </c>
      <c r="C44" s="76" t="s">
        <v>92</v>
      </c>
      <c r="D44" s="77"/>
      <c r="E44" s="77"/>
      <c r="F44" s="77"/>
      <c r="G44" s="77"/>
      <c r="H44" s="16">
        <v>11113830</v>
      </c>
    </row>
    <row r="45" spans="2:9" s="1" customFormat="1" ht="107.25" customHeight="1" x14ac:dyDescent="0.25">
      <c r="B45" s="24">
        <v>10.1</v>
      </c>
      <c r="C45" s="19" t="s">
        <v>47</v>
      </c>
      <c r="D45" s="22" t="s">
        <v>48</v>
      </c>
      <c r="E45" s="21">
        <v>496720</v>
      </c>
      <c r="F45" s="28">
        <v>18</v>
      </c>
      <c r="G45" s="27">
        <v>8940960</v>
      </c>
      <c r="H45" s="29"/>
      <c r="I45" s="191"/>
    </row>
    <row r="46" spans="2:9" s="1" customFormat="1" ht="183.75" customHeight="1" thickBot="1" x14ac:dyDescent="0.3">
      <c r="B46" s="24">
        <v>10.199999999999999</v>
      </c>
      <c r="C46" s="19" t="s">
        <v>49</v>
      </c>
      <c r="D46" s="22" t="s">
        <v>36</v>
      </c>
      <c r="E46" s="21">
        <v>724290</v>
      </c>
      <c r="F46" s="28">
        <v>3</v>
      </c>
      <c r="G46" s="27">
        <v>2172870</v>
      </c>
      <c r="H46" s="29"/>
    </row>
    <row r="47" spans="2:9" s="17" customFormat="1" ht="15.75" customHeight="1" thickBot="1" x14ac:dyDescent="0.3">
      <c r="B47" s="15">
        <v>11</v>
      </c>
      <c r="C47" s="76" t="s">
        <v>93</v>
      </c>
      <c r="D47" s="77"/>
      <c r="E47" s="77"/>
      <c r="F47" s="77"/>
      <c r="G47" s="77"/>
      <c r="H47" s="16">
        <v>1359018</v>
      </c>
    </row>
    <row r="48" spans="2:9" s="1" customFormat="1" ht="43.5" thickBot="1" x14ac:dyDescent="0.3">
      <c r="B48" s="24">
        <v>11.1</v>
      </c>
      <c r="C48" s="25" t="s">
        <v>50</v>
      </c>
      <c r="D48" s="26" t="s">
        <v>22</v>
      </c>
      <c r="E48" s="21">
        <v>25167</v>
      </c>
      <c r="F48" s="28">
        <v>54</v>
      </c>
      <c r="G48" s="27">
        <v>1359018</v>
      </c>
      <c r="H48" s="29"/>
    </row>
    <row r="49" spans="2:8" s="17" customFormat="1" ht="16.5" customHeight="1" thickBot="1" x14ac:dyDescent="0.3">
      <c r="B49" s="15">
        <v>12</v>
      </c>
      <c r="C49" s="76" t="s">
        <v>94</v>
      </c>
      <c r="D49" s="77"/>
      <c r="E49" s="77"/>
      <c r="F49" s="77"/>
      <c r="G49" s="77"/>
      <c r="H49" s="16">
        <v>712177.84</v>
      </c>
    </row>
    <row r="50" spans="2:8" s="1" customFormat="1" ht="49.5" customHeight="1" x14ac:dyDescent="0.25">
      <c r="B50" s="32">
        <v>12.1</v>
      </c>
      <c r="C50" s="33" t="s">
        <v>51</v>
      </c>
      <c r="D50" s="34" t="s">
        <v>22</v>
      </c>
      <c r="E50" s="46">
        <v>236476</v>
      </c>
      <c r="F50" s="47">
        <v>0.84</v>
      </c>
      <c r="G50" s="46">
        <v>198639.84</v>
      </c>
      <c r="H50" s="36"/>
    </row>
    <row r="51" spans="2:8" s="1" customFormat="1" ht="120.75" customHeight="1" thickBot="1" x14ac:dyDescent="0.3">
      <c r="B51" s="37">
        <v>12.2</v>
      </c>
      <c r="C51" s="38" t="s">
        <v>52</v>
      </c>
      <c r="D51" s="39" t="s">
        <v>22</v>
      </c>
      <c r="E51" s="40">
        <v>513538</v>
      </c>
      <c r="F51" s="41">
        <v>1</v>
      </c>
      <c r="G51" s="40">
        <v>513538</v>
      </c>
      <c r="H51" s="42"/>
    </row>
    <row r="52" spans="2:8" s="17" customFormat="1" ht="15.75" customHeight="1" thickBot="1" x14ac:dyDescent="0.3">
      <c r="B52" s="30">
        <v>13</v>
      </c>
      <c r="C52" s="78" t="s">
        <v>53</v>
      </c>
      <c r="D52" s="79"/>
      <c r="E52" s="79"/>
      <c r="F52" s="79"/>
      <c r="G52" s="79"/>
      <c r="H52" s="31">
        <v>1856950</v>
      </c>
    </row>
    <row r="53" spans="2:8" s="1" customFormat="1" ht="66.75" customHeight="1" x14ac:dyDescent="0.25">
      <c r="B53" s="32">
        <v>13.1</v>
      </c>
      <c r="C53" s="33" t="s">
        <v>54</v>
      </c>
      <c r="D53" s="34" t="s">
        <v>27</v>
      </c>
      <c r="E53" s="46">
        <v>45763</v>
      </c>
      <c r="F53" s="35">
        <v>12</v>
      </c>
      <c r="G53" s="46">
        <v>549156</v>
      </c>
      <c r="H53" s="36"/>
    </row>
    <row r="54" spans="2:8" s="1" customFormat="1" ht="63.75" customHeight="1" x14ac:dyDescent="0.25">
      <c r="B54" s="18">
        <v>13.2</v>
      </c>
      <c r="C54" s="19" t="s">
        <v>55</v>
      </c>
      <c r="D54" s="20" t="s">
        <v>27</v>
      </c>
      <c r="E54" s="21">
        <v>53658</v>
      </c>
      <c r="F54" s="22">
        <v>6</v>
      </c>
      <c r="G54" s="21">
        <v>321948</v>
      </c>
      <c r="H54" s="23"/>
    </row>
    <row r="55" spans="2:8" s="1" customFormat="1" ht="56.25" customHeight="1" x14ac:dyDescent="0.25">
      <c r="B55" s="18">
        <v>13.3</v>
      </c>
      <c r="C55" s="19" t="s">
        <v>56</v>
      </c>
      <c r="D55" s="20" t="s">
        <v>27</v>
      </c>
      <c r="E55" s="21">
        <v>91294</v>
      </c>
      <c r="F55" s="22">
        <v>6</v>
      </c>
      <c r="G55" s="21">
        <v>547764</v>
      </c>
      <c r="H55" s="23"/>
    </row>
    <row r="56" spans="2:8" s="1" customFormat="1" ht="50.25" customHeight="1" x14ac:dyDescent="0.25">
      <c r="B56" s="18">
        <v>13.4</v>
      </c>
      <c r="C56" s="19" t="s">
        <v>57</v>
      </c>
      <c r="D56" s="20" t="s">
        <v>27</v>
      </c>
      <c r="E56" s="21">
        <v>46157</v>
      </c>
      <c r="F56" s="22">
        <v>6</v>
      </c>
      <c r="G56" s="21">
        <v>276942</v>
      </c>
      <c r="H56" s="23"/>
    </row>
    <row r="57" spans="2:8" s="1" customFormat="1" ht="70.5" customHeight="1" thickBot="1" x14ac:dyDescent="0.3">
      <c r="B57" s="37">
        <v>13.5</v>
      </c>
      <c r="C57" s="38" t="s">
        <v>58</v>
      </c>
      <c r="D57" s="39" t="s">
        <v>59</v>
      </c>
      <c r="E57" s="40">
        <v>16114</v>
      </c>
      <c r="F57" s="41">
        <v>10</v>
      </c>
      <c r="G57" s="40">
        <v>161140</v>
      </c>
      <c r="H57" s="42"/>
    </row>
    <row r="58" spans="2:8" ht="15.75" customHeight="1" thickBot="1" x14ac:dyDescent="0.3">
      <c r="B58" s="80" t="s">
        <v>60</v>
      </c>
      <c r="C58" s="81"/>
      <c r="D58" s="81"/>
      <c r="E58" s="81"/>
      <c r="F58" s="81"/>
      <c r="G58" s="82"/>
      <c r="H58" s="48">
        <v>50866327.840000004</v>
      </c>
    </row>
    <row r="59" spans="2:8" ht="15" customHeight="1" x14ac:dyDescent="0.25">
      <c r="B59" s="83" t="s">
        <v>61</v>
      </c>
      <c r="C59" s="84"/>
      <c r="D59" s="85" t="s">
        <v>62</v>
      </c>
      <c r="E59" s="86"/>
      <c r="F59" s="87">
        <v>0.27200000000000002</v>
      </c>
      <c r="G59" s="88"/>
      <c r="H59" s="49">
        <v>13835641.172480002</v>
      </c>
    </row>
    <row r="60" spans="2:8" ht="15" customHeight="1" x14ac:dyDescent="0.25">
      <c r="B60" s="70" t="s">
        <v>63</v>
      </c>
      <c r="C60" s="71"/>
      <c r="D60" s="72" t="s">
        <v>64</v>
      </c>
      <c r="E60" s="73"/>
      <c r="F60" s="74">
        <v>0.01</v>
      </c>
      <c r="G60" s="75"/>
      <c r="H60" s="50">
        <v>508663.27840000007</v>
      </c>
    </row>
    <row r="61" spans="2:8" ht="15" customHeight="1" x14ac:dyDescent="0.25">
      <c r="B61" s="70" t="s">
        <v>65</v>
      </c>
      <c r="C61" s="71"/>
      <c r="D61" s="72" t="s">
        <v>66</v>
      </c>
      <c r="E61" s="73"/>
      <c r="F61" s="74">
        <v>0.04</v>
      </c>
      <c r="G61" s="75"/>
      <c r="H61" s="50">
        <v>2034653.1136000003</v>
      </c>
    </row>
    <row r="62" spans="2:8" ht="15.75" customHeight="1" thickBot="1" x14ac:dyDescent="0.3">
      <c r="B62" s="62" t="s">
        <v>67</v>
      </c>
      <c r="C62" s="63"/>
      <c r="D62" s="64" t="s">
        <v>68</v>
      </c>
      <c r="E62" s="65"/>
      <c r="F62" s="66">
        <v>0.19</v>
      </c>
      <c r="G62" s="67"/>
      <c r="H62" s="51">
        <v>386584.09158400004</v>
      </c>
    </row>
    <row r="63" spans="2:8" ht="15.75" customHeight="1" thickBot="1" x14ac:dyDescent="0.3">
      <c r="B63" s="68" t="s">
        <v>69</v>
      </c>
      <c r="C63" s="69"/>
      <c r="D63" s="69"/>
      <c r="E63" s="69"/>
      <c r="F63" s="69"/>
      <c r="G63" s="69"/>
      <c r="H63" s="52">
        <v>16765541.656064004</v>
      </c>
    </row>
    <row r="64" spans="2:8" ht="15.75" customHeight="1" thickBot="1" x14ac:dyDescent="0.3">
      <c r="B64" s="68" t="s">
        <v>70</v>
      </c>
      <c r="C64" s="69"/>
      <c r="D64" s="69"/>
      <c r="E64" s="69"/>
      <c r="F64" s="69"/>
      <c r="G64" s="69"/>
      <c r="H64" s="52">
        <v>67631869.496064007</v>
      </c>
    </row>
    <row r="65" spans="2:8" x14ac:dyDescent="0.25">
      <c r="B65" s="53"/>
      <c r="C65" s="54"/>
      <c r="D65" s="53"/>
      <c r="E65" s="53"/>
      <c r="F65" s="53"/>
      <c r="G65" s="55"/>
      <c r="H65" s="55"/>
    </row>
    <row r="66" spans="2:8" ht="15.75" thickBot="1" x14ac:dyDescent="0.3"/>
    <row r="67" spans="2:8" ht="158.25" customHeight="1" thickBot="1" x14ac:dyDescent="0.3">
      <c r="E67" s="56" t="s">
        <v>71</v>
      </c>
      <c r="F67" s="57" t="s">
        <v>72</v>
      </c>
      <c r="G67" s="58" t="s">
        <v>73</v>
      </c>
    </row>
    <row r="68" spans="2:8" ht="73.5" customHeight="1" thickBot="1" x14ac:dyDescent="0.3">
      <c r="E68" s="59" t="s">
        <v>74</v>
      </c>
      <c r="F68" s="60">
        <v>70000000</v>
      </c>
      <c r="G68" s="61">
        <v>67631869.496064007</v>
      </c>
    </row>
    <row r="71" spans="2:8" ht="69.75" customHeight="1" x14ac:dyDescent="0.25">
      <c r="B71" s="104" t="s">
        <v>75</v>
      </c>
      <c r="C71" s="104"/>
      <c r="D71" s="104"/>
      <c r="E71" s="104"/>
      <c r="F71" s="104"/>
      <c r="G71" s="104"/>
      <c r="H71" s="104"/>
    </row>
    <row r="73" spans="2:8" ht="81" customHeight="1" x14ac:dyDescent="0.25">
      <c r="B73" s="104" t="s">
        <v>76</v>
      </c>
      <c r="C73" s="104"/>
      <c r="D73" s="104"/>
      <c r="E73" s="104"/>
      <c r="F73" s="104"/>
      <c r="G73" s="104"/>
      <c r="H73" s="104"/>
    </row>
    <row r="76" spans="2:8" ht="409.5" customHeight="1" x14ac:dyDescent="0.25">
      <c r="B76" s="104" t="s">
        <v>84</v>
      </c>
      <c r="C76" s="104"/>
      <c r="D76" s="104"/>
      <c r="E76" s="104"/>
      <c r="F76" s="104"/>
      <c r="G76" s="104"/>
      <c r="H76" s="104"/>
    </row>
  </sheetData>
  <pageMargins left="0.7" right="0.7" top="0.75" bottom="0.75" header="0.3" footer="0.3"/>
  <pageSetup paperSize="9" scale="58" orientation="portrait" r:id="rId1"/>
  <rowBreaks count="1" manualBreakCount="1">
    <brk id="55" min="1" max="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97037-8320-415C-B306-AA2C9BB2DA0A}">
  <dimension ref="B1:I76"/>
  <sheetViews>
    <sheetView zoomScale="85" zoomScaleNormal="85" workbookViewId="0">
      <selection activeCell="B16" sqref="B16"/>
    </sheetView>
  </sheetViews>
  <sheetFormatPr baseColWidth="10" defaultColWidth="11.42578125" defaultRowHeight="15" x14ac:dyDescent="0.25"/>
  <cols>
    <col min="2" max="2" width="12.140625" style="1" customWidth="1"/>
    <col min="3" max="3" width="49.42578125" style="2" customWidth="1"/>
    <col min="4" max="4" width="5.7109375" style="1" bestFit="1" customWidth="1"/>
    <col min="5" max="5" width="27.28515625" style="1" customWidth="1"/>
    <col min="6" max="6" width="35.5703125" style="1" customWidth="1"/>
    <col min="7" max="7" width="27.85546875" style="3" customWidth="1"/>
    <col min="8" max="8" width="28.85546875" style="3" bestFit="1" customWidth="1"/>
    <col min="9" max="9" width="11.42578125" customWidth="1"/>
  </cols>
  <sheetData>
    <row r="1" spans="2:8" ht="15.75" thickBot="1" x14ac:dyDescent="0.3"/>
    <row r="2" spans="2:8" x14ac:dyDescent="0.25">
      <c r="B2" s="114" t="s">
        <v>0</v>
      </c>
      <c r="C2" s="115"/>
      <c r="D2" s="115"/>
      <c r="E2" s="115"/>
      <c r="F2" s="115"/>
      <c r="G2" s="115"/>
      <c r="H2" s="116"/>
    </row>
    <row r="3" spans="2:8" x14ac:dyDescent="0.25">
      <c r="B3" s="117" t="s">
        <v>1</v>
      </c>
      <c r="C3" s="118"/>
      <c r="D3" s="118"/>
      <c r="E3" s="118"/>
      <c r="F3" s="118"/>
      <c r="G3" s="118"/>
      <c r="H3" s="119"/>
    </row>
    <row r="4" spans="2:8" ht="42.75" customHeight="1" thickBot="1" x14ac:dyDescent="0.3">
      <c r="B4" s="117" t="s">
        <v>2</v>
      </c>
      <c r="C4" s="118"/>
      <c r="D4" s="118"/>
      <c r="E4" s="118"/>
      <c r="F4" s="118"/>
      <c r="G4" s="118"/>
      <c r="H4" s="119"/>
    </row>
    <row r="5" spans="2:8" ht="15" customHeight="1" x14ac:dyDescent="0.25">
      <c r="B5" s="99" t="s">
        <v>3</v>
      </c>
      <c r="C5" s="101" t="s">
        <v>4</v>
      </c>
      <c r="D5" s="102"/>
      <c r="E5" s="102"/>
      <c r="F5" s="102"/>
      <c r="G5" s="102"/>
      <c r="H5" s="103"/>
    </row>
    <row r="6" spans="2:8" ht="74.25" customHeight="1" thickBot="1" x14ac:dyDescent="0.3">
      <c r="B6" s="100"/>
      <c r="C6" s="96"/>
      <c r="D6" s="97"/>
      <c r="E6" s="97"/>
      <c r="F6" s="97"/>
      <c r="G6" s="97"/>
      <c r="H6" s="98"/>
    </row>
    <row r="7" spans="2:8" x14ac:dyDescent="0.25">
      <c r="B7" s="4" t="s">
        <v>5</v>
      </c>
      <c r="C7" s="120"/>
      <c r="D7" s="120"/>
      <c r="E7" s="120"/>
      <c r="F7" s="120"/>
      <c r="G7" s="5"/>
      <c r="H7" s="6"/>
    </row>
    <row r="8" spans="2:8" x14ac:dyDescent="0.25">
      <c r="B8" s="105" t="s">
        <v>6</v>
      </c>
      <c r="C8" s="106"/>
      <c r="D8" s="106"/>
      <c r="E8" s="106"/>
      <c r="F8" s="106"/>
      <c r="G8" s="106"/>
      <c r="H8" s="107"/>
    </row>
    <row r="9" spans="2:8" x14ac:dyDescent="0.25">
      <c r="B9" s="105" t="s">
        <v>7</v>
      </c>
      <c r="C9" s="106"/>
      <c r="D9" s="106"/>
      <c r="E9" s="106"/>
      <c r="F9" s="106"/>
      <c r="G9" s="106"/>
      <c r="H9" s="107"/>
    </row>
    <row r="10" spans="2:8" x14ac:dyDescent="0.25">
      <c r="B10" s="105" t="s">
        <v>8</v>
      </c>
      <c r="C10" s="106"/>
      <c r="D10" s="106"/>
      <c r="E10" s="106"/>
      <c r="F10" s="106"/>
      <c r="G10" s="106"/>
      <c r="H10" s="107"/>
    </row>
    <row r="11" spans="2:8" ht="34.5" customHeight="1" thickBot="1" x14ac:dyDescent="0.3">
      <c r="B11" s="108" t="s">
        <v>9</v>
      </c>
      <c r="C11" s="109"/>
      <c r="D11" s="109"/>
      <c r="E11" s="109"/>
      <c r="F11" s="109"/>
      <c r="G11" s="109"/>
      <c r="H11" s="110"/>
    </row>
    <row r="12" spans="2:8" ht="19.5" customHeight="1" thickBot="1" x14ac:dyDescent="0.3">
      <c r="B12" s="111" t="s">
        <v>10</v>
      </c>
      <c r="C12" s="112"/>
      <c r="D12" s="112"/>
      <c r="E12" s="112"/>
      <c r="F12" s="112"/>
      <c r="G12" s="112"/>
      <c r="H12" s="113"/>
    </row>
    <row r="13" spans="2:8" ht="72.75" customHeight="1" thickBot="1" x14ac:dyDescent="0.3">
      <c r="B13" s="199" t="s">
        <v>11</v>
      </c>
      <c r="C13" s="200"/>
      <c r="D13" s="200"/>
      <c r="E13" s="200"/>
      <c r="F13" s="200"/>
      <c r="G13" s="200"/>
      <c r="H13" s="201"/>
    </row>
    <row r="14" spans="2:8" ht="15.75" thickBot="1" x14ac:dyDescent="0.3">
      <c r="D14" s="3"/>
      <c r="F14" s="3"/>
    </row>
    <row r="15" spans="2:8" ht="18.75" customHeight="1" thickBot="1" x14ac:dyDescent="0.3">
      <c r="B15" s="89" t="s">
        <v>12</v>
      </c>
      <c r="C15" s="90"/>
      <c r="D15" s="90"/>
      <c r="E15" s="90"/>
      <c r="F15" s="90"/>
      <c r="G15" s="90"/>
      <c r="H15" s="91"/>
    </row>
    <row r="16" spans="2:8" ht="18.75" customHeight="1" thickBot="1" x14ac:dyDescent="0.3">
      <c r="B16" s="89" t="s">
        <v>13</v>
      </c>
      <c r="C16" s="90"/>
      <c r="D16" s="90"/>
      <c r="E16" s="90"/>
      <c r="F16" s="90"/>
      <c r="G16" s="90"/>
      <c r="H16" s="91"/>
    </row>
    <row r="17" spans="2:8" ht="15.75" thickBot="1" x14ac:dyDescent="0.3">
      <c r="B17" s="9" t="s">
        <v>14</v>
      </c>
      <c r="C17" s="10" t="s">
        <v>15</v>
      </c>
      <c r="D17" s="11" t="s">
        <v>16</v>
      </c>
      <c r="E17" s="12" t="s">
        <v>17</v>
      </c>
      <c r="F17" s="13" t="s">
        <v>18</v>
      </c>
      <c r="G17" s="12" t="s">
        <v>19</v>
      </c>
      <c r="H17" s="14" t="s">
        <v>20</v>
      </c>
    </row>
    <row r="18" spans="2:8" s="17" customFormat="1" ht="15.75" customHeight="1" thickBot="1" x14ac:dyDescent="0.3">
      <c r="B18" s="15">
        <v>6</v>
      </c>
      <c r="C18" s="76" t="s">
        <v>88</v>
      </c>
      <c r="D18" s="77"/>
      <c r="E18" s="77"/>
      <c r="F18" s="77"/>
      <c r="G18" s="77"/>
      <c r="H18" s="16">
        <v>7375925.4000000004</v>
      </c>
    </row>
    <row r="19" spans="2:8" s="1" customFormat="1" ht="42.75" x14ac:dyDescent="0.25">
      <c r="B19" s="18">
        <v>6.1</v>
      </c>
      <c r="C19" s="19" t="s">
        <v>21</v>
      </c>
      <c r="D19" s="20" t="s">
        <v>22</v>
      </c>
      <c r="E19" s="21">
        <v>36497.18</v>
      </c>
      <c r="F19" s="22">
        <v>20</v>
      </c>
      <c r="G19" s="21">
        <v>729943.6</v>
      </c>
      <c r="H19" s="23"/>
    </row>
    <row r="20" spans="2:8" s="1" customFormat="1" ht="78" customHeight="1" x14ac:dyDescent="0.25">
      <c r="B20" s="18">
        <v>6.2</v>
      </c>
      <c r="C20" s="19" t="s">
        <v>23</v>
      </c>
      <c r="D20" s="20" t="s">
        <v>22</v>
      </c>
      <c r="E20" s="21">
        <v>119671.9</v>
      </c>
      <c r="F20" s="22">
        <v>20</v>
      </c>
      <c r="G20" s="21">
        <v>2393438</v>
      </c>
      <c r="H20" s="23"/>
    </row>
    <row r="21" spans="2:8" s="1" customFormat="1" ht="75.75" customHeight="1" thickBot="1" x14ac:dyDescent="0.3">
      <c r="B21" s="24">
        <v>6.3</v>
      </c>
      <c r="C21" s="25" t="s">
        <v>24</v>
      </c>
      <c r="D21" s="26" t="s">
        <v>22</v>
      </c>
      <c r="E21" s="27">
        <v>70875.73</v>
      </c>
      <c r="F21" s="28">
        <v>60</v>
      </c>
      <c r="G21" s="27">
        <v>4252543.8</v>
      </c>
      <c r="H21" s="29"/>
    </row>
    <row r="22" spans="2:8" s="17" customFormat="1" ht="15.75" customHeight="1" thickBot="1" x14ac:dyDescent="0.3">
      <c r="B22" s="15">
        <v>7</v>
      </c>
      <c r="C22" s="76" t="s">
        <v>89</v>
      </c>
      <c r="D22" s="77"/>
      <c r="E22" s="77"/>
      <c r="F22" s="77"/>
      <c r="G22" s="77"/>
      <c r="H22" s="16">
        <v>2131047.6</v>
      </c>
    </row>
    <row r="23" spans="2:8" s="1" customFormat="1" ht="72" thickBot="1" x14ac:dyDescent="0.3">
      <c r="B23" s="24">
        <v>7.1</v>
      </c>
      <c r="C23" s="25" t="s">
        <v>25</v>
      </c>
      <c r="D23" s="26" t="s">
        <v>22</v>
      </c>
      <c r="E23" s="27">
        <v>106552.38</v>
      </c>
      <c r="F23" s="28">
        <v>20</v>
      </c>
      <c r="G23" s="27">
        <v>2131047.6</v>
      </c>
      <c r="H23" s="29"/>
    </row>
    <row r="24" spans="2:8" s="17" customFormat="1" ht="15.75" customHeight="1" thickBot="1" x14ac:dyDescent="0.3">
      <c r="B24" s="30">
        <v>8</v>
      </c>
      <c r="C24" s="78" t="s">
        <v>90</v>
      </c>
      <c r="D24" s="79"/>
      <c r="E24" s="79"/>
      <c r="F24" s="79"/>
      <c r="G24" s="79"/>
      <c r="H24" s="31">
        <v>7085244.4800000004</v>
      </c>
    </row>
    <row r="25" spans="2:8" s="1" customFormat="1" ht="95.25" customHeight="1" x14ac:dyDescent="0.25">
      <c r="B25" s="32">
        <v>8.1</v>
      </c>
      <c r="C25" s="33" t="s">
        <v>26</v>
      </c>
      <c r="D25" s="34" t="s">
        <v>27</v>
      </c>
      <c r="E25" s="46">
        <v>533318.32999999996</v>
      </c>
      <c r="F25" s="35">
        <v>6</v>
      </c>
      <c r="G25" s="46">
        <v>3199909.9799999995</v>
      </c>
      <c r="H25" s="36"/>
    </row>
    <row r="26" spans="2:8" s="1" customFormat="1" ht="71.25" x14ac:dyDescent="0.25">
      <c r="B26" s="18">
        <v>8.1999999999999993</v>
      </c>
      <c r="C26" s="19" t="s">
        <v>28</v>
      </c>
      <c r="D26" s="20" t="s">
        <v>27</v>
      </c>
      <c r="E26" s="21">
        <v>381723.56</v>
      </c>
      <c r="F26" s="22">
        <v>6</v>
      </c>
      <c r="G26" s="21">
        <v>2290341.36</v>
      </c>
      <c r="H26" s="23"/>
    </row>
    <row r="27" spans="2:8" s="1" customFormat="1" ht="28.5" x14ac:dyDescent="0.25">
      <c r="B27" s="18">
        <v>8.3000000000000007</v>
      </c>
      <c r="C27" s="19" t="s">
        <v>29</v>
      </c>
      <c r="D27" s="20" t="s">
        <v>27</v>
      </c>
      <c r="E27" s="21">
        <v>113956.1</v>
      </c>
      <c r="F27" s="22">
        <v>6</v>
      </c>
      <c r="G27" s="21">
        <v>683736.60000000009</v>
      </c>
      <c r="H27" s="23"/>
    </row>
    <row r="28" spans="2:8" s="1" customFormat="1" ht="28.5" x14ac:dyDescent="0.25">
      <c r="B28" s="18">
        <v>8.4</v>
      </c>
      <c r="C28" s="19" t="s">
        <v>30</v>
      </c>
      <c r="D28" s="20" t="s">
        <v>27</v>
      </c>
      <c r="E28" s="21">
        <v>29303.82</v>
      </c>
      <c r="F28" s="22">
        <v>6</v>
      </c>
      <c r="G28" s="21">
        <v>175822.91999999998</v>
      </c>
      <c r="H28" s="23"/>
    </row>
    <row r="29" spans="2:8" s="1" customFormat="1" ht="28.5" x14ac:dyDescent="0.25">
      <c r="B29" s="18">
        <v>8.5</v>
      </c>
      <c r="C29" s="19" t="s">
        <v>31</v>
      </c>
      <c r="D29" s="20" t="s">
        <v>27</v>
      </c>
      <c r="E29" s="21">
        <v>14489.4</v>
      </c>
      <c r="F29" s="22">
        <v>6</v>
      </c>
      <c r="G29" s="21">
        <v>86936.4</v>
      </c>
      <c r="H29" s="23"/>
    </row>
    <row r="30" spans="2:8" s="1" customFormat="1" ht="28.5" x14ac:dyDescent="0.25">
      <c r="B30" s="18">
        <v>8.6</v>
      </c>
      <c r="C30" s="19" t="s">
        <v>32</v>
      </c>
      <c r="D30" s="20" t="s">
        <v>27</v>
      </c>
      <c r="E30" s="21">
        <v>60971.54</v>
      </c>
      <c r="F30" s="22">
        <v>6</v>
      </c>
      <c r="G30" s="21">
        <v>365829.24</v>
      </c>
      <c r="H30" s="23"/>
    </row>
    <row r="31" spans="2:8" s="1" customFormat="1" ht="29.25" thickBot="1" x14ac:dyDescent="0.3">
      <c r="B31" s="37">
        <v>8.6999999999999993</v>
      </c>
      <c r="C31" s="38" t="s">
        <v>33</v>
      </c>
      <c r="D31" s="39" t="s">
        <v>27</v>
      </c>
      <c r="E31" s="40">
        <v>47111.33</v>
      </c>
      <c r="F31" s="41">
        <v>6</v>
      </c>
      <c r="G31" s="40">
        <v>282667.98</v>
      </c>
      <c r="H31" s="42"/>
    </row>
    <row r="32" spans="2:8" s="17" customFormat="1" ht="15.75" customHeight="1" thickBot="1" x14ac:dyDescent="0.3">
      <c r="B32" s="43">
        <v>9</v>
      </c>
      <c r="C32" s="92" t="s">
        <v>91</v>
      </c>
      <c r="D32" s="93"/>
      <c r="E32" s="93"/>
      <c r="F32" s="93"/>
      <c r="G32" s="93"/>
      <c r="H32" s="44">
        <v>20535994.259999994</v>
      </c>
    </row>
    <row r="33" spans="2:9" s="1" customFormat="1" ht="156.75" x14ac:dyDescent="0.25">
      <c r="B33" s="24" t="s">
        <v>81</v>
      </c>
      <c r="C33" s="19" t="s">
        <v>34</v>
      </c>
      <c r="D33" s="20" t="s">
        <v>27</v>
      </c>
      <c r="E33" s="27">
        <v>83459.92</v>
      </c>
      <c r="F33" s="28">
        <v>6</v>
      </c>
      <c r="G33" s="27">
        <v>500759.52</v>
      </c>
      <c r="H33" s="29"/>
    </row>
    <row r="34" spans="2:9" s="1" customFormat="1" ht="103.5" customHeight="1" x14ac:dyDescent="0.25">
      <c r="B34" s="24">
        <v>9.1999999999999993</v>
      </c>
      <c r="C34" s="19" t="s">
        <v>35</v>
      </c>
      <c r="D34" s="22" t="s">
        <v>36</v>
      </c>
      <c r="E34" s="27">
        <v>13339.23</v>
      </c>
      <c r="F34" s="28">
        <v>60</v>
      </c>
      <c r="G34" s="27">
        <v>800353.79999999993</v>
      </c>
      <c r="H34" s="29"/>
    </row>
    <row r="35" spans="2:9" s="1" customFormat="1" ht="85.5" x14ac:dyDescent="0.25">
      <c r="B35" s="24">
        <v>9.3000000000000007</v>
      </c>
      <c r="C35" s="19" t="s">
        <v>37</v>
      </c>
      <c r="D35" s="22" t="s">
        <v>36</v>
      </c>
      <c r="E35" s="27">
        <v>12129.51</v>
      </c>
      <c r="F35" s="28">
        <v>420</v>
      </c>
      <c r="G35" s="27">
        <v>5094394.2</v>
      </c>
      <c r="H35" s="29"/>
    </row>
    <row r="36" spans="2:9" s="1" customFormat="1" ht="125.25" customHeight="1" x14ac:dyDescent="0.25">
      <c r="B36" s="24">
        <v>9.4</v>
      </c>
      <c r="C36" s="19" t="s">
        <v>38</v>
      </c>
      <c r="D36" s="22" t="s">
        <v>36</v>
      </c>
      <c r="E36" s="27">
        <v>12129.51</v>
      </c>
      <c r="F36" s="28">
        <v>420</v>
      </c>
      <c r="G36" s="27">
        <v>5094394.2</v>
      </c>
      <c r="H36" s="29"/>
    </row>
    <row r="37" spans="2:9" s="1" customFormat="1" ht="100.5" customHeight="1" x14ac:dyDescent="0.25">
      <c r="B37" s="24">
        <v>9.5</v>
      </c>
      <c r="C37" s="19" t="s">
        <v>39</v>
      </c>
      <c r="D37" s="22" t="s">
        <v>36</v>
      </c>
      <c r="E37" s="27">
        <v>12129.51</v>
      </c>
      <c r="F37" s="28">
        <v>420</v>
      </c>
      <c r="G37" s="27">
        <v>5094394.2</v>
      </c>
      <c r="H37" s="29"/>
    </row>
    <row r="38" spans="2:9" s="1" customFormat="1" ht="99.75" x14ac:dyDescent="0.25">
      <c r="B38" s="24">
        <v>9.6</v>
      </c>
      <c r="C38" s="19" t="s">
        <v>40</v>
      </c>
      <c r="D38" s="22" t="s">
        <v>41</v>
      </c>
      <c r="E38" s="27">
        <v>40962.75</v>
      </c>
      <c r="F38" s="28">
        <v>6</v>
      </c>
      <c r="G38" s="27">
        <v>245776.5</v>
      </c>
      <c r="H38" s="29"/>
    </row>
    <row r="39" spans="2:9" s="1" customFormat="1" ht="144.75" customHeight="1" x14ac:dyDescent="0.25">
      <c r="B39" s="24">
        <v>9.6999999999999993</v>
      </c>
      <c r="C39" s="19" t="s">
        <v>42</v>
      </c>
      <c r="D39" s="22" t="s">
        <v>41</v>
      </c>
      <c r="E39" s="27">
        <v>26905.05</v>
      </c>
      <c r="F39" s="28">
        <v>24</v>
      </c>
      <c r="G39" s="27">
        <v>645721.19999999995</v>
      </c>
      <c r="H39" s="29"/>
    </row>
    <row r="40" spans="2:9" s="1" customFormat="1" ht="137.25" customHeight="1" x14ac:dyDescent="0.25">
      <c r="B40" s="24">
        <v>9.8000000000000007</v>
      </c>
      <c r="C40" s="19" t="s">
        <v>43</v>
      </c>
      <c r="D40" s="22" t="s">
        <v>41</v>
      </c>
      <c r="E40" s="27">
        <v>40697.03</v>
      </c>
      <c r="F40" s="28">
        <v>6</v>
      </c>
      <c r="G40" s="27">
        <v>244182.18</v>
      </c>
      <c r="H40" s="29"/>
    </row>
    <row r="41" spans="2:9" s="1" customFormat="1" ht="63.75" customHeight="1" x14ac:dyDescent="0.25">
      <c r="B41" s="24">
        <v>9.9</v>
      </c>
      <c r="C41" s="19" t="s">
        <v>44</v>
      </c>
      <c r="D41" s="22" t="s">
        <v>41</v>
      </c>
      <c r="E41" s="27">
        <v>82189.38</v>
      </c>
      <c r="F41" s="28">
        <v>12</v>
      </c>
      <c r="G41" s="27">
        <v>986272.56</v>
      </c>
      <c r="H41" s="29"/>
    </row>
    <row r="42" spans="2:9" s="1" customFormat="1" ht="111.75" customHeight="1" x14ac:dyDescent="0.25">
      <c r="B42" s="45">
        <v>9.1</v>
      </c>
      <c r="C42" s="19" t="s">
        <v>45</v>
      </c>
      <c r="D42" s="20" t="s">
        <v>27</v>
      </c>
      <c r="E42" s="27">
        <v>194707.31</v>
      </c>
      <c r="F42" s="28">
        <v>6</v>
      </c>
      <c r="G42" s="27">
        <v>1168243.8599999999</v>
      </c>
      <c r="H42" s="29"/>
    </row>
    <row r="43" spans="2:9" s="1" customFormat="1" ht="161.25" customHeight="1" thickBot="1" x14ac:dyDescent="0.3">
      <c r="B43" s="24">
        <v>9.11</v>
      </c>
      <c r="C43" s="19" t="s">
        <v>46</v>
      </c>
      <c r="D43" s="20" t="s">
        <v>27</v>
      </c>
      <c r="E43" s="27">
        <v>55125.17</v>
      </c>
      <c r="F43" s="28">
        <v>12</v>
      </c>
      <c r="G43" s="27">
        <v>661502.04</v>
      </c>
      <c r="H43" s="29"/>
    </row>
    <row r="44" spans="2:9" s="17" customFormat="1" ht="15.75" customHeight="1" thickBot="1" x14ac:dyDescent="0.3">
      <c r="B44" s="15">
        <v>10</v>
      </c>
      <c r="C44" s="76" t="s">
        <v>92</v>
      </c>
      <c r="D44" s="77"/>
      <c r="E44" s="77"/>
      <c r="F44" s="77"/>
      <c r="G44" s="77"/>
      <c r="H44" s="16">
        <v>11249236.859999999</v>
      </c>
    </row>
    <row r="45" spans="2:9" s="1" customFormat="1" ht="107.25" customHeight="1" x14ac:dyDescent="0.25">
      <c r="B45" s="24">
        <v>10.1</v>
      </c>
      <c r="C45" s="19" t="s">
        <v>47</v>
      </c>
      <c r="D45" s="22" t="s">
        <v>48</v>
      </c>
      <c r="E45" s="21">
        <v>502771.93</v>
      </c>
      <c r="F45" s="28">
        <v>18</v>
      </c>
      <c r="G45" s="27">
        <v>9049894.7400000002</v>
      </c>
      <c r="H45" s="29"/>
      <c r="I45" s="191"/>
    </row>
    <row r="46" spans="2:9" s="1" customFormat="1" ht="183.75" customHeight="1" thickBot="1" x14ac:dyDescent="0.3">
      <c r="B46" s="24">
        <v>10.199999999999999</v>
      </c>
      <c r="C46" s="19" t="s">
        <v>49</v>
      </c>
      <c r="D46" s="22" t="s">
        <v>36</v>
      </c>
      <c r="E46" s="21">
        <v>733114.04</v>
      </c>
      <c r="F46" s="28">
        <v>3</v>
      </c>
      <c r="G46" s="27">
        <v>2199342.12</v>
      </c>
      <c r="H46" s="29"/>
    </row>
    <row r="47" spans="2:9" s="17" customFormat="1" ht="15.75" customHeight="1" thickBot="1" x14ac:dyDescent="0.3">
      <c r="B47" s="15">
        <v>11</v>
      </c>
      <c r="C47" s="76" t="s">
        <v>93</v>
      </c>
      <c r="D47" s="77"/>
      <c r="E47" s="77"/>
      <c r="F47" s="77"/>
      <c r="G47" s="77"/>
      <c r="H47" s="16">
        <v>1411416.9</v>
      </c>
    </row>
    <row r="48" spans="2:9" s="1" customFormat="1" ht="43.5" thickBot="1" x14ac:dyDescent="0.3">
      <c r="B48" s="24">
        <v>11.1</v>
      </c>
      <c r="C48" s="25" t="s">
        <v>50</v>
      </c>
      <c r="D48" s="26" t="s">
        <v>22</v>
      </c>
      <c r="E48" s="21">
        <v>26137.35</v>
      </c>
      <c r="F48" s="28">
        <v>54</v>
      </c>
      <c r="G48" s="27">
        <v>1411416.9</v>
      </c>
      <c r="H48" s="29"/>
    </row>
    <row r="49" spans="2:8" s="17" customFormat="1" ht="16.5" customHeight="1" thickBot="1" x14ac:dyDescent="0.3">
      <c r="B49" s="15">
        <v>12</v>
      </c>
      <c r="C49" s="76" t="s">
        <v>94</v>
      </c>
      <c r="D49" s="77"/>
      <c r="E49" s="77"/>
      <c r="F49" s="77"/>
      <c r="G49" s="77"/>
      <c r="H49" s="16">
        <v>718228.51679999998</v>
      </c>
    </row>
    <row r="50" spans="2:8" s="1" customFormat="1" ht="49.5" customHeight="1" x14ac:dyDescent="0.25">
      <c r="B50" s="32">
        <v>12.1</v>
      </c>
      <c r="C50" s="33" t="s">
        <v>51</v>
      </c>
      <c r="D50" s="34" t="s">
        <v>22</v>
      </c>
      <c r="E50" s="46">
        <v>239356.77</v>
      </c>
      <c r="F50" s="47">
        <v>0.84</v>
      </c>
      <c r="G50" s="46">
        <v>201059.6868</v>
      </c>
      <c r="H50" s="36"/>
    </row>
    <row r="51" spans="2:8" s="1" customFormat="1" ht="120.75" customHeight="1" thickBot="1" x14ac:dyDescent="0.3">
      <c r="B51" s="37">
        <v>12.2</v>
      </c>
      <c r="C51" s="38" t="s">
        <v>52</v>
      </c>
      <c r="D51" s="39" t="s">
        <v>22</v>
      </c>
      <c r="E51" s="40">
        <v>517168.83</v>
      </c>
      <c r="F51" s="41">
        <v>1</v>
      </c>
      <c r="G51" s="40">
        <v>517168.83</v>
      </c>
      <c r="H51" s="42"/>
    </row>
    <row r="52" spans="2:8" s="17" customFormat="1" ht="15.75" customHeight="1" thickBot="1" x14ac:dyDescent="0.3">
      <c r="B52" s="30">
        <v>13</v>
      </c>
      <c r="C52" s="78" t="s">
        <v>53</v>
      </c>
      <c r="D52" s="79"/>
      <c r="E52" s="79"/>
      <c r="F52" s="79"/>
      <c r="G52" s="79"/>
      <c r="H52" s="31">
        <v>1928519.12</v>
      </c>
    </row>
    <row r="53" spans="2:8" s="1" customFormat="1" ht="66.75" customHeight="1" x14ac:dyDescent="0.25">
      <c r="B53" s="32">
        <v>13.1</v>
      </c>
      <c r="C53" s="33" t="s">
        <v>54</v>
      </c>
      <c r="D53" s="34" t="s">
        <v>27</v>
      </c>
      <c r="E53" s="46">
        <v>47526.99</v>
      </c>
      <c r="F53" s="35">
        <v>12</v>
      </c>
      <c r="G53" s="46">
        <v>570323.88</v>
      </c>
      <c r="H53" s="36"/>
    </row>
    <row r="54" spans="2:8" s="1" customFormat="1" ht="63.75" customHeight="1" x14ac:dyDescent="0.25">
      <c r="B54" s="18">
        <v>13.2</v>
      </c>
      <c r="C54" s="19" t="s">
        <v>55</v>
      </c>
      <c r="D54" s="20" t="s">
        <v>27</v>
      </c>
      <c r="E54" s="21">
        <v>55726.32</v>
      </c>
      <c r="F54" s="22">
        <v>6</v>
      </c>
      <c r="G54" s="21">
        <v>334357.92</v>
      </c>
      <c r="H54" s="23"/>
    </row>
    <row r="55" spans="2:8" s="1" customFormat="1" ht="56.25" customHeight="1" x14ac:dyDescent="0.25">
      <c r="B55" s="18">
        <v>13.3</v>
      </c>
      <c r="C55" s="19" t="s">
        <v>56</v>
      </c>
      <c r="D55" s="20" t="s">
        <v>27</v>
      </c>
      <c r="E55" s="21">
        <v>94812.71</v>
      </c>
      <c r="F55" s="22">
        <v>6</v>
      </c>
      <c r="G55" s="21">
        <v>568876.26</v>
      </c>
      <c r="H55" s="23"/>
    </row>
    <row r="56" spans="2:8" s="1" customFormat="1" ht="50.25" customHeight="1" x14ac:dyDescent="0.25">
      <c r="B56" s="18">
        <v>13.4</v>
      </c>
      <c r="C56" s="19" t="s">
        <v>57</v>
      </c>
      <c r="D56" s="20" t="s">
        <v>27</v>
      </c>
      <c r="E56" s="21">
        <v>47935.76</v>
      </c>
      <c r="F56" s="22">
        <v>6</v>
      </c>
      <c r="G56" s="21">
        <v>287614.56</v>
      </c>
      <c r="H56" s="23"/>
    </row>
    <row r="57" spans="2:8" s="1" customFormat="1" ht="70.5" customHeight="1" thickBot="1" x14ac:dyDescent="0.3">
      <c r="B57" s="37">
        <v>13.5</v>
      </c>
      <c r="C57" s="38" t="s">
        <v>58</v>
      </c>
      <c r="D57" s="39" t="s">
        <v>59</v>
      </c>
      <c r="E57" s="40">
        <v>16734.650000000001</v>
      </c>
      <c r="F57" s="41">
        <v>10</v>
      </c>
      <c r="G57" s="40">
        <v>167346.5</v>
      </c>
      <c r="H57" s="42"/>
    </row>
    <row r="58" spans="2:8" ht="15.75" customHeight="1" thickBot="1" x14ac:dyDescent="0.3">
      <c r="B58" s="80" t="s">
        <v>60</v>
      </c>
      <c r="C58" s="81"/>
      <c r="D58" s="81"/>
      <c r="E58" s="81"/>
      <c r="F58" s="81"/>
      <c r="G58" s="82"/>
      <c r="H58" s="48">
        <v>52435613.136799991</v>
      </c>
    </row>
    <row r="59" spans="2:8" ht="15" customHeight="1" x14ac:dyDescent="0.25">
      <c r="B59" s="83" t="s">
        <v>61</v>
      </c>
      <c r="C59" s="84"/>
      <c r="D59" s="85" t="s">
        <v>62</v>
      </c>
      <c r="E59" s="86"/>
      <c r="F59" s="87">
        <v>0.27200000000000002</v>
      </c>
      <c r="G59" s="88"/>
      <c r="H59" s="49">
        <v>14262486.773209598</v>
      </c>
    </row>
    <row r="60" spans="2:8" ht="15" customHeight="1" x14ac:dyDescent="0.25">
      <c r="B60" s="70" t="s">
        <v>63</v>
      </c>
      <c r="C60" s="71"/>
      <c r="D60" s="72" t="s">
        <v>64</v>
      </c>
      <c r="E60" s="73"/>
      <c r="F60" s="74">
        <v>0.01</v>
      </c>
      <c r="G60" s="75"/>
      <c r="H60" s="50">
        <v>524356.13136799994</v>
      </c>
    </row>
    <row r="61" spans="2:8" ht="15" customHeight="1" x14ac:dyDescent="0.25">
      <c r="B61" s="70" t="s">
        <v>65</v>
      </c>
      <c r="C61" s="71"/>
      <c r="D61" s="72" t="s">
        <v>66</v>
      </c>
      <c r="E61" s="73"/>
      <c r="F61" s="74">
        <v>0.04</v>
      </c>
      <c r="G61" s="75"/>
      <c r="H61" s="50">
        <v>2097424.5254719998</v>
      </c>
    </row>
    <row r="62" spans="2:8" ht="15.75" customHeight="1" thickBot="1" x14ac:dyDescent="0.3">
      <c r="B62" s="62" t="s">
        <v>67</v>
      </c>
      <c r="C62" s="63"/>
      <c r="D62" s="64" t="s">
        <v>68</v>
      </c>
      <c r="E62" s="65"/>
      <c r="F62" s="66">
        <v>0.19</v>
      </c>
      <c r="G62" s="67"/>
      <c r="H62" s="51">
        <v>398510.65983967995</v>
      </c>
    </row>
    <row r="63" spans="2:8" ht="15.75" customHeight="1" thickBot="1" x14ac:dyDescent="0.3">
      <c r="B63" s="68" t="s">
        <v>69</v>
      </c>
      <c r="C63" s="69"/>
      <c r="D63" s="69"/>
      <c r="E63" s="69"/>
      <c r="F63" s="69"/>
      <c r="G63" s="69"/>
      <c r="H63" s="52">
        <v>17282778.089889277</v>
      </c>
    </row>
    <row r="64" spans="2:8" ht="15.75" customHeight="1" thickBot="1" x14ac:dyDescent="0.3">
      <c r="B64" s="68" t="s">
        <v>70</v>
      </c>
      <c r="C64" s="69"/>
      <c r="D64" s="69"/>
      <c r="E64" s="69"/>
      <c r="F64" s="69"/>
      <c r="G64" s="69"/>
      <c r="H64" s="52">
        <v>69718391.226689264</v>
      </c>
    </row>
    <row r="65" spans="2:8" x14ac:dyDescent="0.25">
      <c r="B65" s="53"/>
      <c r="C65" s="54"/>
      <c r="D65" s="53"/>
      <c r="E65" s="53"/>
      <c r="F65" s="53"/>
      <c r="G65" s="55"/>
      <c r="H65" s="55"/>
    </row>
    <row r="66" spans="2:8" ht="15.75" thickBot="1" x14ac:dyDescent="0.3"/>
    <row r="67" spans="2:8" ht="158.25" customHeight="1" thickBot="1" x14ac:dyDescent="0.3">
      <c r="E67" s="56" t="s">
        <v>71</v>
      </c>
      <c r="F67" s="57" t="s">
        <v>72</v>
      </c>
      <c r="G67" s="58" t="s">
        <v>73</v>
      </c>
    </row>
    <row r="68" spans="2:8" ht="73.5" customHeight="1" thickBot="1" x14ac:dyDescent="0.3">
      <c r="E68" s="59" t="s">
        <v>74</v>
      </c>
      <c r="F68" s="60">
        <v>70000000</v>
      </c>
      <c r="G68" s="61">
        <v>69718391.226689264</v>
      </c>
    </row>
    <row r="71" spans="2:8" ht="69.75" customHeight="1" x14ac:dyDescent="0.25">
      <c r="B71" s="104" t="s">
        <v>75</v>
      </c>
      <c r="C71" s="104"/>
      <c r="D71" s="104"/>
      <c r="E71" s="104"/>
      <c r="F71" s="104"/>
      <c r="G71" s="104"/>
      <c r="H71" s="104"/>
    </row>
    <row r="73" spans="2:8" ht="81" customHeight="1" x14ac:dyDescent="0.25">
      <c r="B73" s="104" t="s">
        <v>76</v>
      </c>
      <c r="C73" s="104"/>
      <c r="D73" s="104"/>
      <c r="E73" s="104"/>
      <c r="F73" s="104"/>
      <c r="G73" s="104"/>
      <c r="H73" s="104"/>
    </row>
    <row r="76" spans="2:8" ht="409.5" customHeight="1" x14ac:dyDescent="0.25">
      <c r="B76" s="104" t="s">
        <v>84</v>
      </c>
      <c r="C76" s="104"/>
      <c r="D76" s="104"/>
      <c r="E76" s="104"/>
      <c r="F76" s="104"/>
      <c r="G76" s="104"/>
      <c r="H76" s="104"/>
    </row>
  </sheetData>
  <pageMargins left="0.7" right="0.7" top="0.75" bottom="0.75" header="0.3" footer="0.3"/>
  <pageSetup paperSize="9" scale="58" orientation="portrait" r:id="rId1"/>
  <rowBreaks count="1" manualBreakCount="1">
    <brk id="55" min="1"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VERIFICACIÓN ECONÓMICA</vt:lpstr>
      <vt:lpstr>ECONTAINERS S.A.S.</vt:lpstr>
      <vt:lpstr>PROYECTOS Y SOLUCIONES EN INGEN</vt:lpstr>
      <vt:lpstr>CONSORCIO VENTURA</vt:lpstr>
      <vt:lpstr>FABIO GARZON DAZA</vt:lpstr>
      <vt:lpstr>SKYTECH S.A.S</vt:lpstr>
      <vt:lpstr>'CONSORCIO VENTURA'!Área_de_impresión</vt:lpstr>
      <vt:lpstr>'ECONTAINERS S.A.S.'!Área_de_impresión</vt:lpstr>
      <vt:lpstr>'FABIO GARZON DAZA'!Área_de_impresión</vt:lpstr>
      <vt:lpstr>'PROYECTOS Y SOLUCIONES EN INGEN'!Área_de_impresión</vt:lpstr>
      <vt:lpstr>'SKYTECH S.A.S'!Área_de_impresión</vt:lpstr>
      <vt:lpstr>'VERIFICACIÓN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ASD2. JORGE HERNAN CARMONA GALVIS</dc:creator>
  <cp:lastModifiedBy>ASD2. JORGE HERNAN CARMONA GALVIS</cp:lastModifiedBy>
  <dcterms:created xsi:type="dcterms:W3CDTF">2023-07-19T14:27:57Z</dcterms:created>
  <dcterms:modified xsi:type="dcterms:W3CDTF">2023-08-10T15:39:05Z</dcterms:modified>
</cp:coreProperties>
</file>