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3\07 Julio\"/>
    </mc:Choice>
  </mc:AlternateContent>
  <xr:revisionPtr revIDLastSave="0" documentId="13_ncr:1_{3F1E47E7-3D58-4BB7-9A9E-A80C10F309B2}" xr6:coauthVersionLast="36" xr6:coauthVersionMax="47" xr10:uidLastSave="{00000000-0000-0000-0000-000000000000}"/>
  <bookViews>
    <workbookView xWindow="0" yWindow="0" windowWidth="20490" windowHeight="7245" xr2:uid="{00000000-000D-0000-FFFF-FFFF00000000}"/>
  </bookViews>
  <sheets>
    <sheet name="Formato " sheetId="2" r:id="rId1"/>
    <sheet name="Instrucciones" sheetId="3" r:id="rId2"/>
  </sheets>
  <externalReferences>
    <externalReference r:id="rId3"/>
    <externalReference r:id="rId4"/>
    <externalReference r:id="rId5"/>
  </externalReferences>
  <definedNames>
    <definedName name="_xlnm.Print_Area" localSheetId="0">'Formato '!$A$2:$N$44</definedName>
    <definedName name="REGIONALES">[1]Hoja4!$C$4:$C$37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J33" i="2"/>
  <c r="J27" i="2"/>
  <c r="I33" i="2"/>
  <c r="I27" i="2"/>
  <c r="J31" i="2" l="1"/>
  <c r="J30" i="2"/>
  <c r="J29" i="2"/>
  <c r="J28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I31" i="2"/>
  <c r="I30" i="2"/>
  <c r="I29" i="2"/>
  <c r="I28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L32" i="2" l="1"/>
  <c r="J32" i="2"/>
  <c r="I32" i="2"/>
  <c r="H32" i="2"/>
  <c r="G32" i="2"/>
  <c r="F31" i="2"/>
  <c r="F29" i="2"/>
  <c r="F28" i="2"/>
  <c r="F27" i="2"/>
  <c r="F24" i="2"/>
  <c r="F23" i="2"/>
  <c r="F32" i="2" s="1"/>
  <c r="F33" i="2" s="1"/>
  <c r="F16" i="2"/>
  <c r="M30" i="2"/>
  <c r="N31" i="2"/>
  <c r="M31" i="2"/>
  <c r="N30" i="2"/>
  <c r="K31" i="2"/>
  <c r="K29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K30" i="2" l="1"/>
  <c r="N29" i="2"/>
  <c r="M29" i="2"/>
  <c r="N28" i="2"/>
  <c r="M28" i="2"/>
  <c r="K28" i="2"/>
  <c r="N27" i="2"/>
  <c r="M27" i="2"/>
  <c r="K27" i="2"/>
  <c r="N26" i="2"/>
  <c r="M26" i="2"/>
  <c r="K26" i="2"/>
  <c r="N25" i="2"/>
  <c r="M25" i="2"/>
  <c r="K25" i="2"/>
  <c r="N24" i="2"/>
  <c r="M24" i="2"/>
  <c r="K24" i="2"/>
  <c r="N23" i="2"/>
  <c r="M23" i="2"/>
  <c r="K23" i="2"/>
  <c r="N22" i="2"/>
  <c r="M22" i="2"/>
  <c r="K22" i="2"/>
  <c r="N21" i="2"/>
  <c r="M21" i="2"/>
  <c r="K21" i="2"/>
  <c r="N20" i="2"/>
  <c r="M20" i="2"/>
  <c r="K20" i="2"/>
  <c r="N19" i="2"/>
  <c r="M19" i="2"/>
  <c r="K19" i="2"/>
  <c r="N18" i="2"/>
  <c r="M18" i="2"/>
  <c r="K18" i="2"/>
  <c r="N17" i="2"/>
  <c r="M17" i="2"/>
  <c r="K17" i="2"/>
  <c r="N16" i="2"/>
  <c r="M16" i="2"/>
  <c r="K16" i="2"/>
  <c r="N15" i="2"/>
  <c r="M15" i="2"/>
  <c r="K15" i="2"/>
  <c r="N14" i="2"/>
  <c r="M14" i="2"/>
  <c r="K14" i="2"/>
  <c r="N13" i="2"/>
  <c r="M13" i="2"/>
  <c r="K13" i="2"/>
  <c r="N12" i="2"/>
  <c r="M12" i="2"/>
  <c r="K12" i="2"/>
  <c r="N11" i="2"/>
  <c r="M11" i="2"/>
  <c r="K11" i="2"/>
  <c r="N10" i="2"/>
  <c r="M10" i="2"/>
  <c r="K10" i="2"/>
  <c r="K32" i="2" l="1"/>
  <c r="M32" i="2"/>
</calcChain>
</file>

<file path=xl/sharedStrings.xml><?xml version="1.0" encoding="utf-8"?>
<sst xmlns="http://schemas.openxmlformats.org/spreadsheetml/2006/main" count="124" uniqueCount="96">
  <si>
    <t xml:space="preserve"> </t>
  </si>
  <si>
    <t>Código:
GRF-F-082</t>
  </si>
  <si>
    <t>INSTRUCCIONES PARA EL DILIGENCIAMIENTO DEL FORMATO</t>
  </si>
  <si>
    <t>NO IMPRIMIR</t>
  </si>
  <si>
    <t xml:space="preserve">1. Generalidades </t>
  </si>
  <si>
    <t>Para el diligenciamiento se utiliza el tipo de letra Arial con tamaño de 10 a 14 puntos de tamaño</t>
  </si>
  <si>
    <t>2. Instrucciones para diligenciar las casillas</t>
  </si>
  <si>
    <t>NOMBRE DE LA CASILLA</t>
  </si>
  <si>
    <t>INSTRUCCIONES</t>
  </si>
  <si>
    <t>FONDO EMPRENDER - PCI 36-02-00-001- 505255</t>
  </si>
  <si>
    <t>ADHERENTE</t>
  </si>
  <si>
    <t>VALOR TOTAL DE LA CONVOCATORIA</t>
  </si>
  <si>
    <t>VALOR APORTE SENA</t>
  </si>
  <si>
    <t>VALOR APORTE ENTE ADHERENTE</t>
  </si>
  <si>
    <t>INFORMACIÓN EJECUCIONES</t>
  </si>
  <si>
    <t>DEVOLUCIÓN ADHESIONES</t>
  </si>
  <si>
    <t>SALDO POR EJECUTAR</t>
  </si>
  <si>
    <t>FECHA DE FIRMA DE ADHESIÓN</t>
  </si>
  <si>
    <t>N° DE LA CONVOCATORIA</t>
  </si>
  <si>
    <t>Nº IDENTIFICACIÓN</t>
  </si>
  <si>
    <t>NOMBRE DE LA ENTIDAD</t>
  </si>
  <si>
    <t>FORMA</t>
  </si>
  <si>
    <t>EJECUCIÓN APORTE SENA</t>
  </si>
  <si>
    <t>TOTAL EJECUCIÓN</t>
  </si>
  <si>
    <t>APORTE SENA</t>
  </si>
  <si>
    <t>APORTE ADHERENTE</t>
  </si>
  <si>
    <t xml:space="preserve">Firma del responsable de la información contable </t>
  </si>
  <si>
    <t>Fondo emprender</t>
  </si>
  <si>
    <t>Proceso Gestión de Recursos Financieros
 CERTIFICACION INFORMACION FINANCIERA ADHESIONES CONTRATO INTERADMINISTRATIVO</t>
  </si>
  <si>
    <t>DATOS DE ADHESION</t>
  </si>
  <si>
    <t xml:space="preserve">Corresponde al Número Asignado por Fondo Emprender </t>
  </si>
  <si>
    <t>Fecha en la que se firma la adhesión  DD/MM/AAAA</t>
  </si>
  <si>
    <t xml:space="preserve">Corresponde al numero asignado por fondo Empreder </t>
  </si>
  <si>
    <t>ID del ente adherente</t>
  </si>
  <si>
    <t>Razón Social del Ente Adherente</t>
  </si>
  <si>
    <t>Nombre de la Entidad</t>
  </si>
  <si>
    <t>Valor Total Convocatoria ( Aporte SENA + Aporte adherente)</t>
  </si>
  <si>
    <t>Valor del aporte de SENA (Valor en pesos)</t>
  </si>
  <si>
    <t>Valor aporte ente adherente (Valor en pesos)</t>
  </si>
  <si>
    <t>Valor de los recursos Ejecutados correspondiente al aporte SENA</t>
  </si>
  <si>
    <t>Valor de los recursos Ejecutados correspondiente al aporte del Ente Adherente</t>
  </si>
  <si>
    <t>La sumatoria de los recursos ejecutados aporte SENA + ENTE ADHERENTE</t>
  </si>
  <si>
    <t>Corresponde al valor de los recursos NO ejecutados y que fueron devueltos al ente adherente de acuerdo con el informe de Ejecución Financiera</t>
  </si>
  <si>
    <t>Aporte SENA</t>
  </si>
  <si>
    <t>Aporte Ente Adherente</t>
  </si>
  <si>
    <t>Valor del aporte SENA menos  los recursos Ejecutados correspondiente al aporte SENA</t>
  </si>
  <si>
    <t>Valor aporte ente adherente  menos los recursos Ejecutados correspondiente al aporte del ente adherente menos las devoluciones efectuadas al ente adherente.</t>
  </si>
  <si>
    <t>CERTIFICACIÓN INFORMACIÓN FINANCIERA ADHESIONES CONTRATO INTERADMINISTRATIVO No. ________________</t>
  </si>
  <si>
    <t xml:space="preserve">Indique el Número del Contrato Interadministrativo Asignado por Fondo Emprender </t>
  </si>
  <si>
    <t xml:space="preserve">Fecha de Corte </t>
  </si>
  <si>
    <t>Periodo de corte al cual corresponde al información registrada.</t>
  </si>
  <si>
    <t>Versión: 03</t>
  </si>
  <si>
    <t>FIRMAS</t>
  </si>
  <si>
    <t>PROCESO: GESTIÓN DE RECURSOS FINANCIEROS</t>
  </si>
  <si>
    <t>DATOS ADHESIÓN</t>
  </si>
  <si>
    <t>N° ADHESIÓN</t>
  </si>
  <si>
    <t>EJECUCIÓN APORTE ADHERENTE</t>
  </si>
  <si>
    <t>El Grupo Fondo Emprender elaborará mensualmente este formato conforme a lo establecido en la Guía Reconocimiento Contable Convenios</t>
  </si>
  <si>
    <t>Número Adhesión</t>
  </si>
  <si>
    <t>Fecha Firma Adhesión</t>
  </si>
  <si>
    <t>Número de Convocatoria</t>
  </si>
  <si>
    <t xml:space="preserve">Corresponde al numero asignado por fondo Emprender </t>
  </si>
  <si>
    <t>Nº Identificación</t>
  </si>
  <si>
    <t>Ejecución Aporte SENA</t>
  </si>
  <si>
    <t>Ejecución Aporte ENTE ADHERENTE</t>
  </si>
  <si>
    <t>El presente formato deberá ser firmado por los responsables de la Información Financiera y Contable por parte del OPERADOR que administra los recursos y del responsable de la Información Financiera y Contable de FONDO EMPRENDER.</t>
  </si>
  <si>
    <t>MUNICIPIO DE TAURAMENA</t>
  </si>
  <si>
    <t>MUNICIPIO DE ITAGÜÍ</t>
  </si>
  <si>
    <t>MUNICIPIO DE VILLANUEVA</t>
  </si>
  <si>
    <t>MUNICIPIO DE SAN JUAN DE URABÁ</t>
  </si>
  <si>
    <t>MUNICIPIO DE YARUMAL</t>
  </si>
  <si>
    <t>MUNICIPIO DE GARZÓN</t>
  </si>
  <si>
    <t>DEPARTAMENTO DE SUCRE</t>
  </si>
  <si>
    <t>MUNICIPIO DE PLANADAS</t>
  </si>
  <si>
    <t>MUNICIPIO DE CALDAS</t>
  </si>
  <si>
    <t>MUNICIPIO DE BUGALAGRANDE</t>
  </si>
  <si>
    <t>MUNICIPIO DE CARMEN DE VIBORAL</t>
  </si>
  <si>
    <t>MUNICIPIO DE PLANETA RICA</t>
  </si>
  <si>
    <t>MUNICIPIO DE BARRANCABERMEJA</t>
  </si>
  <si>
    <t>GRAMALOTE LIMITED</t>
  </si>
  <si>
    <t>SECRETARIADO NACIONAL DE PASTORAL SOCIAL CARITAS COLOMBIANA</t>
  </si>
  <si>
    <t>SOCIEDAD MINERA DE COBRE QUEBRADONA S.A.S. BIC.</t>
  </si>
  <si>
    <t>MINISTERIO DEL INTERIOR</t>
  </si>
  <si>
    <t>MUNICIPIO DE MANIZALES</t>
  </si>
  <si>
    <t>MUNICIPIO DE LA VIRGINIA</t>
  </si>
  <si>
    <t>DEPARTAMENTO NORTE DE SANTANDER</t>
  </si>
  <si>
    <t>DISTRITO ESPECIAL TURISTICO Y CULTURAL DE RIOHACHA</t>
  </si>
  <si>
    <t>MUNICIPIO DE ACACIAS</t>
  </si>
  <si>
    <t>CERTIFICACIÓN INFORMACIÓN FINANCIERA ADHESIONES CONTRATO INTERADMINISTRATIVO No.  CO1 .PCCNTR. 1471299</t>
  </si>
  <si>
    <t>DORIS CUERVO PARRA</t>
  </si>
  <si>
    <t>Jefe Seccion Contabilidad Sede Bogotá</t>
  </si>
  <si>
    <t>Universidad Nacional de Colombia</t>
  </si>
  <si>
    <t>TP-21043-T</t>
  </si>
  <si>
    <r>
      <t>Mediante la presente relación, se hace constar la totalidad de ADHESIONES suscritas EN EL CONTRATO INTERADMINISTRATIVO No. CO1 .PCCNTR. 1471299  del 23 de abril  de 2020 FONDO EMPRENDER</t>
    </r>
    <r>
      <rPr>
        <sz val="12"/>
        <rFont val="Arial"/>
        <family val="2"/>
      </rPr>
      <t xml:space="preserve">, </t>
    </r>
    <r>
      <rPr>
        <sz val="11"/>
        <rFont val="Arial"/>
        <family val="2"/>
      </rPr>
      <t xml:space="preserve"> identificada con el código </t>
    </r>
    <r>
      <rPr>
        <sz val="12"/>
        <rFont val="Arial"/>
        <family val="2"/>
      </rPr>
      <t>PCI 36-02-00-001-505255</t>
    </r>
  </si>
  <si>
    <t>FECHA DE CORTE: 31 DE JULIO DE 2023</t>
  </si>
  <si>
    <r>
      <t>Se firma en  la ciudad de Bogotá D.C.  a los días 10 mes AGOSTO año</t>
    </r>
    <r>
      <rPr>
        <sz val="7.7"/>
        <color rgb="FFFF0000"/>
        <rFont val="Arial"/>
        <family val="2"/>
      </rPr>
      <t xml:space="preserve">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</si>
</sst>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* #,##0.00\ _€_-;\-* #,##0.00\ _€_-;_-* &quot;-&quot;??\ _€_-;_-@_-"/>
    <numFmt numFmtId="165" formatCode="_-* #,##0\ _€_-;\-* #,##0\ _€_-;_-* &quot;-&quot;??\ _€_-;_-@_-"/>
  </numFmts>
  <fonts count="28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theme="1"/>
      <name val="Arial"/>
      <family val="2"/>
    </font>
    <font>
      <b/>
      <sz val="15"/>
      <color theme="0"/>
      <name val="Arial"/>
      <family val="2"/>
    </font>
    <font>
      <b/>
      <sz val="15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7.7"/>
      <color rgb="FFFF0000"/>
      <name val="Arial"/>
      <family val="2"/>
    </font>
    <font>
      <b/>
      <sz val="12"/>
      <name val="Ancizar Sans"/>
      <family val="2"/>
    </font>
    <font>
      <sz val="12"/>
      <name val="Ancizar Sans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164" fontId="3" fillId="0" borderId="0" applyFont="0" applyFill="0" applyBorder="0" applyAlignment="0" applyProtection="0"/>
    <xf numFmtId="0" fontId="5" fillId="0" borderId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</cellStyleXfs>
  <cellXfs count="11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0" xfId="3" applyFont="1"/>
    <xf numFmtId="0" fontId="8" fillId="3" borderId="0" xfId="3" applyFont="1" applyFill="1"/>
    <xf numFmtId="0" fontId="7" fillId="3" borderId="0" xfId="3" applyFont="1" applyFill="1"/>
    <xf numFmtId="0" fontId="7" fillId="0" borderId="0" xfId="3" applyFont="1"/>
    <xf numFmtId="0" fontId="15" fillId="0" borderId="0" xfId="3" applyFont="1" applyAlignment="1">
      <alignment horizontal="center" vertical="center"/>
    </xf>
    <xf numFmtId="0" fontId="5" fillId="0" borderId="2" xfId="3" applyBorder="1"/>
    <xf numFmtId="0" fontId="5" fillId="0" borderId="2" xfId="3" applyBorder="1" applyAlignment="1">
      <alignment vertical="center"/>
    </xf>
    <xf numFmtId="0" fontId="16" fillId="0" borderId="0" xfId="0" applyFont="1"/>
    <xf numFmtId="0" fontId="16" fillId="0" borderId="3" xfId="0" applyFont="1" applyBorder="1"/>
    <xf numFmtId="0" fontId="16" fillId="0" borderId="4" xfId="0" applyFont="1" applyBorder="1"/>
    <xf numFmtId="0" fontId="16" fillId="0" borderId="6" xfId="0" applyFont="1" applyBorder="1"/>
    <xf numFmtId="165" fontId="20" fillId="4" borderId="14" xfId="2" applyNumberFormat="1" applyFont="1" applyFill="1" applyBorder="1" applyAlignment="1">
      <alignment horizontal="center" vertical="center" wrapText="1"/>
    </xf>
    <xf numFmtId="165" fontId="20" fillId="4" borderId="2" xfId="2" applyNumberFormat="1" applyFont="1" applyFill="1" applyBorder="1" applyAlignment="1">
      <alignment horizontal="center" vertical="center" wrapText="1"/>
    </xf>
    <xf numFmtId="165" fontId="20" fillId="4" borderId="15" xfId="2" applyNumberFormat="1" applyFont="1" applyFill="1" applyBorder="1" applyAlignment="1">
      <alignment horizontal="center" vertical="center" wrapText="1"/>
    </xf>
    <xf numFmtId="165" fontId="16" fillId="0" borderId="0" xfId="2" applyNumberFormat="1" applyFont="1" applyBorder="1"/>
    <xf numFmtId="165" fontId="16" fillId="0" borderId="7" xfId="2" applyNumberFormat="1" applyFont="1" applyBorder="1"/>
    <xf numFmtId="165" fontId="16" fillId="0" borderId="6" xfId="2" applyNumberFormat="1" applyFont="1" applyBorder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5" fontId="21" fillId="0" borderId="0" xfId="2" applyNumberFormat="1" applyFont="1" applyBorder="1" applyAlignment="1">
      <alignment horizontal="center" vertical="center"/>
    </xf>
    <xf numFmtId="165" fontId="21" fillId="0" borderId="7" xfId="2" applyNumberFormat="1" applyFont="1" applyBorder="1"/>
    <xf numFmtId="165" fontId="21" fillId="0" borderId="0" xfId="2" applyNumberFormat="1" applyFont="1" applyBorder="1" applyAlignment="1">
      <alignment horizontal="center"/>
    </xf>
    <xf numFmtId="0" fontId="21" fillId="0" borderId="6" xfId="0" applyFont="1" applyBorder="1" applyAlignment="1">
      <alignment vertical="center"/>
    </xf>
    <xf numFmtId="0" fontId="21" fillId="0" borderId="0" xfId="0" applyFont="1" applyAlignment="1">
      <alignment vertical="center"/>
    </xf>
    <xf numFmtId="165" fontId="16" fillId="0" borderId="10" xfId="2" applyNumberFormat="1" applyFont="1" applyBorder="1"/>
    <xf numFmtId="165" fontId="16" fillId="0" borderId="8" xfId="2" applyNumberFormat="1" applyFont="1" applyBorder="1"/>
    <xf numFmtId="0" fontId="16" fillId="0" borderId="8" xfId="0" applyFont="1" applyBorder="1"/>
    <xf numFmtId="14" fontId="16" fillId="0" borderId="2" xfId="0" applyNumberFormat="1" applyFont="1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3" applyAlignment="1">
      <alignment horizontal="left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3" fontId="16" fillId="0" borderId="2" xfId="0" applyNumberFormat="1" applyFont="1" applyBorder="1"/>
    <xf numFmtId="42" fontId="16" fillId="0" borderId="2" xfId="5" applyNumberFormat="1" applyFont="1" applyBorder="1"/>
    <xf numFmtId="41" fontId="16" fillId="0" borderId="2" xfId="4" applyFont="1" applyBorder="1" applyAlignment="1">
      <alignment horizontal="center"/>
    </xf>
    <xf numFmtId="41" fontId="16" fillId="0" borderId="2" xfId="4" applyFont="1" applyBorder="1"/>
    <xf numFmtId="42" fontId="16" fillId="0" borderId="2" xfId="5" applyNumberFormat="1" applyFont="1" applyFill="1" applyBorder="1"/>
    <xf numFmtId="1" fontId="23" fillId="0" borderId="22" xfId="0" applyNumberFormat="1" applyFont="1" applyBorder="1"/>
    <xf numFmtId="3" fontId="24" fillId="0" borderId="0" xfId="0" applyNumberFormat="1" applyFont="1" applyAlignment="1">
      <alignment vertical="center"/>
    </xf>
    <xf numFmtId="3" fontId="24" fillId="0" borderId="8" xfId="0" applyNumberFormat="1" applyFont="1" applyBorder="1" applyAlignment="1">
      <alignment vertical="center"/>
    </xf>
    <xf numFmtId="14" fontId="16" fillId="0" borderId="2" xfId="0" applyNumberFormat="1" applyFont="1" applyBorder="1" applyAlignment="1">
      <alignment wrapText="1"/>
    </xf>
    <xf numFmtId="42" fontId="26" fillId="0" borderId="0" xfId="5" applyNumberFormat="1" applyFont="1"/>
    <xf numFmtId="3" fontId="27" fillId="0" borderId="0" xfId="0" applyNumberFormat="1" applyFont="1"/>
    <xf numFmtId="0" fontId="18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3" fillId="3" borderId="8" xfId="1" applyFont="1" applyFill="1" applyBorder="1" applyAlignment="1">
      <alignment horizontal="right"/>
    </xf>
    <xf numFmtId="0" fontId="13" fillId="3" borderId="9" xfId="1" applyFont="1" applyFill="1" applyBorder="1" applyAlignment="1">
      <alignment horizontal="right"/>
    </xf>
    <xf numFmtId="165" fontId="20" fillId="4" borderId="12" xfId="2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20" fillId="7" borderId="12" xfId="2" applyNumberFormat="1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165" fontId="21" fillId="0" borderId="0" xfId="2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5" fontId="20" fillId="4" borderId="11" xfId="2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5" fontId="20" fillId="4" borderId="12" xfId="2" applyNumberFormat="1" applyFont="1" applyFill="1" applyBorder="1" applyAlignment="1">
      <alignment horizontal="center" vertical="center"/>
    </xf>
    <xf numFmtId="165" fontId="20" fillId="4" borderId="2" xfId="2" applyNumberFormat="1" applyFont="1" applyFill="1" applyBorder="1" applyAlignment="1">
      <alignment horizontal="center" vertical="center" wrapText="1"/>
    </xf>
    <xf numFmtId="165" fontId="21" fillId="0" borderId="22" xfId="2" applyNumberFormat="1" applyFont="1" applyBorder="1" applyAlignment="1">
      <alignment horizontal="center" vertical="center" wrapText="1"/>
    </xf>
    <xf numFmtId="0" fontId="5" fillId="0" borderId="2" xfId="3" applyBorder="1" applyAlignment="1">
      <alignment vertical="center" wrapText="1"/>
    </xf>
    <xf numFmtId="0" fontId="5" fillId="0" borderId="2" xfId="3" applyBorder="1" applyAlignment="1">
      <alignment horizontal="left"/>
    </xf>
    <xf numFmtId="0" fontId="9" fillId="0" borderId="2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1" fillId="6" borderId="2" xfId="3" applyFont="1" applyFill="1" applyBorder="1" applyAlignment="1">
      <alignment horizontal="center"/>
    </xf>
    <xf numFmtId="0" fontId="12" fillId="0" borderId="2" xfId="3" applyFont="1" applyBorder="1" applyAlignment="1">
      <alignment horizontal="left"/>
    </xf>
    <xf numFmtId="0" fontId="13" fillId="0" borderId="2" xfId="3" applyFont="1" applyBorder="1" applyAlignment="1">
      <alignment horizontal="left"/>
    </xf>
    <xf numFmtId="0" fontId="11" fillId="0" borderId="2" xfId="3" applyFont="1" applyBorder="1" applyAlignment="1">
      <alignment horizontal="center"/>
    </xf>
    <xf numFmtId="0" fontId="14" fillId="6" borderId="16" xfId="3" applyFont="1" applyFill="1" applyBorder="1" applyAlignment="1">
      <alignment horizontal="center" vertical="center"/>
    </xf>
    <xf numFmtId="0" fontId="14" fillId="6" borderId="17" xfId="3" applyFont="1" applyFill="1" applyBorder="1" applyAlignment="1">
      <alignment horizontal="center" vertical="center"/>
    </xf>
    <xf numFmtId="0" fontId="14" fillId="6" borderId="18" xfId="3" applyFont="1" applyFill="1" applyBorder="1" applyAlignment="1">
      <alignment horizontal="center" vertical="center"/>
    </xf>
    <xf numFmtId="0" fontId="5" fillId="0" borderId="2" xfId="3" applyBorder="1" applyAlignment="1">
      <alignment wrapText="1"/>
    </xf>
    <xf numFmtId="0" fontId="5" fillId="0" borderId="2" xfId="3" applyBorder="1" applyAlignment="1">
      <alignment horizontal="center" wrapText="1"/>
    </xf>
    <xf numFmtId="0" fontId="2" fillId="0" borderId="21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9" xfId="3" applyFont="1" applyBorder="1" applyAlignment="1">
      <alignment horizontal="center" vertical="center" wrapText="1"/>
    </xf>
    <xf numFmtId="0" fontId="2" fillId="0" borderId="20" xfId="3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0" fontId="5" fillId="0" borderId="16" xfId="3" applyBorder="1" applyAlignment="1">
      <alignment horizontal="left" wrapText="1"/>
    </xf>
    <xf numFmtId="0" fontId="5" fillId="0" borderId="18" xfId="3" applyBorder="1" applyAlignment="1">
      <alignment horizontal="left" wrapText="1"/>
    </xf>
    <xf numFmtId="0" fontId="5" fillId="0" borderId="17" xfId="3" applyBorder="1" applyAlignment="1">
      <alignment horizontal="left" wrapText="1"/>
    </xf>
    <xf numFmtId="0" fontId="2" fillId="0" borderId="19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5" fillId="0" borderId="16" xfId="3" applyBorder="1" applyAlignment="1">
      <alignment horizontal="center" wrapText="1"/>
    </xf>
    <xf numFmtId="0" fontId="5" fillId="0" borderId="18" xfId="3" applyBorder="1" applyAlignment="1">
      <alignment horizontal="center" wrapText="1"/>
    </xf>
    <xf numFmtId="0" fontId="5" fillId="0" borderId="17" xfId="3" applyBorder="1" applyAlignment="1">
      <alignment horizontal="center" wrapText="1"/>
    </xf>
    <xf numFmtId="0" fontId="6" fillId="0" borderId="2" xfId="3" applyFont="1" applyBorder="1" applyAlignment="1">
      <alignment vertical="center" wrapText="1"/>
    </xf>
    <xf numFmtId="0" fontId="5" fillId="0" borderId="16" xfId="3" applyBorder="1" applyAlignment="1">
      <alignment horizontal="center"/>
    </xf>
    <xf numFmtId="0" fontId="5" fillId="0" borderId="18" xfId="3" applyBorder="1" applyAlignment="1">
      <alignment horizontal="center"/>
    </xf>
    <xf numFmtId="0" fontId="5" fillId="0" borderId="17" xfId="3" applyBorder="1" applyAlignment="1">
      <alignment horizontal="center"/>
    </xf>
    <xf numFmtId="0" fontId="27" fillId="0" borderId="0" xfId="0" applyFont="1"/>
    <xf numFmtId="0" fontId="27" fillId="0" borderId="7" xfId="0" applyFont="1" applyBorder="1"/>
  </cellXfs>
  <cellStyles count="6">
    <cellStyle name="Entrada" xfId="1" builtinId="20"/>
    <cellStyle name="Millares [0]" xfId="4" builtinId="6"/>
    <cellStyle name="Millares 2" xfId="2" xr:uid="{91834F3D-C8AE-4693-9B62-770B00BEC2B0}"/>
    <cellStyle name="Moneda [0]" xfId="5" builtinId="7"/>
    <cellStyle name="Normal" xfId="0" builtinId="0"/>
    <cellStyle name="Normal 2" xfId="3" xr:uid="{4936C7F4-EC6A-43C8-9D17-F15206BF1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123825</xdr:colOff>
      <xdr:row>1</xdr:row>
      <xdr:rowOff>238125</xdr:rowOff>
    </xdr:from>
    <xdr:to>
      <xdr:col>6</xdr:col>
      <xdr:colOff>1104900</xdr:colOff>
      <xdr:row>2</xdr:row>
      <xdr:rowOff>575310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4ABC8C34-EDB4-4C63-85C0-A9B00EEC759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7372350" y="619125"/>
          <a:ext cx="981075" cy="1000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802004</xdr:colOff>
      <xdr:row>1</xdr:row>
      <xdr:rowOff>66675</xdr:rowOff>
    </xdr:from>
    <xdr:to>
      <xdr:col>4</xdr:col>
      <xdr:colOff>363854</xdr:colOff>
      <xdr:row>2</xdr:row>
      <xdr:rowOff>461160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1D8CCE-C24F-4829-83F6-49CDBFFD0E0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594984" y="196215"/>
          <a:ext cx="887730" cy="7831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cvargasg/AppData/Local/Microsoft/Windows/INetCache/Content.Outlook/VAN759AG/Anexo%20M%20I%20-%20COPIA%20DE%20COPIA%20DE%20FORMATO_ESTADO_FINANCIERO_CONVENIOS%20XLSX-%20-%2015-01-2019%20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3/05%20Mayo/FORMATO_CERTIFICACION_INFORMACION_FINANCIERA_ADHESIONES_CONTRATO_INTERADMINISTRATIVO%20MAY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1.%20Informe%20de%20ejecuci&#243;n%20financiera%20Juli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uctivo Formato CONVENIOS"/>
      <sheetName val="Formato Convenios"/>
      <sheetName val="Hoja2"/>
      <sheetName val="Hoja1"/>
      <sheetName val="Hoja4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RTIFICACION"/>
      <sheetName val="Instructivo "/>
    </sheetNames>
    <sheetDataSet>
      <sheetData sheetId="0">
        <row r="11">
          <cell r="B11">
            <v>1</v>
          </cell>
        </row>
        <row r="12">
          <cell r="B12">
            <v>2</v>
          </cell>
        </row>
        <row r="13">
          <cell r="B13">
            <v>4</v>
          </cell>
        </row>
        <row r="14">
          <cell r="B14">
            <v>5</v>
          </cell>
        </row>
        <row r="15">
          <cell r="B15">
            <v>6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12</v>
          </cell>
        </row>
        <row r="20">
          <cell r="B20">
            <v>13</v>
          </cell>
        </row>
        <row r="21">
          <cell r="B21">
            <v>14</v>
          </cell>
        </row>
        <row r="22">
          <cell r="B22">
            <v>15</v>
          </cell>
        </row>
        <row r="23">
          <cell r="B23">
            <v>16</v>
          </cell>
        </row>
        <row r="24">
          <cell r="B24">
            <v>17</v>
          </cell>
        </row>
        <row r="25">
          <cell r="B25">
            <v>18</v>
          </cell>
        </row>
        <row r="26">
          <cell r="B26">
            <v>19</v>
          </cell>
        </row>
        <row r="27">
          <cell r="B27">
            <v>20</v>
          </cell>
        </row>
        <row r="28">
          <cell r="B28">
            <v>22</v>
          </cell>
        </row>
        <row r="29">
          <cell r="B29">
            <v>21</v>
          </cell>
        </row>
        <row r="30">
          <cell r="B30">
            <v>23</v>
          </cell>
        </row>
        <row r="31">
          <cell r="B31">
            <v>24</v>
          </cell>
        </row>
        <row r="32">
          <cell r="B32">
            <v>25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 - 2023"/>
      <sheetName val="Hoja1"/>
      <sheetName val="Adhesiones"/>
      <sheetName val="Conciliación Quipu"/>
      <sheetName val="Anexo 3-Porcion C-NC"/>
      <sheetName val="Cta 11100613"/>
      <sheetName val="Cta 29020102"/>
      <sheetName val="Cta 29020103 rend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/>
      <sheetData sheetId="1"/>
      <sheetData sheetId="2">
        <row r="5">
          <cell r="A5" t="str">
            <v>Municipio de Itagüí</v>
          </cell>
          <cell r="B5">
            <v>1000000000</v>
          </cell>
          <cell r="C5">
            <v>0.5</v>
          </cell>
          <cell r="D5">
            <v>1000000000</v>
          </cell>
          <cell r="E5">
            <v>0.5</v>
          </cell>
          <cell r="F5">
            <v>2000000000</v>
          </cell>
          <cell r="G5">
            <v>1878154645.0000002</v>
          </cell>
          <cell r="H5">
            <v>939077322.50000012</v>
          </cell>
          <cell r="I5">
            <v>939077322.50000012</v>
          </cell>
          <cell r="J5">
            <v>0</v>
          </cell>
          <cell r="K5">
            <v>0</v>
          </cell>
          <cell r="L5">
            <v>0</v>
          </cell>
          <cell r="M5">
            <v>1878154645.0000002</v>
          </cell>
          <cell r="N5">
            <v>939077322.50000012</v>
          </cell>
          <cell r="O5">
            <v>939077322.50000012</v>
          </cell>
        </row>
        <row r="6">
          <cell r="A6" t="str">
            <v>Municipio de Tauramena</v>
          </cell>
          <cell r="B6">
            <v>500000000</v>
          </cell>
          <cell r="C6">
            <v>0.36289658245772438</v>
          </cell>
          <cell r="D6">
            <v>877803000</v>
          </cell>
          <cell r="E6">
            <v>0.63710341754227562</v>
          </cell>
          <cell r="F6">
            <v>1377803000</v>
          </cell>
          <cell r="G6">
            <v>867061841.29999995</v>
          </cell>
          <cell r="H6">
            <v>314653778.98727179</v>
          </cell>
          <cell r="I6">
            <v>552408062.31272817</v>
          </cell>
          <cell r="J6">
            <v>0</v>
          </cell>
          <cell r="K6">
            <v>0</v>
          </cell>
          <cell r="L6">
            <v>0</v>
          </cell>
          <cell r="M6">
            <v>867061841.29999995</v>
          </cell>
          <cell r="N6">
            <v>314653778.98727179</v>
          </cell>
          <cell r="O6">
            <v>552408062.31272817</v>
          </cell>
        </row>
        <row r="7">
          <cell r="A7" t="str">
            <v>Municipio de Garzón</v>
          </cell>
          <cell r="B7">
            <v>300000000</v>
          </cell>
          <cell r="C7">
            <v>0.33333333333333331</v>
          </cell>
          <cell r="D7">
            <v>600000000</v>
          </cell>
          <cell r="E7">
            <v>0.66666666666666663</v>
          </cell>
          <cell r="F7">
            <v>900000000</v>
          </cell>
          <cell r="G7">
            <v>821917872.4000001</v>
          </cell>
          <cell r="H7">
            <v>273972624.13333333</v>
          </cell>
          <cell r="I7">
            <v>547945248.26666665</v>
          </cell>
          <cell r="J7">
            <v>0</v>
          </cell>
          <cell r="K7">
            <v>0</v>
          </cell>
          <cell r="L7">
            <v>0</v>
          </cell>
          <cell r="M7">
            <v>821917872.4000001</v>
          </cell>
          <cell r="N7">
            <v>273972624.13333333</v>
          </cell>
          <cell r="O7">
            <v>547945248.26666665</v>
          </cell>
        </row>
        <row r="8">
          <cell r="A8" t="str">
            <v>Municipio de Caldas</v>
          </cell>
          <cell r="B8">
            <v>600000000</v>
          </cell>
          <cell r="C8">
            <v>0.4</v>
          </cell>
          <cell r="D8">
            <v>900000000</v>
          </cell>
          <cell r="E8">
            <v>0.6</v>
          </cell>
          <cell r="F8">
            <v>1500000000</v>
          </cell>
          <cell r="G8">
            <v>1028457665.01</v>
          </cell>
          <cell r="H8">
            <v>411383066.00400001</v>
          </cell>
          <cell r="I8">
            <v>617074599.00599992</v>
          </cell>
          <cell r="J8">
            <v>9075355</v>
          </cell>
          <cell r="K8">
            <v>3630142</v>
          </cell>
          <cell r="L8">
            <v>5445213</v>
          </cell>
          <cell r="M8">
            <v>1037533020.01</v>
          </cell>
          <cell r="N8">
            <v>415013208.00400001</v>
          </cell>
          <cell r="O8">
            <v>622519812.00599992</v>
          </cell>
        </row>
        <row r="9">
          <cell r="A9" t="str">
            <v>Municipio de Bugalagrande</v>
          </cell>
          <cell r="B9">
            <v>298516243</v>
          </cell>
          <cell r="C9">
            <v>0.33333333333333331</v>
          </cell>
          <cell r="D9">
            <v>700000000</v>
          </cell>
          <cell r="E9">
            <v>0.66666666666666663</v>
          </cell>
          <cell r="F9">
            <v>998516243</v>
          </cell>
          <cell r="G9">
            <v>892597996.64999986</v>
          </cell>
          <cell r="H9">
            <v>297532665.54999995</v>
          </cell>
          <cell r="I9">
            <v>595065331.0999999</v>
          </cell>
          <cell r="J9">
            <v>0</v>
          </cell>
          <cell r="K9">
            <v>0</v>
          </cell>
          <cell r="L9">
            <v>0</v>
          </cell>
          <cell r="M9">
            <v>892597996.64999986</v>
          </cell>
          <cell r="N9">
            <v>297532665.54999995</v>
          </cell>
          <cell r="O9">
            <v>595065331.0999999</v>
          </cell>
        </row>
        <row r="10">
          <cell r="A10" t="str">
            <v>Municipio de Carmen de Viboral</v>
          </cell>
          <cell r="B10">
            <v>600000000</v>
          </cell>
          <cell r="C10">
            <v>0.40600810798191639</v>
          </cell>
          <cell r="D10">
            <v>877803000</v>
          </cell>
          <cell r="E10">
            <v>0.59399189201808356</v>
          </cell>
          <cell r="F10">
            <v>1477803000</v>
          </cell>
          <cell r="G10">
            <v>1189173887.3600001</v>
          </cell>
          <cell r="H10">
            <v>482814240.0685342</v>
          </cell>
          <cell r="I10">
            <v>706359647.29146588</v>
          </cell>
          <cell r="J10">
            <v>26001416.77</v>
          </cell>
          <cell r="K10">
            <v>10556786.027636971</v>
          </cell>
          <cell r="L10">
            <v>15444630.742363026</v>
          </cell>
          <cell r="M10">
            <v>1215175304.1300001</v>
          </cell>
          <cell r="N10">
            <v>493371026.0961712</v>
          </cell>
          <cell r="O10">
            <v>721804278.03382885</v>
          </cell>
        </row>
        <row r="11">
          <cell r="A11" t="str">
            <v>Municipio de Villanueva</v>
          </cell>
          <cell r="B11">
            <v>300000000</v>
          </cell>
          <cell r="C11">
            <v>0.33333333333333331</v>
          </cell>
          <cell r="D11">
            <v>600000000</v>
          </cell>
          <cell r="E11">
            <v>0.66666666666666663</v>
          </cell>
          <cell r="F11">
            <v>900000000</v>
          </cell>
          <cell r="G11">
            <v>823941281.69000006</v>
          </cell>
          <cell r="H11">
            <v>274647093.89666665</v>
          </cell>
          <cell r="I11">
            <v>549294187.79333329</v>
          </cell>
          <cell r="J11">
            <v>6082238</v>
          </cell>
          <cell r="K11">
            <v>2027412.6666666665</v>
          </cell>
          <cell r="L11">
            <v>4054825.333333333</v>
          </cell>
          <cell r="M11">
            <v>830023519.69000006</v>
          </cell>
          <cell r="N11">
            <v>276674506.56333333</v>
          </cell>
          <cell r="O11">
            <v>553349013.12666667</v>
          </cell>
        </row>
        <row r="12">
          <cell r="A12" t="str">
            <v>Municipio de Yarumal</v>
          </cell>
          <cell r="B12">
            <v>300000000</v>
          </cell>
          <cell r="C12">
            <v>0.33333333333333331</v>
          </cell>
          <cell r="D12">
            <v>600000000</v>
          </cell>
          <cell r="E12">
            <v>0.66666666666666663</v>
          </cell>
          <cell r="F12">
            <v>900000000</v>
          </cell>
          <cell r="G12">
            <v>891004911.17999983</v>
          </cell>
          <cell r="H12">
            <v>297001637.05999994</v>
          </cell>
          <cell r="I12">
            <v>594003274.11999989</v>
          </cell>
          <cell r="J12">
            <v>0</v>
          </cell>
          <cell r="K12">
            <v>0</v>
          </cell>
          <cell r="L12">
            <v>0</v>
          </cell>
          <cell r="M12">
            <v>891004911.17999983</v>
          </cell>
          <cell r="N12">
            <v>297001637.05999994</v>
          </cell>
          <cell r="O12">
            <v>594003274.11999989</v>
          </cell>
        </row>
        <row r="13">
          <cell r="A13" t="str">
            <v>Municipio de Planadas</v>
          </cell>
          <cell r="B13">
            <v>308000000</v>
          </cell>
          <cell r="C13">
            <v>0.33333333333333331</v>
          </cell>
          <cell r="D13">
            <v>616000000</v>
          </cell>
          <cell r="E13">
            <v>0.66666666666666663</v>
          </cell>
          <cell r="F13">
            <v>924000000</v>
          </cell>
          <cell r="G13">
            <v>670253873</v>
          </cell>
          <cell r="H13">
            <v>223417957.66666666</v>
          </cell>
          <cell r="I13">
            <v>446835915.33333331</v>
          </cell>
          <cell r="J13">
            <v>26500000</v>
          </cell>
          <cell r="K13">
            <v>8833333.3333333321</v>
          </cell>
          <cell r="L13">
            <v>17666666.666666664</v>
          </cell>
          <cell r="M13">
            <v>696753873</v>
          </cell>
          <cell r="N13">
            <v>232251291</v>
          </cell>
          <cell r="O13">
            <v>464502582</v>
          </cell>
        </row>
        <row r="14">
          <cell r="A14" t="str">
            <v>Municipio de Planeta Rica</v>
          </cell>
          <cell r="B14">
            <v>500000000</v>
          </cell>
          <cell r="C14">
            <v>0.36289658245772438</v>
          </cell>
          <cell r="D14">
            <v>877803000</v>
          </cell>
          <cell r="E14">
            <v>0.63710341754227562</v>
          </cell>
          <cell r="F14">
            <v>1377803000</v>
          </cell>
          <cell r="G14">
            <v>1222633970.52</v>
          </cell>
          <cell r="H14">
            <v>443689689.49842614</v>
          </cell>
          <cell r="I14">
            <v>778944281.0215739</v>
          </cell>
          <cell r="J14">
            <v>500000</v>
          </cell>
          <cell r="K14">
            <v>181448.29122886219</v>
          </cell>
          <cell r="L14">
            <v>318551.70877113781</v>
          </cell>
          <cell r="M14">
            <v>1223133970.52</v>
          </cell>
          <cell r="N14">
            <v>443871137.78965497</v>
          </cell>
          <cell r="O14">
            <v>779262832.73034501</v>
          </cell>
        </row>
        <row r="15">
          <cell r="A15" t="str">
            <v>Municipio de Barrancabermeja</v>
          </cell>
          <cell r="B15">
            <v>750000000</v>
          </cell>
          <cell r="C15">
            <v>0.5</v>
          </cell>
          <cell r="D15">
            <v>750000000</v>
          </cell>
          <cell r="E15">
            <v>0.5</v>
          </cell>
          <cell r="F15">
            <v>1500000000</v>
          </cell>
          <cell r="G15">
            <v>1161586271.26</v>
          </cell>
          <cell r="H15">
            <v>580793135.63</v>
          </cell>
          <cell r="I15">
            <v>580793135.63</v>
          </cell>
          <cell r="J15">
            <v>2081250</v>
          </cell>
          <cell r="K15">
            <v>1040625</v>
          </cell>
          <cell r="L15">
            <v>1040625</v>
          </cell>
          <cell r="M15">
            <v>1163667521.26</v>
          </cell>
          <cell r="N15">
            <v>581833760.63</v>
          </cell>
          <cell r="O15">
            <v>581833760.63</v>
          </cell>
        </row>
        <row r="16">
          <cell r="A16" t="str">
            <v>Secretariado Nacional de Pastoral Social Caritas Colombiana</v>
          </cell>
          <cell r="B16">
            <v>372286609</v>
          </cell>
          <cell r="C16">
            <v>0.5</v>
          </cell>
          <cell r="D16">
            <v>1000000000</v>
          </cell>
          <cell r="E16">
            <v>0.5</v>
          </cell>
          <cell r="F16">
            <v>1372286609</v>
          </cell>
          <cell r="G16">
            <v>620164858</v>
          </cell>
          <cell r="H16">
            <v>310082429</v>
          </cell>
          <cell r="I16">
            <v>310082429</v>
          </cell>
          <cell r="J16">
            <v>0</v>
          </cell>
          <cell r="K16">
            <v>0</v>
          </cell>
          <cell r="L16">
            <v>0</v>
          </cell>
          <cell r="M16">
            <v>620164858</v>
          </cell>
          <cell r="N16">
            <v>310082429</v>
          </cell>
          <cell r="O16">
            <v>310082429</v>
          </cell>
        </row>
        <row r="17">
          <cell r="A17" t="str">
            <v>Sociedad Minera de Cobre Quebradona S.A.S. BIC.</v>
          </cell>
          <cell r="B17">
            <v>750000000</v>
          </cell>
          <cell r="C17">
            <v>0.5</v>
          </cell>
          <cell r="D17">
            <v>750000000</v>
          </cell>
          <cell r="E17">
            <v>0.5</v>
          </cell>
          <cell r="F17">
            <v>1500000000</v>
          </cell>
          <cell r="G17">
            <v>1356230905.5499997</v>
          </cell>
          <cell r="H17">
            <v>678115452.77499986</v>
          </cell>
          <cell r="I17">
            <v>678115452.77499986</v>
          </cell>
          <cell r="J17">
            <v>0</v>
          </cell>
          <cell r="K17">
            <v>0</v>
          </cell>
          <cell r="L17">
            <v>0</v>
          </cell>
          <cell r="M17">
            <v>1356230905.5499997</v>
          </cell>
          <cell r="N17">
            <v>678115452.77499986</v>
          </cell>
          <cell r="O17">
            <v>678115452.77499986</v>
          </cell>
        </row>
        <row r="18">
          <cell r="A18" t="str">
            <v>Gramalote Limited</v>
          </cell>
          <cell r="B18">
            <v>746132550</v>
          </cell>
          <cell r="C18">
            <v>0.5</v>
          </cell>
          <cell r="D18">
            <v>746132550</v>
          </cell>
          <cell r="E18">
            <v>0.5</v>
          </cell>
          <cell r="F18">
            <v>1492265100</v>
          </cell>
          <cell r="G18">
            <v>1347267382.1000001</v>
          </cell>
          <cell r="H18">
            <v>673633691.05000007</v>
          </cell>
          <cell r="I18">
            <v>673633691.05000007</v>
          </cell>
          <cell r="J18">
            <v>-16799991.600000001</v>
          </cell>
          <cell r="K18">
            <v>-8399995.8000000007</v>
          </cell>
          <cell r="L18">
            <v>-8399995.8000000007</v>
          </cell>
          <cell r="M18">
            <v>1330467390.5000002</v>
          </cell>
          <cell r="N18">
            <v>665233695.25000012</v>
          </cell>
          <cell r="O18">
            <v>665233695.25000012</v>
          </cell>
        </row>
        <row r="19">
          <cell r="A19" t="str">
            <v>Departamento de Sucre</v>
          </cell>
          <cell r="B19">
            <v>571000000</v>
          </cell>
          <cell r="C19">
            <v>0.4</v>
          </cell>
          <cell r="D19">
            <v>856500000</v>
          </cell>
          <cell r="E19">
            <v>0.6</v>
          </cell>
          <cell r="F19">
            <v>1427500000</v>
          </cell>
          <cell r="G19">
            <v>1347984128.3900001</v>
          </cell>
          <cell r="H19">
            <v>539193651.35600007</v>
          </cell>
          <cell r="I19">
            <v>808790477.03400004</v>
          </cell>
          <cell r="J19">
            <v>0</v>
          </cell>
          <cell r="K19">
            <v>0</v>
          </cell>
          <cell r="L19">
            <v>0</v>
          </cell>
          <cell r="M19">
            <v>1347984128.3900001</v>
          </cell>
          <cell r="N19">
            <v>539193651.35600007</v>
          </cell>
          <cell r="O19">
            <v>808790477.03400004</v>
          </cell>
        </row>
        <row r="20">
          <cell r="A20" t="str">
            <v>Municipio de San Juan de Urabá</v>
          </cell>
          <cell r="B20">
            <v>300000000</v>
          </cell>
          <cell r="C20">
            <v>0.33333333333333331</v>
          </cell>
          <cell r="D20">
            <v>600000000</v>
          </cell>
          <cell r="E20">
            <v>0.66666666666666663</v>
          </cell>
          <cell r="F20">
            <v>900000000</v>
          </cell>
          <cell r="G20">
            <v>842030445.10000014</v>
          </cell>
          <cell r="H20">
            <v>280676815.03333336</v>
          </cell>
          <cell r="I20">
            <v>561353630.06666672</v>
          </cell>
          <cell r="J20">
            <v>8939088</v>
          </cell>
          <cell r="K20">
            <v>2979696</v>
          </cell>
          <cell r="L20">
            <v>5959392</v>
          </cell>
          <cell r="M20">
            <v>850969533.10000014</v>
          </cell>
          <cell r="N20">
            <v>283656511.03333336</v>
          </cell>
          <cell r="O20">
            <v>567313022.06666672</v>
          </cell>
        </row>
        <row r="21">
          <cell r="A21" t="str">
            <v>Ministerio del Interior</v>
          </cell>
          <cell r="B21">
            <v>1000000000</v>
          </cell>
          <cell r="C21">
            <v>0.5</v>
          </cell>
          <cell r="D21">
            <v>1000000000</v>
          </cell>
          <cell r="E21">
            <v>0.5</v>
          </cell>
          <cell r="F21">
            <v>2000000000</v>
          </cell>
          <cell r="G21">
            <v>1955579507.6400001</v>
          </cell>
          <cell r="H21">
            <v>977789753.82000005</v>
          </cell>
          <cell r="I21">
            <v>977789753.82000005</v>
          </cell>
          <cell r="J21">
            <v>0</v>
          </cell>
          <cell r="K21">
            <v>0</v>
          </cell>
          <cell r="L21">
            <v>0</v>
          </cell>
          <cell r="M21">
            <v>1955579507.6400001</v>
          </cell>
          <cell r="N21">
            <v>977789753.82000005</v>
          </cell>
          <cell r="O21">
            <v>977789753.82000005</v>
          </cell>
        </row>
        <row r="22">
          <cell r="A22" t="str">
            <v>Municipio de Manizales ( 50%, 50%)</v>
          </cell>
          <cell r="B22">
            <v>800000000</v>
          </cell>
          <cell r="C22">
            <v>0.5</v>
          </cell>
          <cell r="D22">
            <v>800000000</v>
          </cell>
          <cell r="E22">
            <v>0.5</v>
          </cell>
          <cell r="F22">
            <v>1600000000</v>
          </cell>
          <cell r="G22">
            <v>1355868248.8100002</v>
          </cell>
          <cell r="H22">
            <v>677934124.40500009</v>
          </cell>
          <cell r="I22">
            <v>677934124.40500009</v>
          </cell>
          <cell r="J22">
            <v>1191945</v>
          </cell>
          <cell r="K22">
            <v>595972.5</v>
          </cell>
          <cell r="L22">
            <v>595972.5</v>
          </cell>
          <cell r="M22">
            <v>1357060193.8100002</v>
          </cell>
          <cell r="N22">
            <v>678530096.90500009</v>
          </cell>
          <cell r="O22">
            <v>678530096.90500009</v>
          </cell>
        </row>
        <row r="23">
          <cell r="A23" t="str">
            <v>Municipio de Manizales ( 0%, 50%)</v>
          </cell>
          <cell r="B23">
            <v>605000238</v>
          </cell>
          <cell r="C23">
            <v>1</v>
          </cell>
          <cell r="D23">
            <v>0</v>
          </cell>
          <cell r="E23">
            <v>0</v>
          </cell>
          <cell r="F23">
            <v>605000238</v>
          </cell>
          <cell r="G23">
            <v>92306308</v>
          </cell>
          <cell r="H23">
            <v>92306308</v>
          </cell>
          <cell r="I23">
            <v>0</v>
          </cell>
          <cell r="J23">
            <v>51426258</v>
          </cell>
          <cell r="K23">
            <v>51426258</v>
          </cell>
          <cell r="L23">
            <v>0</v>
          </cell>
          <cell r="M23">
            <v>143732566</v>
          </cell>
          <cell r="N23">
            <v>143732566</v>
          </cell>
          <cell r="O23">
            <v>0</v>
          </cell>
        </row>
        <row r="24">
          <cell r="A24" t="str">
            <v>Municipio de Manizales  ( 49%, 51%)</v>
          </cell>
          <cell r="B24">
            <v>79999762</v>
          </cell>
          <cell r="C24">
            <v>0.51046647488776276</v>
          </cell>
          <cell r="D24">
            <v>0</v>
          </cell>
          <cell r="E24">
            <v>0.48953352511223719</v>
          </cell>
          <cell r="F24">
            <v>79999762</v>
          </cell>
          <cell r="G24">
            <v>0</v>
          </cell>
          <cell r="H24">
            <v>0</v>
          </cell>
          <cell r="I24">
            <v>0</v>
          </cell>
          <cell r="J24">
            <v>6450000</v>
          </cell>
          <cell r="K24">
            <v>3292508.7630260698</v>
          </cell>
          <cell r="L24">
            <v>3157491.2369739297</v>
          </cell>
          <cell r="M24">
            <v>6450000</v>
          </cell>
          <cell r="N24">
            <v>3292508.7630260698</v>
          </cell>
          <cell r="O24">
            <v>3157491.2369739297</v>
          </cell>
        </row>
        <row r="25">
          <cell r="A25" t="str">
            <v>MUNICIPIO DE LA VIRGINIA</v>
          </cell>
          <cell r="B25">
            <v>273000000</v>
          </cell>
          <cell r="C25">
            <v>0.33333333333333331</v>
          </cell>
          <cell r="D25">
            <v>546000000</v>
          </cell>
          <cell r="E25">
            <v>0.66666666666666663</v>
          </cell>
          <cell r="F25">
            <v>819000000</v>
          </cell>
          <cell r="G25">
            <v>708451578.55999994</v>
          </cell>
          <cell r="H25">
            <v>236150526.18666664</v>
          </cell>
          <cell r="I25">
            <v>472301052.37333328</v>
          </cell>
          <cell r="J25">
            <v>3705209</v>
          </cell>
          <cell r="K25">
            <v>1235069.6666666665</v>
          </cell>
          <cell r="L25">
            <v>2470139.333333333</v>
          </cell>
          <cell r="M25">
            <v>712156787.55999994</v>
          </cell>
          <cell r="N25">
            <v>237385595.85333329</v>
          </cell>
          <cell r="O25">
            <v>474771191.70666659</v>
          </cell>
        </row>
        <row r="26">
          <cell r="A26" t="str">
            <v>DEPARTAMENTO NORTE DE SANTANDER</v>
          </cell>
          <cell r="B26">
            <v>650000000</v>
          </cell>
          <cell r="C26">
            <v>0.41935483870967744</v>
          </cell>
          <cell r="D26">
            <v>900000000</v>
          </cell>
          <cell r="E26">
            <v>0.58064516129032262</v>
          </cell>
          <cell r="F26">
            <v>1550000000</v>
          </cell>
          <cell r="G26">
            <v>1296733085.3399999</v>
          </cell>
          <cell r="H26">
            <v>543791293.85225809</v>
          </cell>
          <cell r="I26">
            <v>752941791.48774195</v>
          </cell>
          <cell r="J26">
            <v>51874097</v>
          </cell>
          <cell r="K26">
            <v>21753653.580645163</v>
          </cell>
          <cell r="L26">
            <v>30120443.419354841</v>
          </cell>
          <cell r="M26">
            <v>1348607182.3399999</v>
          </cell>
          <cell r="N26">
            <v>565544947.43290317</v>
          </cell>
          <cell r="O26">
            <v>783062234.90709674</v>
          </cell>
        </row>
        <row r="27">
          <cell r="A27" t="str">
            <v>MUNICIPIO DE ACACIAS</v>
          </cell>
          <cell r="B27">
            <v>600000000</v>
          </cell>
          <cell r="C27">
            <v>0.4</v>
          </cell>
          <cell r="D27">
            <v>900000000</v>
          </cell>
          <cell r="E27">
            <v>0.6</v>
          </cell>
          <cell r="F27">
            <v>1500000000</v>
          </cell>
          <cell r="G27">
            <v>1308477509.1800001</v>
          </cell>
          <cell r="H27">
            <v>523391003.67200005</v>
          </cell>
          <cell r="I27">
            <v>785086505.50800002</v>
          </cell>
          <cell r="J27">
            <v>0</v>
          </cell>
          <cell r="K27">
            <v>0</v>
          </cell>
          <cell r="L27">
            <v>0</v>
          </cell>
          <cell r="M27">
            <v>1308477509.1800001</v>
          </cell>
          <cell r="N27">
            <v>523391003.67200005</v>
          </cell>
          <cell r="O27">
            <v>785086505.50800002</v>
          </cell>
        </row>
        <row r="28">
          <cell r="A28" t="str">
            <v>DISTRITO ESPECIAL TURISTICO Y CULTURAL DE RIOHACHA</v>
          </cell>
          <cell r="B28">
            <v>300000000</v>
          </cell>
          <cell r="C28">
            <v>0.33333333333333331</v>
          </cell>
          <cell r="D28">
            <v>600000000</v>
          </cell>
          <cell r="E28">
            <v>0.66666666666666663</v>
          </cell>
          <cell r="F28">
            <v>900000000</v>
          </cell>
          <cell r="G28">
            <v>789242471.13</v>
          </cell>
          <cell r="H28">
            <v>263080823.70999998</v>
          </cell>
          <cell r="I28">
            <v>526161647.41999996</v>
          </cell>
          <cell r="J28">
            <v>6563530</v>
          </cell>
          <cell r="K28">
            <v>2187843.333333333</v>
          </cell>
          <cell r="L28">
            <v>4375686.666666666</v>
          </cell>
          <cell r="M28">
            <v>795806001.13</v>
          </cell>
          <cell r="N28">
            <v>265268667.04333332</v>
          </cell>
          <cell r="O28">
            <v>530537334.08666664</v>
          </cell>
        </row>
        <row r="29">
          <cell r="F29">
            <v>29601976952</v>
          </cell>
          <cell r="M29">
            <v>24650711038.340004</v>
          </cell>
          <cell r="N29">
            <v>10436469837.217693</v>
          </cell>
          <cell r="O29">
            <v>14214241201.122307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828C-1493-49C4-B853-52747F054B60}">
  <sheetPr>
    <pageSetUpPr fitToPage="1"/>
  </sheetPr>
  <dimension ref="A1:N44"/>
  <sheetViews>
    <sheetView showGridLines="0" tabSelected="1" zoomScale="70" zoomScaleNormal="70" workbookViewId="0">
      <selection activeCell="A11" sqref="A11"/>
    </sheetView>
  </sheetViews>
  <sheetFormatPr baseColWidth="10" defaultColWidth="11.42578125" defaultRowHeight="14.25"/>
  <cols>
    <col min="1" max="1" width="13.140625" style="10" customWidth="1"/>
    <col min="2" max="2" width="15.42578125" style="10" customWidth="1"/>
    <col min="3" max="3" width="19.42578125" style="10" customWidth="1"/>
    <col min="4" max="4" width="19.7109375" style="10" bestFit="1" customWidth="1"/>
    <col min="5" max="5" width="28.85546875" style="10" customWidth="1"/>
    <col min="6" max="6" width="23.5703125" style="10" bestFit="1" customWidth="1"/>
    <col min="7" max="7" width="23.85546875" style="10" bestFit="1" customWidth="1"/>
    <col min="8" max="8" width="23.42578125" style="10" bestFit="1" customWidth="1"/>
    <col min="9" max="9" width="24.28515625" style="10" bestFit="1" customWidth="1"/>
    <col min="10" max="10" width="23.85546875" style="10" bestFit="1" customWidth="1"/>
    <col min="11" max="11" width="24.5703125" style="10" bestFit="1" customWidth="1"/>
    <col min="12" max="12" width="20.140625" style="10" bestFit="1" customWidth="1"/>
    <col min="13" max="13" width="23.140625" style="10" bestFit="1" customWidth="1"/>
    <col min="14" max="14" width="22.85546875" style="10" bestFit="1" customWidth="1"/>
    <col min="15" max="16384" width="11.42578125" style="10"/>
  </cols>
  <sheetData>
    <row r="1" spans="1:14" ht="30" customHeight="1" thickBot="1"/>
    <row r="2" spans="1:14" ht="52.5" customHeight="1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34" t="s">
        <v>51</v>
      </c>
    </row>
    <row r="3" spans="1:14" ht="57.75" customHeight="1" thickBot="1">
      <c r="A3" s="13"/>
      <c r="N3" s="35" t="s">
        <v>1</v>
      </c>
    </row>
    <row r="4" spans="1:14" ht="30" customHeight="1">
      <c r="A4" s="55" t="s">
        <v>53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</row>
    <row r="5" spans="1:14" ht="30" customHeight="1">
      <c r="A5" s="58" t="s">
        <v>88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60"/>
    </row>
    <row r="6" spans="1:14" ht="30" customHeight="1">
      <c r="A6" s="47" t="s">
        <v>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9"/>
      <c r="N6" s="50"/>
    </row>
    <row r="7" spans="1:14" ht="30" customHeight="1" thickBot="1">
      <c r="A7" s="53" t="s">
        <v>94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1"/>
      <c r="N7" s="52"/>
    </row>
    <row r="8" spans="1:14" ht="34.5" customHeight="1">
      <c r="A8" s="72" t="s">
        <v>54</v>
      </c>
      <c r="B8" s="73"/>
      <c r="C8" s="73"/>
      <c r="D8" s="74" t="s">
        <v>10</v>
      </c>
      <c r="E8" s="74"/>
      <c r="F8" s="63" t="s">
        <v>11</v>
      </c>
      <c r="G8" s="63" t="s">
        <v>12</v>
      </c>
      <c r="H8" s="63" t="s">
        <v>13</v>
      </c>
      <c r="I8" s="63" t="s">
        <v>14</v>
      </c>
      <c r="J8" s="63"/>
      <c r="K8" s="73"/>
      <c r="L8" s="63" t="s">
        <v>15</v>
      </c>
      <c r="M8" s="65" t="s">
        <v>16</v>
      </c>
      <c r="N8" s="66"/>
    </row>
    <row r="9" spans="1:14" ht="48.75" customHeight="1">
      <c r="A9" s="14" t="s">
        <v>55</v>
      </c>
      <c r="B9" s="15" t="s">
        <v>17</v>
      </c>
      <c r="C9" s="15" t="s">
        <v>18</v>
      </c>
      <c r="D9" s="15" t="s">
        <v>19</v>
      </c>
      <c r="E9" s="15" t="s">
        <v>20</v>
      </c>
      <c r="F9" s="75"/>
      <c r="G9" s="64"/>
      <c r="H9" s="64" t="s">
        <v>21</v>
      </c>
      <c r="I9" s="15" t="s">
        <v>22</v>
      </c>
      <c r="J9" s="15" t="s">
        <v>56</v>
      </c>
      <c r="K9" s="15" t="s">
        <v>23</v>
      </c>
      <c r="L9" s="64"/>
      <c r="M9" s="15" t="s">
        <v>24</v>
      </c>
      <c r="N9" s="16" t="s">
        <v>25</v>
      </c>
    </row>
    <row r="10" spans="1:14" ht="33.75" customHeight="1">
      <c r="A10" s="36">
        <f>+[2]CERTIFICACION!B11</f>
        <v>1</v>
      </c>
      <c r="B10" s="30">
        <v>44155</v>
      </c>
      <c r="C10" s="39">
        <v>168</v>
      </c>
      <c r="D10" s="38">
        <v>800012873</v>
      </c>
      <c r="E10" s="44" t="s">
        <v>66</v>
      </c>
      <c r="F10" s="37">
        <v>1377803000</v>
      </c>
      <c r="G10" s="37">
        <v>877803000</v>
      </c>
      <c r="H10" s="37">
        <v>500000000</v>
      </c>
      <c r="I10" s="37">
        <f>IFERROR((VLOOKUP(E10,[3]Adhesiones!$A$5:$O$28,15,FALSE)),0)</f>
        <v>552408062.31272817</v>
      </c>
      <c r="J10" s="37">
        <f>IFERROR((VLOOKUP(E10,[3]Adhesiones!$A$5:$O$28,14,FALSE)),0)</f>
        <v>314653778.98727179</v>
      </c>
      <c r="K10" s="37">
        <f>+I10+J10</f>
        <v>867061841.29999995</v>
      </c>
      <c r="L10" s="37">
        <v>0</v>
      </c>
      <c r="M10" s="37">
        <f t="shared" ref="M10:M29" si="0">+G10-I10</f>
        <v>325394937.68727183</v>
      </c>
      <c r="N10" s="37">
        <f t="shared" ref="N10:N29" si="1">+H10-J10-L10</f>
        <v>185346221.01272821</v>
      </c>
    </row>
    <row r="11" spans="1:14" ht="33.75" customHeight="1">
      <c r="A11" s="36">
        <f>+[2]CERTIFICACION!B12</f>
        <v>2</v>
      </c>
      <c r="B11" s="30">
        <v>44133</v>
      </c>
      <c r="C11" s="39">
        <v>167</v>
      </c>
      <c r="D11" s="38">
        <v>890980093</v>
      </c>
      <c r="E11" s="44" t="s">
        <v>67</v>
      </c>
      <c r="F11" s="37">
        <v>2000000000</v>
      </c>
      <c r="G11" s="37">
        <v>1000000000</v>
      </c>
      <c r="H11" s="37">
        <v>1000000000</v>
      </c>
      <c r="I11" s="37">
        <f>IFERROR((VLOOKUP(E11,[3]Adhesiones!$A$5:$O$28,15,FALSE)),0)</f>
        <v>939077322.50000012</v>
      </c>
      <c r="J11" s="37">
        <f>IFERROR((VLOOKUP(E11,[3]Adhesiones!$A$5:$O$28,14,FALSE)),0)</f>
        <v>939077322.50000012</v>
      </c>
      <c r="K11" s="37">
        <f t="shared" ref="K11:K31" si="2">+I11+J11</f>
        <v>1878154645.0000002</v>
      </c>
      <c r="L11" s="37">
        <v>0</v>
      </c>
      <c r="M11" s="37">
        <f t="shared" si="0"/>
        <v>60922677.499999881</v>
      </c>
      <c r="N11" s="37">
        <f t="shared" si="1"/>
        <v>60922677.499999881</v>
      </c>
    </row>
    <row r="12" spans="1:14" ht="33.75" customHeight="1">
      <c r="A12" s="36">
        <f>+[2]CERTIFICACION!B13</f>
        <v>4</v>
      </c>
      <c r="B12" s="30">
        <v>44133</v>
      </c>
      <c r="C12" s="39">
        <v>169</v>
      </c>
      <c r="D12" s="38">
        <v>892099475</v>
      </c>
      <c r="E12" s="44" t="s">
        <v>68</v>
      </c>
      <c r="F12" s="37">
        <v>900000000</v>
      </c>
      <c r="G12" s="37">
        <v>600000000</v>
      </c>
      <c r="H12" s="37">
        <v>300000000</v>
      </c>
      <c r="I12" s="37">
        <f>IFERROR((VLOOKUP(E12,[3]Adhesiones!$A$5:$O$28,15,FALSE)),0)</f>
        <v>553349013.12666667</v>
      </c>
      <c r="J12" s="37">
        <f>IFERROR((VLOOKUP(E12,[3]Adhesiones!$A$5:$O$28,14,FALSE)),0)</f>
        <v>276674506.56333333</v>
      </c>
      <c r="K12" s="37">
        <f t="shared" si="2"/>
        <v>830023519.69000006</v>
      </c>
      <c r="L12" s="37">
        <v>0</v>
      </c>
      <c r="M12" s="37">
        <f t="shared" si="0"/>
        <v>46650986.873333335</v>
      </c>
      <c r="N12" s="37">
        <f t="shared" si="1"/>
        <v>23325493.436666667</v>
      </c>
    </row>
    <row r="13" spans="1:14" ht="33.75" customHeight="1">
      <c r="A13" s="36">
        <f>+[2]CERTIFICACION!B14</f>
        <v>5</v>
      </c>
      <c r="B13" s="30">
        <v>44180</v>
      </c>
      <c r="C13" s="39">
        <v>171</v>
      </c>
      <c r="D13" s="38">
        <v>800013676</v>
      </c>
      <c r="E13" s="44" t="s">
        <v>69</v>
      </c>
      <c r="F13" s="37">
        <v>900000000</v>
      </c>
      <c r="G13" s="37">
        <v>600000000</v>
      </c>
      <c r="H13" s="37">
        <v>300000000</v>
      </c>
      <c r="I13" s="37">
        <f>IFERROR((VLOOKUP(E13,[3]Adhesiones!$A$5:$O$28,15,FALSE)),0)</f>
        <v>567313022.06666672</v>
      </c>
      <c r="J13" s="37">
        <f>IFERROR((VLOOKUP(E13,[3]Adhesiones!$A$5:$O$28,14,FALSE)),0)</f>
        <v>283656511.03333336</v>
      </c>
      <c r="K13" s="37">
        <f t="shared" si="2"/>
        <v>850969533.10000014</v>
      </c>
      <c r="L13" s="37">
        <v>0</v>
      </c>
      <c r="M13" s="37">
        <f t="shared" si="0"/>
        <v>32686977.933333278</v>
      </c>
      <c r="N13" s="37">
        <f t="shared" si="1"/>
        <v>16343488.966666639</v>
      </c>
    </row>
    <row r="14" spans="1:14" ht="33.75" customHeight="1">
      <c r="A14" s="36">
        <f>+[2]CERTIFICACION!B15</f>
        <v>6</v>
      </c>
      <c r="B14" s="30">
        <v>44176</v>
      </c>
      <c r="C14" s="39">
        <v>172</v>
      </c>
      <c r="D14" s="38">
        <v>890980096</v>
      </c>
      <c r="E14" s="44" t="s">
        <v>70</v>
      </c>
      <c r="F14" s="37">
        <v>900000000</v>
      </c>
      <c r="G14" s="37">
        <v>600000000</v>
      </c>
      <c r="H14" s="37">
        <v>300000000</v>
      </c>
      <c r="I14" s="37">
        <f>IFERROR((VLOOKUP(E14,[3]Adhesiones!$A$5:$O$28,15,FALSE)),0)</f>
        <v>594003274.11999989</v>
      </c>
      <c r="J14" s="37">
        <f>IFERROR((VLOOKUP(E14,[3]Adhesiones!$A$5:$O$28,14,FALSE)),0)</f>
        <v>297001637.05999994</v>
      </c>
      <c r="K14" s="37">
        <f t="shared" si="2"/>
        <v>891004911.17999983</v>
      </c>
      <c r="L14" s="37">
        <v>0</v>
      </c>
      <c r="M14" s="37">
        <f t="shared" si="0"/>
        <v>5996725.8800001144</v>
      </c>
      <c r="N14" s="37">
        <f t="shared" si="1"/>
        <v>2998362.9400000572</v>
      </c>
    </row>
    <row r="15" spans="1:14" ht="33.75" customHeight="1">
      <c r="A15" s="36">
        <f>+[2]CERTIFICACION!B16</f>
        <v>8</v>
      </c>
      <c r="B15" s="30">
        <v>44154</v>
      </c>
      <c r="C15" s="39">
        <v>174</v>
      </c>
      <c r="D15" s="38">
        <v>891180022</v>
      </c>
      <c r="E15" s="44" t="s">
        <v>71</v>
      </c>
      <c r="F15" s="37">
        <v>900000000</v>
      </c>
      <c r="G15" s="37">
        <v>600000000</v>
      </c>
      <c r="H15" s="37">
        <v>300000000</v>
      </c>
      <c r="I15" s="37">
        <f>IFERROR((VLOOKUP(E15,[3]Adhesiones!$A$5:$O$28,15,FALSE)),0)</f>
        <v>547945248.26666665</v>
      </c>
      <c r="J15" s="37">
        <f>IFERROR((VLOOKUP(E15,[3]Adhesiones!$A$5:$O$28,14,FALSE)),0)</f>
        <v>273972624.13333333</v>
      </c>
      <c r="K15" s="37">
        <f t="shared" si="2"/>
        <v>821917872.39999998</v>
      </c>
      <c r="L15" s="37">
        <v>0</v>
      </c>
      <c r="M15" s="37">
        <f t="shared" si="0"/>
        <v>52054751.733333349</v>
      </c>
      <c r="N15" s="37">
        <f t="shared" si="1"/>
        <v>26027375.866666675</v>
      </c>
    </row>
    <row r="16" spans="1:14" ht="33.75" customHeight="1">
      <c r="A16" s="36">
        <f>+[2]CERTIFICACION!B17</f>
        <v>9</v>
      </c>
      <c r="B16" s="30">
        <v>44182</v>
      </c>
      <c r="C16" s="39">
        <v>175</v>
      </c>
      <c r="D16" s="38">
        <v>892280021</v>
      </c>
      <c r="E16" s="44" t="s">
        <v>72</v>
      </c>
      <c r="F16" s="37">
        <f>+H16+G16</f>
        <v>1427500000</v>
      </c>
      <c r="G16" s="37">
        <v>856500000</v>
      </c>
      <c r="H16" s="37">
        <v>571000000</v>
      </c>
      <c r="I16" s="37">
        <f>IFERROR((VLOOKUP(E16,[3]Adhesiones!$A$5:$O$28,15,FALSE)),0)</f>
        <v>808790477.03400004</v>
      </c>
      <c r="J16" s="37">
        <f>IFERROR((VLOOKUP(E16,[3]Adhesiones!$A$5:$O$28,14,FALSE)),0)</f>
        <v>539193651.35600007</v>
      </c>
      <c r="K16" s="37">
        <f t="shared" si="2"/>
        <v>1347984128.3900001</v>
      </c>
      <c r="L16" s="37">
        <v>0</v>
      </c>
      <c r="M16" s="37">
        <f t="shared" si="0"/>
        <v>47709522.965999961</v>
      </c>
      <c r="N16" s="37">
        <f t="shared" si="1"/>
        <v>31806348.643999934</v>
      </c>
    </row>
    <row r="17" spans="1:14" ht="33.75" customHeight="1">
      <c r="A17" s="36">
        <f>+[2]CERTIFICACION!B18</f>
        <v>10</v>
      </c>
      <c r="B17" s="30">
        <v>44155</v>
      </c>
      <c r="C17" s="39">
        <v>176</v>
      </c>
      <c r="D17" s="38">
        <v>800100137</v>
      </c>
      <c r="E17" s="44" t="s">
        <v>73</v>
      </c>
      <c r="F17" s="37">
        <v>924000000</v>
      </c>
      <c r="G17" s="37">
        <v>616000000</v>
      </c>
      <c r="H17" s="37">
        <v>308000000</v>
      </c>
      <c r="I17" s="37">
        <f>IFERROR((VLOOKUP(E17,[3]Adhesiones!$A$5:$O$28,15,FALSE)),0)</f>
        <v>464502582</v>
      </c>
      <c r="J17" s="37">
        <f>IFERROR((VLOOKUP(E17,[3]Adhesiones!$A$5:$O$28,14,FALSE)),0)</f>
        <v>232251291</v>
      </c>
      <c r="K17" s="37">
        <f t="shared" si="2"/>
        <v>696753873</v>
      </c>
      <c r="L17" s="37">
        <v>0</v>
      </c>
      <c r="M17" s="37">
        <f t="shared" si="0"/>
        <v>151497418</v>
      </c>
      <c r="N17" s="37">
        <f t="shared" si="1"/>
        <v>75748709</v>
      </c>
    </row>
    <row r="18" spans="1:14" ht="33.75" customHeight="1">
      <c r="A18" s="36">
        <f>+[2]CERTIFICACION!B19</f>
        <v>12</v>
      </c>
      <c r="B18" s="30">
        <v>44165</v>
      </c>
      <c r="C18" s="39">
        <v>177</v>
      </c>
      <c r="D18" s="38">
        <v>890980447</v>
      </c>
      <c r="E18" s="44" t="s">
        <v>74</v>
      </c>
      <c r="F18" s="37">
        <v>1500000000</v>
      </c>
      <c r="G18" s="37">
        <v>900000000</v>
      </c>
      <c r="H18" s="37">
        <v>600000000</v>
      </c>
      <c r="I18" s="37">
        <f>IFERROR((VLOOKUP(E18,[3]Adhesiones!$A$5:$O$28,15,FALSE)),0)</f>
        <v>622519812.00599992</v>
      </c>
      <c r="J18" s="37">
        <f>IFERROR((VLOOKUP(E18,[3]Adhesiones!$A$5:$O$28,14,FALSE)),0)</f>
        <v>415013208.00400001</v>
      </c>
      <c r="K18" s="37">
        <f t="shared" si="2"/>
        <v>1037533020.01</v>
      </c>
      <c r="L18" s="37">
        <v>0</v>
      </c>
      <c r="M18" s="37">
        <f t="shared" si="0"/>
        <v>277480187.99400008</v>
      </c>
      <c r="N18" s="37">
        <f t="shared" si="1"/>
        <v>184986791.99599999</v>
      </c>
    </row>
    <row r="19" spans="1:14" ht="33.75" customHeight="1">
      <c r="A19" s="36">
        <f>+[2]CERTIFICACION!B20</f>
        <v>13</v>
      </c>
      <c r="B19" s="30">
        <v>44155</v>
      </c>
      <c r="C19" s="39">
        <v>181</v>
      </c>
      <c r="D19" s="38">
        <v>891900353</v>
      </c>
      <c r="E19" s="44" t="s">
        <v>75</v>
      </c>
      <c r="F19" s="40">
        <v>1050000000</v>
      </c>
      <c r="G19" s="37">
        <v>700000000</v>
      </c>
      <c r="H19" s="37">
        <v>350000000</v>
      </c>
      <c r="I19" s="37">
        <f>IFERROR((VLOOKUP(E19,[3]Adhesiones!$A$5:$O$28,15,FALSE)),0)</f>
        <v>595065331.0999999</v>
      </c>
      <c r="J19" s="37">
        <f>IFERROR((VLOOKUP(E19,[3]Adhesiones!$A$5:$O$28,14,FALSE)),0)</f>
        <v>297532665.54999995</v>
      </c>
      <c r="K19" s="37">
        <f t="shared" si="2"/>
        <v>892597996.64999986</v>
      </c>
      <c r="L19" s="37">
        <v>51483757</v>
      </c>
      <c r="M19" s="37">
        <f t="shared" si="0"/>
        <v>104934668.9000001</v>
      </c>
      <c r="N19" s="37">
        <f t="shared" si="1"/>
        <v>983577.45000004768</v>
      </c>
    </row>
    <row r="20" spans="1:14" ht="33.75" customHeight="1">
      <c r="A20" s="36">
        <f>+[2]CERTIFICACION!B21</f>
        <v>14</v>
      </c>
      <c r="B20" s="30">
        <v>44165</v>
      </c>
      <c r="C20" s="39">
        <v>178</v>
      </c>
      <c r="D20" s="38">
        <v>890982616</v>
      </c>
      <c r="E20" s="44" t="s">
        <v>76</v>
      </c>
      <c r="F20" s="40">
        <v>1477803000</v>
      </c>
      <c r="G20" s="37">
        <v>877803000</v>
      </c>
      <c r="H20" s="37">
        <v>600000000</v>
      </c>
      <c r="I20" s="37">
        <f>IFERROR((VLOOKUP(E20,[3]Adhesiones!$A$5:$O$28,15,FALSE)),0)</f>
        <v>721804278.03382885</v>
      </c>
      <c r="J20" s="37">
        <f>IFERROR((VLOOKUP(E20,[3]Adhesiones!$A$5:$O$28,14,FALSE)),0)</f>
        <v>493371026.0961712</v>
      </c>
      <c r="K20" s="37">
        <f t="shared" si="2"/>
        <v>1215175304.1300001</v>
      </c>
      <c r="L20" s="37">
        <v>0</v>
      </c>
      <c r="M20" s="37">
        <f t="shared" si="0"/>
        <v>155998721.96617115</v>
      </c>
      <c r="N20" s="37">
        <f t="shared" si="1"/>
        <v>106628973.9038288</v>
      </c>
    </row>
    <row r="21" spans="1:14" ht="33.75" customHeight="1">
      <c r="A21" s="36">
        <f>+[2]CERTIFICACION!B22</f>
        <v>15</v>
      </c>
      <c r="B21" s="30">
        <v>44180</v>
      </c>
      <c r="C21" s="39">
        <v>179</v>
      </c>
      <c r="D21" s="38">
        <v>800096765</v>
      </c>
      <c r="E21" s="44" t="s">
        <v>77</v>
      </c>
      <c r="F21" s="40">
        <v>1377803000</v>
      </c>
      <c r="G21" s="37">
        <v>877803000</v>
      </c>
      <c r="H21" s="37">
        <v>500000000</v>
      </c>
      <c r="I21" s="37">
        <f>IFERROR((VLOOKUP(E21,[3]Adhesiones!$A$5:$O$28,15,FALSE)),0)</f>
        <v>779262832.73034501</v>
      </c>
      <c r="J21" s="37">
        <f>IFERROR((VLOOKUP(E21,[3]Adhesiones!$A$5:$O$28,14,FALSE)),0)</f>
        <v>443871137.78965497</v>
      </c>
      <c r="K21" s="37">
        <f t="shared" si="2"/>
        <v>1223133970.52</v>
      </c>
      <c r="L21" s="37">
        <v>0</v>
      </c>
      <c r="M21" s="37">
        <f t="shared" si="0"/>
        <v>98540167.269654989</v>
      </c>
      <c r="N21" s="37">
        <f t="shared" si="1"/>
        <v>56128862.21034503</v>
      </c>
    </row>
    <row r="22" spans="1:14" ht="33.75" customHeight="1">
      <c r="A22" s="36">
        <f>+[2]CERTIFICACION!B23</f>
        <v>16</v>
      </c>
      <c r="B22" s="30">
        <v>44155</v>
      </c>
      <c r="C22" s="39">
        <v>182</v>
      </c>
      <c r="D22" s="38">
        <v>890201900</v>
      </c>
      <c r="E22" s="44" t="s">
        <v>78</v>
      </c>
      <c r="F22" s="40">
        <v>1500000000</v>
      </c>
      <c r="G22" s="37">
        <v>750000000</v>
      </c>
      <c r="H22" s="37">
        <v>750000000</v>
      </c>
      <c r="I22" s="37">
        <f>IFERROR((VLOOKUP(E22,[3]Adhesiones!$A$5:$O$28,15,FALSE)),0)</f>
        <v>581833760.63</v>
      </c>
      <c r="J22" s="37">
        <f>IFERROR((VLOOKUP(E22,[3]Adhesiones!$A$5:$O$28,14,FALSE)),0)</f>
        <v>581833760.63</v>
      </c>
      <c r="K22" s="37">
        <f t="shared" si="2"/>
        <v>1163667521.26</v>
      </c>
      <c r="L22" s="37">
        <v>0</v>
      </c>
      <c r="M22" s="37">
        <f t="shared" si="0"/>
        <v>168166239.37</v>
      </c>
      <c r="N22" s="37">
        <f t="shared" si="1"/>
        <v>168166239.37</v>
      </c>
    </row>
    <row r="23" spans="1:14" ht="33.75" customHeight="1">
      <c r="A23" s="36">
        <f>+[2]CERTIFICACION!B24</f>
        <v>17</v>
      </c>
      <c r="B23" s="30">
        <v>44180</v>
      </c>
      <c r="C23" s="39">
        <v>185</v>
      </c>
      <c r="D23" s="38">
        <v>900084407</v>
      </c>
      <c r="E23" s="44" t="s">
        <v>79</v>
      </c>
      <c r="F23" s="40">
        <f>746132550*2</f>
        <v>1492265100</v>
      </c>
      <c r="G23" s="37">
        <v>746132550</v>
      </c>
      <c r="H23" s="37">
        <v>746132550</v>
      </c>
      <c r="I23" s="37">
        <f>IFERROR((VLOOKUP(E23,[3]Adhesiones!$A$5:$O$28,15,FALSE)),0)</f>
        <v>665233695.25000012</v>
      </c>
      <c r="J23" s="37">
        <f>IFERROR((VLOOKUP(E23,[3]Adhesiones!$A$5:$O$28,14,FALSE)),0)</f>
        <v>665233695.25000012</v>
      </c>
      <c r="K23" s="37">
        <f t="shared" si="2"/>
        <v>1330467390.5000002</v>
      </c>
      <c r="L23" s="37">
        <v>0</v>
      </c>
      <c r="M23" s="37">
        <f t="shared" si="0"/>
        <v>80898854.749999881</v>
      </c>
      <c r="N23" s="37">
        <f t="shared" si="1"/>
        <v>80898854.749999881</v>
      </c>
    </row>
    <row r="24" spans="1:14" ht="42.75">
      <c r="A24" s="36">
        <f>+[2]CERTIFICACION!B25</f>
        <v>18</v>
      </c>
      <c r="B24" s="30">
        <v>44175</v>
      </c>
      <c r="C24" s="39">
        <v>183</v>
      </c>
      <c r="D24" s="38">
        <v>860039273</v>
      </c>
      <c r="E24" s="44" t="s">
        <v>80</v>
      </c>
      <c r="F24" s="40">
        <f>+G24+H24</f>
        <v>2000000000</v>
      </c>
      <c r="G24" s="37">
        <v>1000000000</v>
      </c>
      <c r="H24" s="37">
        <v>1000000000</v>
      </c>
      <c r="I24" s="37">
        <f>IFERROR((VLOOKUP(E24,[3]Adhesiones!$A$5:$O$28,15,FALSE)),0)</f>
        <v>310082429</v>
      </c>
      <c r="J24" s="37">
        <f>IFERROR((VLOOKUP(E24,[3]Adhesiones!$A$5:$O$28,14,FALSE)),0)</f>
        <v>310082429</v>
      </c>
      <c r="K24" s="37">
        <f t="shared" si="2"/>
        <v>620164858</v>
      </c>
      <c r="L24" s="37">
        <v>627713391</v>
      </c>
      <c r="M24" s="37">
        <f t="shared" si="0"/>
        <v>689917571</v>
      </c>
      <c r="N24" s="37">
        <f t="shared" si="1"/>
        <v>62204180</v>
      </c>
    </row>
    <row r="25" spans="1:14" ht="42.75">
      <c r="A25" s="36">
        <f>+[2]CERTIFICACION!B26</f>
        <v>19</v>
      </c>
      <c r="B25" s="30">
        <v>44188</v>
      </c>
      <c r="C25" s="39">
        <v>184</v>
      </c>
      <c r="D25" s="38">
        <v>900156833</v>
      </c>
      <c r="E25" s="44" t="s">
        <v>81</v>
      </c>
      <c r="F25" s="37">
        <v>1500000000</v>
      </c>
      <c r="G25" s="37">
        <v>750000000</v>
      </c>
      <c r="H25" s="37">
        <v>750000000</v>
      </c>
      <c r="I25" s="37">
        <f>IFERROR((VLOOKUP(E25,[3]Adhesiones!$A$5:$O$28,15,FALSE)),0)</f>
        <v>678115452.77499986</v>
      </c>
      <c r="J25" s="37">
        <f>IFERROR((VLOOKUP(E25,[3]Adhesiones!$A$5:$O$28,14,FALSE)),0)</f>
        <v>678115452.77499986</v>
      </c>
      <c r="K25" s="37">
        <f t="shared" si="2"/>
        <v>1356230905.5499997</v>
      </c>
      <c r="L25" s="37">
        <v>0</v>
      </c>
      <c r="M25" s="37">
        <f t="shared" si="0"/>
        <v>71884547.225000143</v>
      </c>
      <c r="N25" s="37">
        <f t="shared" si="1"/>
        <v>71884547.225000143</v>
      </c>
    </row>
    <row r="26" spans="1:14" ht="33.75" customHeight="1">
      <c r="A26" s="36">
        <f>+[2]CERTIFICACION!B27</f>
        <v>20</v>
      </c>
      <c r="B26" s="30">
        <v>44242</v>
      </c>
      <c r="C26" s="39">
        <v>187</v>
      </c>
      <c r="D26" s="38">
        <v>830114475</v>
      </c>
      <c r="E26" s="44" t="s">
        <v>82</v>
      </c>
      <c r="F26" s="37">
        <v>2000000000</v>
      </c>
      <c r="G26" s="37">
        <v>1000000000</v>
      </c>
      <c r="H26" s="37">
        <v>1000000000</v>
      </c>
      <c r="I26" s="37">
        <f>IFERROR((VLOOKUP(E26,[3]Adhesiones!$A$5:$O$28,15,FALSE)),0)</f>
        <v>977789753.82000005</v>
      </c>
      <c r="J26" s="37">
        <f>IFERROR((VLOOKUP(E26,[3]Adhesiones!$A$5:$O$28,14,FALSE)),0)</f>
        <v>977789753.82000005</v>
      </c>
      <c r="K26" s="37">
        <f t="shared" si="2"/>
        <v>1955579507.6400001</v>
      </c>
      <c r="L26" s="37">
        <v>0</v>
      </c>
      <c r="M26" s="37">
        <f t="shared" si="0"/>
        <v>22210246.179999948</v>
      </c>
      <c r="N26" s="37">
        <f t="shared" si="1"/>
        <v>22210246.179999948</v>
      </c>
    </row>
    <row r="27" spans="1:14" ht="33.75" customHeight="1">
      <c r="A27" s="36">
        <f>+[2]CERTIFICACION!B28</f>
        <v>22</v>
      </c>
      <c r="B27" s="30">
        <v>44319</v>
      </c>
      <c r="C27" s="39">
        <v>188</v>
      </c>
      <c r="D27" s="38">
        <v>890801053</v>
      </c>
      <c r="E27" s="44" t="s">
        <v>83</v>
      </c>
      <c r="F27" s="37">
        <f>+G27+H27</f>
        <v>2285000000</v>
      </c>
      <c r="G27" s="37">
        <v>800000000</v>
      </c>
      <c r="H27" s="37">
        <v>1485000000</v>
      </c>
      <c r="I27" s="37">
        <f>+[3]Adhesiones!$O$22+[3]Adhesiones!$O$23+[3]Adhesiones!$O$24</f>
        <v>681687588.14197397</v>
      </c>
      <c r="J27" s="37">
        <f>+[3]Adhesiones!$N$22+[3]Adhesiones!$N$23+[3]Adhesiones!$N$24</f>
        <v>825555171.66802621</v>
      </c>
      <c r="K27" s="37">
        <f t="shared" si="2"/>
        <v>1507242759.8100002</v>
      </c>
      <c r="L27" s="37">
        <v>0</v>
      </c>
      <c r="M27" s="37">
        <f t="shared" si="0"/>
        <v>118312411.85802603</v>
      </c>
      <c r="N27" s="37">
        <f t="shared" si="1"/>
        <v>659444828.33197379</v>
      </c>
    </row>
    <row r="28" spans="1:14" ht="33.75" customHeight="1">
      <c r="A28" s="36">
        <f>+[2]CERTIFICACION!B29</f>
        <v>21</v>
      </c>
      <c r="B28" s="30">
        <v>44340</v>
      </c>
      <c r="C28" s="39">
        <v>189</v>
      </c>
      <c r="D28" s="38">
        <v>891480027</v>
      </c>
      <c r="E28" s="44" t="s">
        <v>84</v>
      </c>
      <c r="F28" s="37">
        <f>+H28+G28</f>
        <v>819000000</v>
      </c>
      <c r="G28" s="37">
        <v>546000000</v>
      </c>
      <c r="H28" s="37">
        <v>273000000</v>
      </c>
      <c r="I28" s="37">
        <f>IFERROR((VLOOKUP(E28,[3]Adhesiones!$A$5:$O$28,15,FALSE)),0)</f>
        <v>474771191.70666659</v>
      </c>
      <c r="J28" s="37">
        <f>IFERROR((VLOOKUP(E28,[3]Adhesiones!$A$5:$O$28,14,FALSE)),0)</f>
        <v>237385595.85333329</v>
      </c>
      <c r="K28" s="37">
        <f t="shared" si="2"/>
        <v>712156787.55999994</v>
      </c>
      <c r="L28" s="37">
        <v>0</v>
      </c>
      <c r="M28" s="37">
        <f t="shared" si="0"/>
        <v>71228808.293333411</v>
      </c>
      <c r="N28" s="37">
        <f t="shared" si="1"/>
        <v>35614404.146666706</v>
      </c>
    </row>
    <row r="29" spans="1:14" ht="33.75" customHeight="1">
      <c r="A29" s="36">
        <f>+[2]CERTIFICACION!B30</f>
        <v>23</v>
      </c>
      <c r="B29" s="30">
        <v>44356</v>
      </c>
      <c r="C29" s="39">
        <v>190</v>
      </c>
      <c r="D29" s="38">
        <v>800103927</v>
      </c>
      <c r="E29" s="44" t="s">
        <v>85</v>
      </c>
      <c r="F29" s="37">
        <f>+G29+H29</f>
        <v>1550000000</v>
      </c>
      <c r="G29" s="37">
        <v>900000000</v>
      </c>
      <c r="H29" s="37">
        <v>650000000</v>
      </c>
      <c r="I29" s="37">
        <f>IFERROR((VLOOKUP(E29,[3]Adhesiones!$A$5:$O$28,15,FALSE)),0)</f>
        <v>783062234.90709674</v>
      </c>
      <c r="J29" s="37">
        <f>IFERROR((VLOOKUP(E29,[3]Adhesiones!$A$5:$O$28,14,FALSE)),0)</f>
        <v>565544947.43290317</v>
      </c>
      <c r="K29" s="37">
        <f t="shared" si="2"/>
        <v>1348607182.3399999</v>
      </c>
      <c r="L29" s="37">
        <v>0</v>
      </c>
      <c r="M29" s="37">
        <f t="shared" si="0"/>
        <v>116937765.09290326</v>
      </c>
      <c r="N29" s="37">
        <f t="shared" si="1"/>
        <v>84455052.567096829</v>
      </c>
    </row>
    <row r="30" spans="1:14" ht="42.75">
      <c r="A30" s="36">
        <f>+[2]CERTIFICACION!B31</f>
        <v>24</v>
      </c>
      <c r="B30" s="30">
        <v>44419</v>
      </c>
      <c r="C30" s="39">
        <v>192</v>
      </c>
      <c r="D30" s="38">
        <v>892115007</v>
      </c>
      <c r="E30" s="44" t="s">
        <v>86</v>
      </c>
      <c r="F30" s="37">
        <v>900000000</v>
      </c>
      <c r="G30" s="37">
        <v>600000000</v>
      </c>
      <c r="H30" s="37">
        <v>300000000</v>
      </c>
      <c r="I30" s="37">
        <f>IFERROR((VLOOKUP(E30,[3]Adhesiones!$A$5:$O$28,15,FALSE)),0)</f>
        <v>530537334.08666664</v>
      </c>
      <c r="J30" s="37">
        <f>IFERROR((VLOOKUP(E30,[3]Adhesiones!$A$5:$O$28,14,FALSE)),0)</f>
        <v>265268667.04333332</v>
      </c>
      <c r="K30" s="37">
        <f t="shared" si="2"/>
        <v>795806001.13</v>
      </c>
      <c r="L30" s="37">
        <v>0</v>
      </c>
      <c r="M30" s="37">
        <f t="shared" ref="M30:M31" si="3">+G30-I30</f>
        <v>69462665.913333356</v>
      </c>
      <c r="N30" s="37">
        <f t="shared" ref="N30:N31" si="4">+H30-J30-L30</f>
        <v>34731332.956666678</v>
      </c>
    </row>
    <row r="31" spans="1:14" ht="33.75" customHeight="1">
      <c r="A31" s="36">
        <f>+[2]CERTIFICACION!B32</f>
        <v>25</v>
      </c>
      <c r="B31" s="30">
        <v>44410</v>
      </c>
      <c r="C31" s="39">
        <v>191</v>
      </c>
      <c r="D31" s="38">
        <v>892001457</v>
      </c>
      <c r="E31" s="44" t="s">
        <v>87</v>
      </c>
      <c r="F31" s="37">
        <f>+G31+H31</f>
        <v>1500000000</v>
      </c>
      <c r="G31" s="37">
        <v>900000000</v>
      </c>
      <c r="H31" s="37">
        <v>600000000</v>
      </c>
      <c r="I31" s="37">
        <f>IFERROR((VLOOKUP(E31,[3]Adhesiones!$A$5:$O$28,15,FALSE)),0)</f>
        <v>785086505.50800002</v>
      </c>
      <c r="J31" s="37">
        <f>IFERROR((VLOOKUP(E31,[3]Adhesiones!$A$5:$O$28,14,FALSE)),0)</f>
        <v>523391003.67200005</v>
      </c>
      <c r="K31" s="37">
        <f t="shared" si="2"/>
        <v>1308477509.1800001</v>
      </c>
      <c r="L31" s="37">
        <v>0</v>
      </c>
      <c r="M31" s="37">
        <f t="shared" si="3"/>
        <v>114913494.49199998</v>
      </c>
      <c r="N31" s="37">
        <f t="shared" si="4"/>
        <v>76608996.327999949</v>
      </c>
    </row>
    <row r="32" spans="1:14" ht="25.5" customHeight="1">
      <c r="F32" s="45">
        <f t="shared" ref="F32:N32" si="5">+SUM(F10:F31)</f>
        <v>30281174100</v>
      </c>
      <c r="G32" s="45">
        <f t="shared" si="5"/>
        <v>17098041550</v>
      </c>
      <c r="H32" s="45">
        <f t="shared" si="5"/>
        <v>13183132550</v>
      </c>
      <c r="I32" s="45">
        <f t="shared" si="5"/>
        <v>14214241201.122305</v>
      </c>
      <c r="J32" s="45">
        <f t="shared" si="5"/>
        <v>10436469837.217693</v>
      </c>
      <c r="K32" s="45">
        <f t="shared" si="5"/>
        <v>24650711038.340004</v>
      </c>
      <c r="L32" s="45">
        <f t="shared" si="5"/>
        <v>679197148</v>
      </c>
      <c r="M32" s="45">
        <f t="shared" si="5"/>
        <v>2883800348.8776946</v>
      </c>
      <c r="N32" s="110"/>
    </row>
    <row r="33" spans="1:14" ht="25.5" customHeight="1">
      <c r="A33" s="13"/>
      <c r="F33" s="46">
        <f>+F32-[3]Adhesiones!$F$29</f>
        <v>679197148</v>
      </c>
      <c r="G33" s="109"/>
      <c r="H33" s="109"/>
      <c r="I33" s="46">
        <f>+I32-[3]Adhesiones!$O$29</f>
        <v>0</v>
      </c>
      <c r="J33" s="46">
        <f>+[3]Adhesiones!$N$29-J32</f>
        <v>0</v>
      </c>
      <c r="K33" s="46">
        <f>+K32-[3]Adhesiones!$M$29</f>
        <v>0</v>
      </c>
      <c r="L33" s="109"/>
      <c r="M33" s="109"/>
      <c r="N33" s="110"/>
    </row>
    <row r="34" spans="1:14" ht="15" customHeight="1">
      <c r="A34" s="67" t="s">
        <v>93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9"/>
    </row>
    <row r="35" spans="1:14">
      <c r="A35" s="13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>
      <c r="A36" s="19" t="s">
        <v>95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>
      <c r="A37" s="19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 t="s">
        <v>0</v>
      </c>
    </row>
    <row r="38" spans="1:14">
      <c r="A38" s="19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>
      <c r="A39" s="1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 t="s">
        <v>0</v>
      </c>
    </row>
    <row r="40" spans="1:14">
      <c r="A40" s="19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spans="1:14" ht="15" customHeight="1">
      <c r="A41" s="13"/>
      <c r="C41" s="20"/>
      <c r="D41" s="41" t="s">
        <v>89</v>
      </c>
      <c r="E41" s="41"/>
      <c r="F41" s="41"/>
      <c r="G41" s="41"/>
      <c r="H41" s="22"/>
      <c r="I41" s="21"/>
      <c r="J41" s="76" t="s">
        <v>26</v>
      </c>
      <c r="K41" s="76"/>
      <c r="L41" s="76"/>
      <c r="M41" s="76"/>
      <c r="N41" s="23"/>
    </row>
    <row r="42" spans="1:14" ht="15">
      <c r="A42" s="13"/>
      <c r="C42" s="20"/>
      <c r="D42" s="42" t="s">
        <v>90</v>
      </c>
      <c r="E42" s="42"/>
      <c r="F42" s="42"/>
      <c r="G42" s="42"/>
      <c r="H42" s="24"/>
      <c r="K42" s="70" t="s">
        <v>27</v>
      </c>
      <c r="L42" s="71"/>
      <c r="M42" s="17"/>
      <c r="N42" s="18"/>
    </row>
    <row r="43" spans="1:14" ht="15">
      <c r="A43" s="25"/>
      <c r="B43" s="17"/>
      <c r="C43" s="17"/>
      <c r="D43" s="42" t="s">
        <v>91</v>
      </c>
      <c r="E43" s="42"/>
      <c r="F43" s="42"/>
      <c r="G43" s="42"/>
      <c r="I43" s="26"/>
      <c r="L43" s="17"/>
      <c r="M43" s="17"/>
      <c r="N43" s="18"/>
    </row>
    <row r="44" spans="1:14" ht="22.5" customHeight="1" thickBot="1">
      <c r="A44" s="27"/>
      <c r="B44" s="28"/>
      <c r="C44" s="28"/>
      <c r="D44" s="43" t="s">
        <v>92</v>
      </c>
      <c r="E44" s="43"/>
      <c r="F44" s="43"/>
      <c r="G44" s="43"/>
      <c r="H44" s="29"/>
      <c r="I44" s="28"/>
      <c r="J44" s="28"/>
      <c r="K44" s="28"/>
      <c r="L44" s="28"/>
      <c r="M44" s="61"/>
      <c r="N44" s="62"/>
    </row>
  </sheetData>
  <mergeCells count="17">
    <mergeCell ref="M44:N44"/>
    <mergeCell ref="L8:L9"/>
    <mergeCell ref="M8:N8"/>
    <mergeCell ref="A34:N34"/>
    <mergeCell ref="K42:L42"/>
    <mergeCell ref="A8:C8"/>
    <mergeCell ref="D8:E8"/>
    <mergeCell ref="F8:F9"/>
    <mergeCell ref="G8:G9"/>
    <mergeCell ref="H8:H9"/>
    <mergeCell ref="I8:K8"/>
    <mergeCell ref="J41:M41"/>
    <mergeCell ref="A6:L6"/>
    <mergeCell ref="M6:N7"/>
    <mergeCell ref="A7:L7"/>
    <mergeCell ref="A4:N4"/>
    <mergeCell ref="A5:N5"/>
  </mergeCells>
  <printOptions horizontalCentered="1" verticalCentered="1"/>
  <pageMargins left="0.11811023622047245" right="0.11811023622047245" top="0.35433070866141736" bottom="0.35433070866141736" header="0" footer="0"/>
  <pageSetup paperSize="9" scale="4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135C1-7A7F-4C8F-8A96-663BC2880368}">
  <dimension ref="B1:P35"/>
  <sheetViews>
    <sheetView showGridLines="0" topLeftCell="A8" workbookViewId="0">
      <selection activeCell="D35" sqref="D35:K35"/>
    </sheetView>
  </sheetViews>
  <sheetFormatPr baseColWidth="10" defaultColWidth="11.42578125" defaultRowHeight="15"/>
  <cols>
    <col min="1" max="1" width="5.5703125" style="3" customWidth="1"/>
    <col min="2" max="2" width="29" style="3" customWidth="1"/>
    <col min="3" max="3" width="35.28515625" style="3" customWidth="1"/>
    <col min="4" max="4" width="19.28515625" style="3" customWidth="1"/>
    <col min="5" max="6" width="11.42578125" style="3"/>
    <col min="7" max="7" width="6.42578125" style="3" customWidth="1"/>
    <col min="8" max="8" width="9.5703125" style="3" customWidth="1"/>
    <col min="9" max="9" width="9.42578125" style="3" customWidth="1"/>
    <col min="10" max="10" width="12.42578125" style="3" customWidth="1"/>
    <col min="11" max="16384" width="11.42578125" style="3"/>
  </cols>
  <sheetData>
    <row r="1" spans="2:16" ht="10.5" customHeight="1"/>
    <row r="2" spans="2:16" ht="30.75" customHeight="1">
      <c r="B2" s="79"/>
      <c r="C2" s="79"/>
      <c r="D2" s="79"/>
      <c r="E2" s="79"/>
      <c r="F2" s="79"/>
      <c r="G2" s="79"/>
      <c r="H2" s="79"/>
      <c r="I2" s="79"/>
      <c r="J2" s="79"/>
      <c r="K2" s="79"/>
      <c r="L2" s="4"/>
      <c r="M2" s="4"/>
      <c r="N2" s="4"/>
      <c r="O2" s="4"/>
    </row>
    <row r="3" spans="2:16" ht="40.5" customHeight="1">
      <c r="B3" s="79"/>
      <c r="C3" s="79"/>
      <c r="D3" s="79"/>
      <c r="E3" s="79"/>
      <c r="F3" s="79"/>
      <c r="G3" s="79"/>
      <c r="H3" s="79"/>
      <c r="I3" s="79"/>
      <c r="J3" s="79"/>
      <c r="K3" s="79"/>
      <c r="L3" s="4"/>
      <c r="M3" s="4"/>
      <c r="N3" s="4"/>
      <c r="O3" s="4"/>
    </row>
    <row r="4" spans="2:16" ht="25.5" customHeight="1">
      <c r="B4" s="80" t="s">
        <v>28</v>
      </c>
      <c r="C4" s="80"/>
      <c r="D4" s="80"/>
      <c r="E4" s="80"/>
      <c r="F4" s="80"/>
      <c r="G4" s="80"/>
      <c r="H4" s="80"/>
      <c r="I4" s="80"/>
      <c r="J4" s="80"/>
      <c r="K4" s="2" t="s">
        <v>51</v>
      </c>
      <c r="L4" s="4"/>
      <c r="M4" s="4"/>
      <c r="N4" s="4"/>
      <c r="O4" s="4"/>
    </row>
    <row r="5" spans="2:16" s="6" customFormat="1" ht="30" customHeight="1">
      <c r="B5" s="80"/>
      <c r="C5" s="80"/>
      <c r="D5" s="80"/>
      <c r="E5" s="80"/>
      <c r="F5" s="80"/>
      <c r="G5" s="80"/>
      <c r="H5" s="80"/>
      <c r="I5" s="80"/>
      <c r="J5" s="80"/>
      <c r="K5" s="1" t="s">
        <v>1</v>
      </c>
      <c r="L5" s="5"/>
      <c r="M5" s="5"/>
      <c r="N5" s="5"/>
      <c r="O5" s="5"/>
      <c r="P5" s="5"/>
    </row>
    <row r="6" spans="2:16" ht="23.25" customHeight="1">
      <c r="B6" s="80" t="s">
        <v>2</v>
      </c>
      <c r="C6" s="80"/>
      <c r="D6" s="80"/>
      <c r="E6" s="80"/>
      <c r="F6" s="80"/>
      <c r="G6" s="80"/>
      <c r="H6" s="80"/>
      <c r="I6" s="80"/>
      <c r="J6" s="80"/>
      <c r="K6" s="80"/>
    </row>
    <row r="7" spans="2:16" ht="18">
      <c r="B7" s="80" t="s">
        <v>3</v>
      </c>
      <c r="C7" s="80"/>
      <c r="D7" s="80"/>
      <c r="E7" s="80"/>
      <c r="F7" s="80"/>
      <c r="G7" s="80"/>
      <c r="H7" s="80"/>
      <c r="I7" s="80"/>
      <c r="J7" s="80"/>
      <c r="K7" s="80"/>
    </row>
    <row r="8" spans="2:16" ht="18">
      <c r="B8" s="81" t="s">
        <v>4</v>
      </c>
      <c r="C8" s="81"/>
      <c r="D8" s="81"/>
      <c r="E8" s="81"/>
      <c r="F8" s="81"/>
      <c r="G8" s="81"/>
      <c r="H8" s="81"/>
      <c r="I8" s="81"/>
      <c r="J8" s="81"/>
      <c r="K8" s="81"/>
    </row>
    <row r="9" spans="2:16" ht="15.75">
      <c r="B9" s="82" t="s">
        <v>57</v>
      </c>
      <c r="C9" s="83"/>
      <c r="D9" s="83"/>
      <c r="E9" s="83"/>
      <c r="F9" s="83"/>
      <c r="G9" s="83"/>
      <c r="H9" s="83"/>
      <c r="I9" s="83"/>
      <c r="J9" s="83"/>
      <c r="K9" s="83"/>
    </row>
    <row r="10" spans="2:16">
      <c r="B10" s="82" t="s">
        <v>5</v>
      </c>
      <c r="C10" s="82"/>
      <c r="D10" s="82"/>
      <c r="E10" s="82"/>
      <c r="F10" s="82"/>
      <c r="G10" s="82"/>
      <c r="H10" s="82"/>
      <c r="I10" s="82"/>
      <c r="J10" s="82"/>
      <c r="K10" s="82"/>
    </row>
    <row r="11" spans="2:16" ht="18">
      <c r="B11" s="81" t="s">
        <v>6</v>
      </c>
      <c r="C11" s="81"/>
      <c r="D11" s="81"/>
      <c r="E11" s="81"/>
      <c r="F11" s="81"/>
      <c r="G11" s="81"/>
      <c r="H11" s="81"/>
      <c r="I11" s="81"/>
      <c r="J11" s="81"/>
      <c r="K11" s="81"/>
    </row>
    <row r="12" spans="2:16" ht="4.5" customHeight="1">
      <c r="B12" s="84"/>
      <c r="C12" s="84"/>
      <c r="D12" s="84"/>
      <c r="E12" s="84"/>
      <c r="F12" s="84"/>
      <c r="G12" s="84"/>
      <c r="H12" s="84"/>
      <c r="I12" s="84"/>
      <c r="J12" s="84"/>
      <c r="K12" s="84"/>
    </row>
    <row r="13" spans="2:16" ht="15.75">
      <c r="B13" s="85" t="s">
        <v>7</v>
      </c>
      <c r="C13" s="86"/>
      <c r="D13" s="85" t="s">
        <v>8</v>
      </c>
      <c r="E13" s="87"/>
      <c r="F13" s="87"/>
      <c r="G13" s="87"/>
      <c r="H13" s="87"/>
      <c r="I13" s="87"/>
      <c r="J13" s="87"/>
      <c r="K13" s="86"/>
      <c r="L13" s="7"/>
      <c r="M13" s="7"/>
    </row>
    <row r="14" spans="2:16" ht="36.75" customHeight="1">
      <c r="B14" s="77" t="s">
        <v>47</v>
      </c>
      <c r="C14" s="77"/>
      <c r="D14" s="78" t="s">
        <v>48</v>
      </c>
      <c r="E14" s="78"/>
      <c r="F14" s="78"/>
      <c r="G14" s="78"/>
      <c r="H14" s="78"/>
      <c r="I14" s="78"/>
      <c r="J14" s="78"/>
      <c r="K14" s="78"/>
    </row>
    <row r="15" spans="2:16" ht="15.75">
      <c r="B15" s="88" t="s">
        <v>49</v>
      </c>
      <c r="C15" s="88"/>
      <c r="D15" s="78" t="s">
        <v>50</v>
      </c>
      <c r="E15" s="78"/>
      <c r="F15" s="78"/>
      <c r="G15" s="78"/>
      <c r="H15" s="78"/>
      <c r="I15" s="78"/>
      <c r="J15" s="78"/>
      <c r="K15" s="78"/>
    </row>
    <row r="16" spans="2:16" ht="15.75">
      <c r="B16" s="89"/>
      <c r="C16" s="89"/>
      <c r="D16" s="89"/>
      <c r="E16" s="89"/>
      <c r="F16" s="89"/>
      <c r="G16" s="89"/>
      <c r="H16" s="89"/>
      <c r="I16" s="89"/>
      <c r="J16" s="89"/>
      <c r="K16" s="89"/>
    </row>
    <row r="17" spans="2:11" ht="15.75">
      <c r="B17" s="92" t="s">
        <v>29</v>
      </c>
      <c r="C17" s="8" t="s">
        <v>58</v>
      </c>
      <c r="D17" s="78" t="s">
        <v>30</v>
      </c>
      <c r="E17" s="78"/>
      <c r="F17" s="78" t="s">
        <v>30</v>
      </c>
      <c r="G17" s="78"/>
      <c r="H17" s="78" t="s">
        <v>30</v>
      </c>
      <c r="I17" s="78"/>
      <c r="J17" s="78" t="s">
        <v>30</v>
      </c>
      <c r="K17" s="78"/>
    </row>
    <row r="18" spans="2:11" ht="15.75">
      <c r="B18" s="93"/>
      <c r="C18" s="8" t="s">
        <v>59</v>
      </c>
      <c r="D18" s="78" t="s">
        <v>31</v>
      </c>
      <c r="E18" s="78"/>
      <c r="F18" s="78" t="s">
        <v>31</v>
      </c>
      <c r="G18" s="78"/>
      <c r="H18" s="78" t="s">
        <v>31</v>
      </c>
      <c r="I18" s="78"/>
      <c r="J18" s="78" t="s">
        <v>31</v>
      </c>
      <c r="K18" s="78"/>
    </row>
    <row r="19" spans="2:11" ht="15.75">
      <c r="B19" s="94"/>
      <c r="C19" s="8" t="s">
        <v>60</v>
      </c>
      <c r="D19" s="78" t="s">
        <v>61</v>
      </c>
      <c r="E19" s="78"/>
      <c r="F19" s="78" t="s">
        <v>32</v>
      </c>
      <c r="G19" s="78"/>
      <c r="H19" s="78" t="s">
        <v>32</v>
      </c>
      <c r="I19" s="78"/>
      <c r="J19" s="78" t="s">
        <v>32</v>
      </c>
      <c r="K19" s="78"/>
    </row>
    <row r="20" spans="2:11" ht="15.75">
      <c r="B20" s="92" t="s">
        <v>10</v>
      </c>
      <c r="C20" s="8" t="s">
        <v>62</v>
      </c>
      <c r="D20" s="78" t="s">
        <v>33</v>
      </c>
      <c r="E20" s="78"/>
      <c r="F20" s="78"/>
      <c r="G20" s="78"/>
      <c r="H20" s="78"/>
      <c r="I20" s="78"/>
      <c r="J20" s="78"/>
      <c r="K20" s="78"/>
    </row>
    <row r="21" spans="2:11" ht="15.75">
      <c r="B21" s="93"/>
      <c r="C21" s="8" t="s">
        <v>35</v>
      </c>
      <c r="D21" s="78" t="s">
        <v>34</v>
      </c>
      <c r="E21" s="78"/>
      <c r="F21" s="78"/>
      <c r="G21" s="78"/>
      <c r="H21" s="78"/>
      <c r="I21" s="78"/>
      <c r="J21" s="78"/>
      <c r="K21" s="78"/>
    </row>
    <row r="22" spans="2:11" ht="15.75">
      <c r="B22" s="90" t="s">
        <v>11</v>
      </c>
      <c r="C22" s="91"/>
      <c r="D22" s="78" t="s">
        <v>36</v>
      </c>
      <c r="E22" s="78"/>
      <c r="F22" s="78"/>
      <c r="G22" s="78"/>
      <c r="H22" s="78"/>
      <c r="I22" s="78"/>
      <c r="J22" s="78"/>
      <c r="K22" s="78"/>
    </row>
    <row r="23" spans="2:11" ht="15.75">
      <c r="B23" s="90" t="s">
        <v>12</v>
      </c>
      <c r="C23" s="91"/>
      <c r="D23" s="78" t="s">
        <v>37</v>
      </c>
      <c r="E23" s="78"/>
      <c r="F23" s="78"/>
      <c r="G23" s="78"/>
      <c r="H23" s="78"/>
      <c r="I23" s="78"/>
      <c r="J23" s="78"/>
      <c r="K23" s="78"/>
    </row>
    <row r="24" spans="2:11" ht="15.75">
      <c r="B24" s="90" t="s">
        <v>13</v>
      </c>
      <c r="C24" s="91"/>
      <c r="D24" s="78" t="s">
        <v>38</v>
      </c>
      <c r="E24" s="78"/>
      <c r="F24" s="78"/>
      <c r="G24" s="78"/>
      <c r="H24" s="78"/>
      <c r="I24" s="78"/>
      <c r="J24" s="78"/>
      <c r="K24" s="78"/>
    </row>
    <row r="25" spans="2:11" ht="6.75" customHeight="1">
      <c r="B25" s="31"/>
      <c r="C25" s="32"/>
      <c r="D25" s="33"/>
      <c r="E25" s="33"/>
      <c r="F25" s="33"/>
      <c r="G25" s="33"/>
      <c r="H25" s="33"/>
      <c r="I25" s="33"/>
      <c r="J25" s="33"/>
      <c r="K25" s="33"/>
    </row>
    <row r="26" spans="2:11" ht="15.75">
      <c r="B26" s="99" t="s">
        <v>14</v>
      </c>
      <c r="C26" s="8" t="s">
        <v>63</v>
      </c>
      <c r="D26" s="78" t="s">
        <v>39</v>
      </c>
      <c r="E26" s="78"/>
      <c r="F26" s="78" t="s">
        <v>39</v>
      </c>
      <c r="G26" s="78"/>
      <c r="H26" s="78" t="s">
        <v>39</v>
      </c>
      <c r="I26" s="78"/>
      <c r="J26" s="78" t="s">
        <v>39</v>
      </c>
      <c r="K26" s="78"/>
    </row>
    <row r="27" spans="2:11" ht="15.75">
      <c r="B27" s="100"/>
      <c r="C27" s="8" t="s">
        <v>64</v>
      </c>
      <c r="D27" s="78" t="s">
        <v>40</v>
      </c>
      <c r="E27" s="78"/>
      <c r="F27" s="78" t="s">
        <v>40</v>
      </c>
      <c r="G27" s="78"/>
      <c r="H27" s="78" t="s">
        <v>40</v>
      </c>
      <c r="I27" s="78"/>
      <c r="J27" s="78" t="s">
        <v>40</v>
      </c>
      <c r="K27" s="78"/>
    </row>
    <row r="28" spans="2:11" ht="15.75">
      <c r="B28" s="101"/>
      <c r="C28" s="8" t="s">
        <v>23</v>
      </c>
      <c r="D28" s="78" t="s">
        <v>41</v>
      </c>
      <c r="E28" s="78"/>
      <c r="F28" s="78" t="s">
        <v>41</v>
      </c>
      <c r="G28" s="78"/>
      <c r="H28" s="78" t="s">
        <v>41</v>
      </c>
      <c r="I28" s="78"/>
      <c r="J28" s="78" t="s">
        <v>41</v>
      </c>
      <c r="K28" s="78"/>
    </row>
    <row r="29" spans="2:11" ht="15.75">
      <c r="B29" s="102"/>
      <c r="C29" s="103"/>
      <c r="D29" s="103"/>
      <c r="E29" s="103"/>
      <c r="F29" s="103"/>
      <c r="G29" s="103"/>
      <c r="H29" s="103"/>
      <c r="I29" s="103"/>
      <c r="J29" s="103"/>
      <c r="K29" s="104"/>
    </row>
    <row r="30" spans="2:11" ht="36" customHeight="1">
      <c r="B30" s="90" t="s">
        <v>15</v>
      </c>
      <c r="C30" s="95"/>
      <c r="D30" s="96" t="s">
        <v>42</v>
      </c>
      <c r="E30" s="97"/>
      <c r="F30" s="97"/>
      <c r="G30" s="97"/>
      <c r="H30" s="97"/>
      <c r="I30" s="97"/>
      <c r="J30" s="97"/>
      <c r="K30" s="98"/>
    </row>
    <row r="31" spans="2:11" ht="15.75">
      <c r="B31" s="102"/>
      <c r="C31" s="103"/>
      <c r="D31" s="103"/>
      <c r="E31" s="103"/>
      <c r="F31" s="103"/>
      <c r="G31" s="103"/>
      <c r="H31" s="103"/>
      <c r="I31" s="103"/>
      <c r="J31" s="103"/>
      <c r="K31" s="104"/>
    </row>
    <row r="32" spans="2:11" ht="15.75">
      <c r="B32" s="105" t="s">
        <v>16</v>
      </c>
      <c r="C32" s="9" t="s">
        <v>43</v>
      </c>
      <c r="D32" s="78" t="s">
        <v>45</v>
      </c>
      <c r="E32" s="78"/>
      <c r="F32" s="78"/>
      <c r="G32" s="78"/>
      <c r="H32" s="78"/>
      <c r="I32" s="78"/>
      <c r="J32" s="78"/>
      <c r="K32" s="78"/>
    </row>
    <row r="33" spans="2:11" ht="36" customHeight="1">
      <c r="B33" s="105"/>
      <c r="C33" s="9" t="s">
        <v>44</v>
      </c>
      <c r="D33" s="96" t="s">
        <v>46</v>
      </c>
      <c r="E33" s="97"/>
      <c r="F33" s="97"/>
      <c r="G33" s="97"/>
      <c r="H33" s="97"/>
      <c r="I33" s="97"/>
      <c r="J33" s="97"/>
      <c r="K33" s="98"/>
    </row>
    <row r="34" spans="2:11" ht="15.75">
      <c r="B34" s="106"/>
      <c r="C34" s="107"/>
      <c r="D34" s="107"/>
      <c r="E34" s="107"/>
      <c r="F34" s="107"/>
      <c r="G34" s="107"/>
      <c r="H34" s="107"/>
      <c r="I34" s="107"/>
      <c r="J34" s="107"/>
      <c r="K34" s="108"/>
    </row>
    <row r="35" spans="2:11" ht="52.5" customHeight="1">
      <c r="B35" s="90" t="s">
        <v>52</v>
      </c>
      <c r="C35" s="95"/>
      <c r="D35" s="96" t="s">
        <v>65</v>
      </c>
      <c r="E35" s="97"/>
      <c r="F35" s="97"/>
      <c r="G35" s="97"/>
      <c r="H35" s="97"/>
      <c r="I35" s="97"/>
      <c r="J35" s="97"/>
      <c r="K35" s="98"/>
    </row>
  </sheetData>
  <mergeCells count="43">
    <mergeCell ref="B35:C35"/>
    <mergeCell ref="D35:K35"/>
    <mergeCell ref="B31:K31"/>
    <mergeCell ref="B32:B33"/>
    <mergeCell ref="D32:K32"/>
    <mergeCell ref="D33:K33"/>
    <mergeCell ref="B34:K34"/>
    <mergeCell ref="B30:C30"/>
    <mergeCell ref="D30:K30"/>
    <mergeCell ref="B24:C24"/>
    <mergeCell ref="D24:K24"/>
    <mergeCell ref="D26:K26"/>
    <mergeCell ref="D27:K27"/>
    <mergeCell ref="B26:B28"/>
    <mergeCell ref="D28:K28"/>
    <mergeCell ref="B29:K29"/>
    <mergeCell ref="B15:C15"/>
    <mergeCell ref="D15:K15"/>
    <mergeCell ref="B16:K16"/>
    <mergeCell ref="D17:K17"/>
    <mergeCell ref="D23:K23"/>
    <mergeCell ref="D18:K18"/>
    <mergeCell ref="D19:K19"/>
    <mergeCell ref="D22:K22"/>
    <mergeCell ref="B23:C23"/>
    <mergeCell ref="B17:B19"/>
    <mergeCell ref="B20:B21"/>
    <mergeCell ref="B22:C22"/>
    <mergeCell ref="D20:K20"/>
    <mergeCell ref="D21:K21"/>
    <mergeCell ref="B14:C14"/>
    <mergeCell ref="D14:K14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C13"/>
    <mergeCell ref="D13:K1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B7B44AEA5A604F99AB01975F1A8784" ma:contentTypeVersion="15" ma:contentTypeDescription="Create a new document." ma:contentTypeScope="" ma:versionID="04caeffe2c5979c5d60e387692b9db05">
  <xsd:schema xmlns:xsd="http://www.w3.org/2001/XMLSchema" xmlns:xs="http://www.w3.org/2001/XMLSchema" xmlns:p="http://schemas.microsoft.com/office/2006/metadata/properties" xmlns:ns3="9fe42ddb-0f30-44ad-832f-a6ee394ca6fd" xmlns:ns4="952737b9-6fc1-4a58-9b12-f27f24abf293" targetNamespace="http://schemas.microsoft.com/office/2006/metadata/properties" ma:root="true" ma:fieldsID="93bcbcc0f7660b43a6184b9f99a04fdb" ns3:_="" ns4:_="">
    <xsd:import namespace="9fe42ddb-0f30-44ad-832f-a6ee394ca6fd"/>
    <xsd:import namespace="952737b9-6fc1-4a58-9b12-f27f24abf2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42ddb-0f30-44ad-832f-a6ee394ca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737b9-6fc1-4a58-9b12-f27f24abf2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e42ddb-0f30-44ad-832f-a6ee394ca6fd" xsi:nil="true"/>
  </documentManagement>
</p:properties>
</file>

<file path=customXml/itemProps1.xml><?xml version="1.0" encoding="utf-8"?>
<ds:datastoreItem xmlns:ds="http://schemas.openxmlformats.org/officeDocument/2006/customXml" ds:itemID="{709D4A39-FC3C-40CA-8B80-1440ED470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42ddb-0f30-44ad-832f-a6ee394ca6fd"/>
    <ds:schemaRef ds:uri="952737b9-6fc1-4a58-9b12-f27f24abf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8BFD8E-50BB-47FB-8819-674A8BF730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CCDDE7-D95D-4AFB-99B7-2D4993D3EE89}">
  <ds:schemaRefs>
    <ds:schemaRef ds:uri="http://schemas.microsoft.com/office/2006/documentManagement/types"/>
    <ds:schemaRef ds:uri="9fe42ddb-0f30-44ad-832f-a6ee394ca6fd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952737b9-6fc1-4a58-9b12-f27f24abf29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</vt:lpstr>
      <vt:lpstr>Instrucciones</vt:lpstr>
      <vt:lpstr>'Formato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Esperanza Botero Guerrero</dc:creator>
  <cp:keywords/>
  <dc:description/>
  <cp:lastModifiedBy>Admin</cp:lastModifiedBy>
  <cp:revision/>
  <cp:lastPrinted>2023-08-10T20:31:51Z</cp:lastPrinted>
  <dcterms:created xsi:type="dcterms:W3CDTF">2023-03-23T13:12:15Z</dcterms:created>
  <dcterms:modified xsi:type="dcterms:W3CDTF">2023-08-10T20:33:45Z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2023-03-23T13:12:15Z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0fcdd629-4c9d-4a47-ab68-39efa9006a99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0x010100F5B7B44AEA5A604F99AB01975F1A8784</vt:lpwstr>
  </property>
</Properties>
</file>