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PLACA HUELLAS\PLACA HUELLAS\"/>
    </mc:Choice>
  </mc:AlternateContent>
  <xr:revisionPtr revIDLastSave="0" documentId="13_ncr:1_{0115978D-AD1F-4CEE-A8D5-53C292883E84}" xr6:coauthVersionLast="40" xr6:coauthVersionMax="40" xr10:uidLastSave="{00000000-0000-0000-0000-000000000000}"/>
  <bookViews>
    <workbookView xWindow="0" yWindow="0" windowWidth="20490" windowHeight="7545" activeTab="2" xr2:uid="{362B88FD-6D33-4CB7-8FB9-C4CF5B911056}"/>
  </bookViews>
  <sheets>
    <sheet name="TOTAL" sheetId="10" r:id="rId1"/>
    <sheet name="_WORD" sheetId="12" state="hidden" r:id="rId2"/>
    <sheet name="PRES_TOTAL" sheetId="8" r:id="rId3"/>
    <sheet name="WORD" sheetId="11" state="hidden" r:id="rId4"/>
    <sheet name="01BARON_GALLERO_ACCESO_PRINCIPA" sheetId="2" r:id="rId5"/>
    <sheet name="02GERMANIA_VÍA_CASCAREJA" sheetId="3" r:id="rId6"/>
    <sheet name="03BARON_GALLERO_TOPO_VIA_LIBER" sheetId="4" r:id="rId7"/>
    <sheet name="04CHORRO_BLANCO_SECTOR_T.NUEVA" sheetId="5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______key2" localSheetId="1" hidden="1">[1]INST!#REF!</definedName>
    <definedName name="_________key2" localSheetId="4" hidden="1">[1]INST!#REF!</definedName>
    <definedName name="_________key2" localSheetId="5" hidden="1">[1]INST!#REF!</definedName>
    <definedName name="_________key2" localSheetId="6" hidden="1">[1]INST!#REF!</definedName>
    <definedName name="_________key2" localSheetId="7" hidden="1">[1]INST!#REF!</definedName>
    <definedName name="_________key2" localSheetId="0" hidden="1">[1]INST!#REF!</definedName>
    <definedName name="_________key2" localSheetId="3" hidden="1">[1]INST!#REF!</definedName>
    <definedName name="_________key2" hidden="1">[1]INST!#REF!</definedName>
    <definedName name="________key2" localSheetId="1" hidden="1">[2]INST!#REF!</definedName>
    <definedName name="________key2" localSheetId="4" hidden="1">[2]INST!#REF!</definedName>
    <definedName name="________key2" localSheetId="5" hidden="1">[2]INST!#REF!</definedName>
    <definedName name="________key2" localSheetId="6" hidden="1">[2]INST!#REF!</definedName>
    <definedName name="________key2" localSheetId="7" hidden="1">[2]INST!#REF!</definedName>
    <definedName name="________key2" localSheetId="3" hidden="1">[2]INST!#REF!</definedName>
    <definedName name="________key2" hidden="1">[2]INST!#REF!</definedName>
    <definedName name="________key3" localSheetId="1" hidden="1">#REF!</definedName>
    <definedName name="________key3" localSheetId="4" hidden="1">#REF!</definedName>
    <definedName name="________key3" localSheetId="5" hidden="1">#REF!</definedName>
    <definedName name="________key3" localSheetId="6" hidden="1">#REF!</definedName>
    <definedName name="________key3" localSheetId="7" hidden="1">#REF!</definedName>
    <definedName name="________key3" localSheetId="3" hidden="1">#REF!</definedName>
    <definedName name="________key3" hidden="1">#REF!</definedName>
    <definedName name="_______2" localSheetId="1" hidden="1">[1]INST!#REF!</definedName>
    <definedName name="_______2" localSheetId="6" hidden="1">[1]INST!#REF!</definedName>
    <definedName name="_______2" localSheetId="7" hidden="1">[1]INST!#REF!</definedName>
    <definedName name="_______2" localSheetId="3" hidden="1">[1]INST!#REF!</definedName>
    <definedName name="_______2" hidden="1">[1]INST!#REF!</definedName>
    <definedName name="___5" localSheetId="1" hidden="1">#REF!</definedName>
    <definedName name="___5" localSheetId="6" hidden="1">#REF!</definedName>
    <definedName name="___5" localSheetId="7" hidden="1">#REF!</definedName>
    <definedName name="___5" localSheetId="3" hidden="1">#REF!</definedName>
    <definedName name="___5" hidden="1">#REF!</definedName>
    <definedName name="___key2" localSheetId="1" hidden="1">[2]INST!#REF!</definedName>
    <definedName name="___key2" localSheetId="4" hidden="1">[2]INST!#REF!</definedName>
    <definedName name="___key2" localSheetId="5" hidden="1">[2]INST!#REF!</definedName>
    <definedName name="___key2" localSheetId="6" hidden="1">[2]INST!#REF!</definedName>
    <definedName name="___key2" localSheetId="7" hidden="1">[2]INST!#REF!</definedName>
    <definedName name="___key2" localSheetId="0" hidden="1">[2]INST!#REF!</definedName>
    <definedName name="___key2" localSheetId="3" hidden="1">[2]INST!#REF!</definedName>
    <definedName name="___key2" hidden="1">[2]INST!#REF!</definedName>
    <definedName name="___key3" localSheetId="1" hidden="1">#REF!</definedName>
    <definedName name="___key3" localSheetId="4" hidden="1">#REF!</definedName>
    <definedName name="___key3" localSheetId="5" hidden="1">#REF!</definedName>
    <definedName name="___key3" localSheetId="6" hidden="1">#REF!</definedName>
    <definedName name="___key3" localSheetId="7" hidden="1">#REF!</definedName>
    <definedName name="___key3" localSheetId="3" hidden="1">#REF!</definedName>
    <definedName name="___key3" hidden="1">#REF!</definedName>
    <definedName name="___key31" localSheetId="1" hidden="1">#REF!</definedName>
    <definedName name="___key31" localSheetId="4" hidden="1">#REF!</definedName>
    <definedName name="___key31" localSheetId="5" hidden="1">#REF!</definedName>
    <definedName name="___key31" localSheetId="6" hidden="1">#REF!</definedName>
    <definedName name="___key31" localSheetId="7" hidden="1">#REF!</definedName>
    <definedName name="___key31" localSheetId="3" hidden="1">#REF!</definedName>
    <definedName name="___key31" hidden="1">#REF!</definedName>
    <definedName name="__123Graph_A" localSheetId="1" hidden="1">#REF!</definedName>
    <definedName name="__123Graph_A" localSheetId="4" hidden="1">#REF!</definedName>
    <definedName name="__123Graph_A" localSheetId="5" hidden="1">#REF!</definedName>
    <definedName name="__123Graph_A" localSheetId="6" hidden="1">#REF!</definedName>
    <definedName name="__123Graph_A" localSheetId="7" hidden="1">#REF!</definedName>
    <definedName name="__123Graph_A" localSheetId="3" hidden="1">#REF!</definedName>
    <definedName name="__123Graph_A" hidden="1">#REF!</definedName>
    <definedName name="__123Graph_B" localSheetId="1" hidden="1">#REF!</definedName>
    <definedName name="__123Graph_B" localSheetId="4" hidden="1">#REF!</definedName>
    <definedName name="__123Graph_B" localSheetId="5" hidden="1">#REF!</definedName>
    <definedName name="__123Graph_B" localSheetId="6" hidden="1">#REF!</definedName>
    <definedName name="__123Graph_B" localSheetId="7" hidden="1">#REF!</definedName>
    <definedName name="__123Graph_B" localSheetId="3" hidden="1">#REF!</definedName>
    <definedName name="__123Graph_B" hidden="1">#REF!</definedName>
    <definedName name="__key2" localSheetId="1" hidden="1">[3]INST!#REF!</definedName>
    <definedName name="__key2" localSheetId="4" hidden="1">[3]INST!#REF!</definedName>
    <definedName name="__key2" localSheetId="5" hidden="1">[3]INST!#REF!</definedName>
    <definedName name="__key2" localSheetId="6" hidden="1">[3]INST!#REF!</definedName>
    <definedName name="__key2" localSheetId="7" hidden="1">[3]INST!#REF!</definedName>
    <definedName name="__key2" localSheetId="0" hidden="1">[3]INST!#REF!</definedName>
    <definedName name="__key2" localSheetId="3" hidden="1">[3]INST!#REF!</definedName>
    <definedName name="__key2" hidden="1">[3]INST!#REF!</definedName>
    <definedName name="__key21" localSheetId="1" hidden="1">[2]INST!#REF!</definedName>
    <definedName name="__key21" localSheetId="4" hidden="1">[2]INST!#REF!</definedName>
    <definedName name="__key21" localSheetId="5" hidden="1">[2]INST!#REF!</definedName>
    <definedName name="__key21" localSheetId="6" hidden="1">[2]INST!#REF!</definedName>
    <definedName name="__key21" localSheetId="7" hidden="1">[2]INST!#REF!</definedName>
    <definedName name="__key21" localSheetId="3" hidden="1">[2]INST!#REF!</definedName>
    <definedName name="__key21" hidden="1">[2]INST!#REF!</definedName>
    <definedName name="__key3" localSheetId="1" hidden="1">#REF!</definedName>
    <definedName name="__key3" localSheetId="4" hidden="1">#REF!</definedName>
    <definedName name="__key3" localSheetId="5" hidden="1">#REF!</definedName>
    <definedName name="__key3" localSheetId="6" hidden="1">#REF!</definedName>
    <definedName name="__key3" localSheetId="7" hidden="1">#REF!</definedName>
    <definedName name="__key3" localSheetId="3" hidden="1">#REF!</definedName>
    <definedName name="__key3" hidden="1">#REF!</definedName>
    <definedName name="__key31" localSheetId="1" hidden="1">#REF!</definedName>
    <definedName name="__key31" localSheetId="4" hidden="1">#REF!</definedName>
    <definedName name="__key31" localSheetId="5" hidden="1">#REF!</definedName>
    <definedName name="__key31" localSheetId="6" hidden="1">#REF!</definedName>
    <definedName name="__key31" localSheetId="7" hidden="1">#REF!</definedName>
    <definedName name="__key31" localSheetId="3" hidden="1">#REF!</definedName>
    <definedName name="__key31" hidden="1">#REF!</definedName>
    <definedName name="_3" localSheetId="1" hidden="1">[2]INST!#REF!</definedName>
    <definedName name="_3" localSheetId="6" hidden="1">[2]INST!#REF!</definedName>
    <definedName name="_3" localSheetId="7" hidden="1">[2]INST!#REF!</definedName>
    <definedName name="_3" localSheetId="3" hidden="1">[2]INST!#REF!</definedName>
    <definedName name="_3" hidden="1">[2]INST!#REF!</definedName>
    <definedName name="_6" localSheetId="1" hidden="1">#REF!</definedName>
    <definedName name="_6" localSheetId="6" hidden="1">#REF!</definedName>
    <definedName name="_6" localSheetId="7" hidden="1">#REF!</definedName>
    <definedName name="_6" localSheetId="3" hidden="1">#REF!</definedName>
    <definedName name="_6" hidden="1">#REF!</definedName>
    <definedName name="_a1" localSheetId="1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localSheetId="5" hidden="1">{#N/A,#N/A,TRUE,"INGENIERIA";#N/A,#N/A,TRUE,"COMPRAS";#N/A,#N/A,TRUE,"DIRECCION";#N/A,#N/A,TRUE,"RESUMEN"}</definedName>
    <definedName name="_AAS1" localSheetId="6" hidden="1">{#N/A,#N/A,TRUE,"INGENIERIA";#N/A,#N/A,TRUE,"COMPRAS";#N/A,#N/A,TRUE,"DIRECCION";#N/A,#N/A,TRUE,"RESUMEN"}</definedName>
    <definedName name="_AAS1" localSheetId="7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localSheetId="0" hidden="1">{#N/A,#N/A,TRUE,"INGENIERIA";#N/A,#N/A,TRUE,"COMPRAS";#N/A,#N/A,TRUE,"DIRECCION";#N/A,#N/A,TRUE,"RESUMEN"}</definedName>
    <definedName name="_AAS1" localSheetId="3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localSheetId="4" hidden="1">{#N/A,#N/A,TRUE,"1842CWN0"}</definedName>
    <definedName name="_ABC1" localSheetId="5" hidden="1">{#N/A,#N/A,TRUE,"1842CWN0"}</definedName>
    <definedName name="_ABC1" localSheetId="6" hidden="1">{#N/A,#N/A,TRUE,"1842CWN0"}</definedName>
    <definedName name="_ABC1" localSheetId="7" hidden="1">{#N/A,#N/A,TRUE,"1842CWN0"}</definedName>
    <definedName name="_ABC1" localSheetId="2" hidden="1">{#N/A,#N/A,TRUE,"1842CWN0"}</definedName>
    <definedName name="_ABC1" localSheetId="0" hidden="1">{#N/A,#N/A,TRUE,"1842CWN0"}</definedName>
    <definedName name="_ABC1" localSheetId="3" hidden="1">{#N/A,#N/A,TRUE,"1842CWN0"}</definedName>
    <definedName name="_ABC1" hidden="1">{#N/A,#N/A,TRUE,"1842CWN0"}</definedName>
    <definedName name="_abc2" localSheetId="1" hidden="1">{#N/A,#N/A,TRUE,"1842CWN0"}</definedName>
    <definedName name="_abc2" localSheetId="4" hidden="1">{#N/A,#N/A,TRUE,"1842CWN0"}</definedName>
    <definedName name="_abc2" localSheetId="5" hidden="1">{#N/A,#N/A,TRUE,"1842CWN0"}</definedName>
    <definedName name="_abc2" localSheetId="6" hidden="1">{#N/A,#N/A,TRUE,"1842CWN0"}</definedName>
    <definedName name="_abc2" localSheetId="7" hidden="1">{#N/A,#N/A,TRUE,"1842CWN0"}</definedName>
    <definedName name="_abc2" localSheetId="2" hidden="1">{#N/A,#N/A,TRUE,"1842CWN0"}</definedName>
    <definedName name="_abc2" localSheetId="0" hidden="1">{#N/A,#N/A,TRUE,"1842CWN0"}</definedName>
    <definedName name="_abc2" localSheetId="3" hidden="1">{#N/A,#N/A,TRUE,"1842CWN0"}</definedName>
    <definedName name="_abc2" hidden="1">{#N/A,#N/A,TRUE,"1842CWN0"}</definedName>
    <definedName name="_b2" localSheetId="1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localSheetId="1" hidden="1">#REF!</definedName>
    <definedName name="_Fill" localSheetId="4" hidden="1">#REF!</definedName>
    <definedName name="_Fill" localSheetId="5" hidden="1">#REF!</definedName>
    <definedName name="_Fill" localSheetId="6" hidden="1">#REF!</definedName>
    <definedName name="_Fill" localSheetId="7" hidden="1">#REF!</definedName>
    <definedName name="_Fill" localSheetId="3" hidden="1">#REF!</definedName>
    <definedName name="_Fill" hidden="1">#REF!</definedName>
    <definedName name="_xlnm._FilterDatabase" localSheetId="4" hidden="1">'01BARON_GALLERO_ACCESO_PRINCIPA'!$I$11:$I$31</definedName>
    <definedName name="_xlnm._FilterDatabase" localSheetId="5" hidden="1">'02GERMANIA_VÍA_CASCAREJA'!$I$11:$I$31</definedName>
    <definedName name="_xlnm._FilterDatabase" localSheetId="6" hidden="1">'03BARON_GALLERO_TOPO_VIA_LIBER'!$I$11:$I$31</definedName>
    <definedName name="_xlnm._FilterDatabase" localSheetId="7" hidden="1">'04CHORRO_BLANCO_SECTOR_T.NUEVA'!$I$11:$I$31</definedName>
    <definedName name="_g2" localSheetId="1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localSheetId="4" hidden="1">{#N/A,#N/A,TRUE,"1842CWN0"}</definedName>
    <definedName name="_hhg1" localSheetId="5" hidden="1">{#N/A,#N/A,TRUE,"1842CWN0"}</definedName>
    <definedName name="_hhg1" localSheetId="6" hidden="1">{#N/A,#N/A,TRUE,"1842CWN0"}</definedName>
    <definedName name="_hhg1" localSheetId="7" hidden="1">{#N/A,#N/A,TRUE,"1842CWN0"}</definedName>
    <definedName name="_hhg1" localSheetId="2" hidden="1">{#N/A,#N/A,TRUE,"1842CWN0"}</definedName>
    <definedName name="_hhg1" localSheetId="0" hidden="1">{#N/A,#N/A,TRUE,"1842CWN0"}</definedName>
    <definedName name="_hhg1" localSheetId="3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localSheetId="7" hidden="1">#REF!</definedName>
    <definedName name="_Key1" localSheetId="3" hidden="1">#REF!</definedName>
    <definedName name="_Key1" hidden="1">#REF!</definedName>
    <definedName name="_Key11" localSheetId="1" hidden="1">[4]INST!#REF!</definedName>
    <definedName name="_Key11" localSheetId="4" hidden="1">[4]INST!#REF!</definedName>
    <definedName name="_Key11" localSheetId="5" hidden="1">[4]INST!#REF!</definedName>
    <definedName name="_Key11" localSheetId="6" hidden="1">[4]INST!#REF!</definedName>
    <definedName name="_Key11" localSheetId="7" hidden="1">[4]INST!#REF!</definedName>
    <definedName name="_Key11" localSheetId="0" hidden="1">[4]INST!#REF!</definedName>
    <definedName name="_Key11" localSheetId="3" hidden="1">[4]INST!#REF!</definedName>
    <definedName name="_Key11" hidden="1">[4]INST!#REF!</definedName>
    <definedName name="_Key2" localSheetId="1" hidden="1">#REF!</definedName>
    <definedName name="_Key2" localSheetId="4" hidden="1">#REF!</definedName>
    <definedName name="_Key2" localSheetId="5" hidden="1">#REF!</definedName>
    <definedName name="_Key2" localSheetId="6" hidden="1">#REF!</definedName>
    <definedName name="_Key2" localSheetId="7" hidden="1">#REF!</definedName>
    <definedName name="_Key2" localSheetId="3" hidden="1">#REF!</definedName>
    <definedName name="_Key2" hidden="1">#REF!</definedName>
    <definedName name="_Key21" localSheetId="1" hidden="1">#REF!</definedName>
    <definedName name="_Key21" localSheetId="4" hidden="1">#REF!</definedName>
    <definedName name="_Key21" localSheetId="5" hidden="1">#REF!</definedName>
    <definedName name="_Key21" localSheetId="6" hidden="1">#REF!</definedName>
    <definedName name="_Key21" localSheetId="7" hidden="1">#REF!</definedName>
    <definedName name="_Key21" localSheetId="3" hidden="1">#REF!</definedName>
    <definedName name="_Key21" hidden="1">#REF!</definedName>
    <definedName name="_key3" localSheetId="1" hidden="1">#REF!</definedName>
    <definedName name="_key3" localSheetId="4" hidden="1">#REF!</definedName>
    <definedName name="_key3" localSheetId="5" hidden="1">#REF!</definedName>
    <definedName name="_key3" localSheetId="6" hidden="1">#REF!</definedName>
    <definedName name="_key3" localSheetId="7" hidden="1">#REF!</definedName>
    <definedName name="_key3" localSheetId="3" hidden="1">#REF!</definedName>
    <definedName name="_key3" hidden="1">#REF!</definedName>
    <definedName name="_key31" localSheetId="1" hidden="1">#REF!</definedName>
    <definedName name="_key31" localSheetId="4" hidden="1">#REF!</definedName>
    <definedName name="_key31" localSheetId="5" hidden="1">#REF!</definedName>
    <definedName name="_key31" localSheetId="6" hidden="1">#REF!</definedName>
    <definedName name="_key31" localSheetId="7" hidden="1">#REF!</definedName>
    <definedName name="_key31" localSheetId="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1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1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1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1" hidden="1">'[5]7422CW00'!#REF!</definedName>
    <definedName name="_Parse_Out" localSheetId="4" hidden="1">'[5]7422CW00'!#REF!</definedName>
    <definedName name="_Parse_Out" localSheetId="5" hidden="1">'[5]7422CW00'!#REF!</definedName>
    <definedName name="_Parse_Out" localSheetId="6" hidden="1">'[5]7422CW00'!#REF!</definedName>
    <definedName name="_Parse_Out" localSheetId="7" hidden="1">'[5]7422CW00'!#REF!</definedName>
    <definedName name="_Parse_Out" localSheetId="3" hidden="1">'[5]7422CW00'!#REF!</definedName>
    <definedName name="_Parse_Out" hidden="1">'[5]7422CW00'!#REF!</definedName>
    <definedName name="_r" localSheetId="1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1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7" hidden="1">#REF!</definedName>
    <definedName name="_Sort" localSheetId="3" hidden="1">#REF!</definedName>
    <definedName name="_Sort" hidden="1">#REF!</definedName>
    <definedName name="_t3" localSheetId="1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1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" hidden="1">[2]INST!#REF!</definedName>
    <definedName name="_unj1" localSheetId="4" hidden="1">[2]INST!#REF!</definedName>
    <definedName name="_unj1" localSheetId="5" hidden="1">[2]INST!#REF!</definedName>
    <definedName name="_unj1" localSheetId="6" hidden="1">[2]INST!#REF!</definedName>
    <definedName name="_unj1" localSheetId="7" hidden="1">[2]INST!#REF!</definedName>
    <definedName name="_unj1" localSheetId="3" hidden="1">[2]INST!#REF!</definedName>
    <definedName name="_unj1" hidden="1">[2]INST!#REF!</definedName>
    <definedName name="_ur7" localSheetId="1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localSheetId="1" hidden="1">#REF!</definedName>
    <definedName name="ABCD" localSheetId="4" hidden="1">#REF!</definedName>
    <definedName name="ABCD" localSheetId="5" hidden="1">#REF!</definedName>
    <definedName name="ABCD" localSheetId="6" hidden="1">#REF!</definedName>
    <definedName name="ABCD" localSheetId="7" hidden="1">#REF!</definedName>
    <definedName name="ABCD" localSheetId="3" hidden="1">#REF!</definedName>
    <definedName name="ABCD" hidden="1">#REF!</definedName>
    <definedName name="ABCDE" localSheetId="1" hidden="1">#REF!</definedName>
    <definedName name="ABCDE" localSheetId="4" hidden="1">#REF!</definedName>
    <definedName name="ABCDE" localSheetId="5" hidden="1">#REF!</definedName>
    <definedName name="ABCDE" localSheetId="6" hidden="1">#REF!</definedName>
    <definedName name="ABCDE" localSheetId="7" hidden="1">#REF!</definedName>
    <definedName name="ABCDE" localSheetId="3" hidden="1">#REF!</definedName>
    <definedName name="ABCDE" hidden="1">#REF!</definedName>
    <definedName name="AccessDatabase" hidden="1">"C:\C-314\VOLUMENES\volfin4.mdb"</definedName>
    <definedName name="ADFGSDB" localSheetId="1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1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hidden="1">{"via1",#N/A,TRUE,"general";"via2",#N/A,TRUE,"general";"via3",#N/A,TRUE,"general"}</definedName>
    <definedName name="aqaq" localSheetId="1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4">'01BARON_GALLERO_ACCESO_PRINCIPA'!$A$1:$N$51</definedName>
    <definedName name="_xlnm.Print_Area" localSheetId="5">'02GERMANIA_VÍA_CASCAREJA'!$A$1:$N$51</definedName>
    <definedName name="_xlnm.Print_Area" localSheetId="6">'03BARON_GALLERO_TOPO_VIA_LIBER'!$A$1:$N$51</definedName>
    <definedName name="_xlnm.Print_Area" localSheetId="7">'04CHORRO_BLANCO_SECTOR_T.NUEVA'!$A$1:$N$51</definedName>
    <definedName name="ASD" localSheetId="1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localSheetId="4" hidden="1">{#N/A,#N/A,TRUE,"INGENIERIA";#N/A,#N/A,TRUE,"COMPRAS";#N/A,#N/A,TRUE,"DIRECCION";#N/A,#N/A,TRUE,"RESUMEN"}</definedName>
    <definedName name="asfdfe" localSheetId="5" hidden="1">{#N/A,#N/A,TRUE,"INGENIERIA";#N/A,#N/A,TRUE,"COMPRAS";#N/A,#N/A,TRUE,"DIRECCION";#N/A,#N/A,TRUE,"RESUMEN"}</definedName>
    <definedName name="asfdfe" localSheetId="6" hidden="1">{#N/A,#N/A,TRUE,"INGENIERIA";#N/A,#N/A,TRUE,"COMPRAS";#N/A,#N/A,TRUE,"DIRECCION";#N/A,#N/A,TRUE,"RESUMEN"}</definedName>
    <definedName name="asfdfe" localSheetId="7" hidden="1">{#N/A,#N/A,TRUE,"INGENIERIA";#N/A,#N/A,TRUE,"COMPRAS";#N/A,#N/A,TRUE,"DIRECCION";#N/A,#N/A,TRUE,"RESUMEN"}</definedName>
    <definedName name="asfdfe" localSheetId="2" hidden="1">{#N/A,#N/A,TRUE,"INGENIERIA";#N/A,#N/A,TRUE,"COMPRAS";#N/A,#N/A,TRUE,"DIRECCION";#N/A,#N/A,TRUE,"RESUMEN"}</definedName>
    <definedName name="asfdfe" localSheetId="0" hidden="1">{#N/A,#N/A,TRUE,"INGENIERIA";#N/A,#N/A,TRUE,"COMPRAS";#N/A,#N/A,TRUE,"DIRECCION";#N/A,#N/A,TRUE,"RESUMEN"}</definedName>
    <definedName name="asfdfe" localSheetId="3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localSheetId="1" hidden="1">#REF!</definedName>
    <definedName name="BLPH1" localSheetId="4" hidden="1">#REF!</definedName>
    <definedName name="BLPH1" localSheetId="5" hidden="1">#REF!</definedName>
    <definedName name="BLPH1" localSheetId="6" hidden="1">#REF!</definedName>
    <definedName name="BLPH1" localSheetId="7" hidden="1">#REF!</definedName>
    <definedName name="BLPH1" localSheetId="3" hidden="1">#REF!</definedName>
    <definedName name="BLPH1" hidden="1">#REF!</definedName>
    <definedName name="br" localSheetId="1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localSheetId="1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1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1" hidden="1">#REF!</definedName>
    <definedName name="cdfgrtfd" localSheetId="4" hidden="1">#REF!</definedName>
    <definedName name="cdfgrtfd" localSheetId="5" hidden="1">#REF!</definedName>
    <definedName name="cdfgrtfd" localSheetId="6" hidden="1">#REF!</definedName>
    <definedName name="cdfgrtfd" localSheetId="7" hidden="1">#REF!</definedName>
    <definedName name="cdfgrtfd" localSheetId="3" hidden="1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jsa" localSheetId="1" hidden="1">#REF!</definedName>
    <definedName name="cjsa" localSheetId="4" hidden="1">#REF!</definedName>
    <definedName name="cjsa" localSheetId="5" hidden="1">#REF!</definedName>
    <definedName name="cjsa" localSheetId="6" hidden="1">#REF!</definedName>
    <definedName name="cjsa" localSheetId="7" hidden="1">#REF!</definedName>
    <definedName name="cjsa" localSheetId="3" hidden="1">#REF!</definedName>
    <definedName name="cjsa" hidden="1">#REF!</definedName>
    <definedName name="costo2" localSheetId="1" hidden="1">#REF!</definedName>
    <definedName name="costo2" localSheetId="4" hidden="1">#REF!</definedName>
    <definedName name="costo2" localSheetId="5" hidden="1">#REF!</definedName>
    <definedName name="costo2" localSheetId="6" hidden="1">#REF!</definedName>
    <definedName name="costo2" localSheetId="7" hidden="1">#REF!</definedName>
    <definedName name="costo2" localSheetId="3" hidden="1">#REF!</definedName>
    <definedName name="costo2" hidden="1">#REF!</definedName>
    <definedName name="CUNET" localSheetId="1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hidden="1">{"via1",#N/A,TRUE,"general";"via2",#N/A,TRUE,"general";"via3",#N/A,TRUE,"general"}</definedName>
    <definedName name="cvbcvbf" localSheetId="1" hidden="1">{#N/A,#N/A,TRUE,"INGENIERIA";#N/A,#N/A,TRUE,"COMPRAS";#N/A,#N/A,TRUE,"DIRECCION";#N/A,#N/A,TRUE,"RESUMEN"}</definedName>
    <definedName name="cvbcvbf" localSheetId="4" hidden="1">{#N/A,#N/A,TRUE,"INGENIERIA";#N/A,#N/A,TRUE,"COMPRAS";#N/A,#N/A,TRUE,"DIRECCION";#N/A,#N/A,TRUE,"RESUMEN"}</definedName>
    <definedName name="cvbcvbf" localSheetId="5" hidden="1">{#N/A,#N/A,TRUE,"INGENIERIA";#N/A,#N/A,TRUE,"COMPRAS";#N/A,#N/A,TRUE,"DIRECCION";#N/A,#N/A,TRUE,"RESUMEN"}</definedName>
    <definedName name="cvbcvbf" localSheetId="6" hidden="1">{#N/A,#N/A,TRUE,"INGENIERIA";#N/A,#N/A,TRUE,"COMPRAS";#N/A,#N/A,TRUE,"DIRECCION";#N/A,#N/A,TRUE,"RESUMEN"}</definedName>
    <definedName name="cvbcvbf" localSheetId="7" hidden="1">{#N/A,#N/A,TRUE,"INGENIERIA";#N/A,#N/A,TRUE,"COMPRAS";#N/A,#N/A,TRUE,"DIRECCION";#N/A,#N/A,TRUE,"RESUMEN"}</definedName>
    <definedName name="cvbcvbf" localSheetId="2" hidden="1">{#N/A,#N/A,TRUE,"INGENIERIA";#N/A,#N/A,TRUE,"COMPRAS";#N/A,#N/A,TRUE,"DIRECCION";#N/A,#N/A,TRUE,"RESUMEN"}</definedName>
    <definedName name="cvbcvbf" localSheetId="0" hidden="1">{#N/A,#N/A,TRUE,"INGENIERIA";#N/A,#N/A,TRUE,"COMPRAS";#N/A,#N/A,TRUE,"DIRECCION";#N/A,#N/A,TRUE,"RESUMEN"}</definedName>
    <definedName name="cvbcvbf" localSheetId="3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1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 localSheetId="5" hidden="1">{#N/A,#N/A,FALSE,"Estatico";#N/A,#N/A,FALSE,"Tuberia";#N/A,#N/A,FALSE,"Instrumentación";#N/A,#N/A,FALSE,"Mecanica";#N/A,#N/A,FALSE,"Electrico";#N/A,#N/A,FALSE,"Ofic.Civiles"}</definedName>
    <definedName name="DDDD" localSheetId="6" hidden="1">{#N/A,#N/A,FALSE,"Estatico";#N/A,#N/A,FALSE,"Tuberia";#N/A,#N/A,FALSE,"Instrumentación";#N/A,#N/A,FALSE,"Mecanica";#N/A,#N/A,FALSE,"Electrico";#N/A,#N/A,FALSE,"Ofic.Civiles"}</definedName>
    <definedName name="DDDD" localSheetId="7" hidden="1">{#N/A,#N/A,FALSE,"Estatico";#N/A,#N/A,FALSE,"Tuberia";#N/A,#N/A,FALSE,"Instrumentación";#N/A,#N/A,FALSE,"Mecanica";#N/A,#N/A,FALSE,"Electrico";#N/A,#N/A,FALSE,"Ofic.Civiles"}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3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localSheetId="4" hidden="1">{#N/A,#N/A,FALSE,"orthoflow";#N/A,#N/A,FALSE,"Miscelaneos";#N/A,#N/A,FALSE,"Instrumentacio";#N/A,#N/A,FALSE,"Electrico";#N/A,#N/A,FALSE,"Valv. Seguridad"}</definedName>
    <definedName name="DDDDDDD" localSheetId="5" hidden="1">{#N/A,#N/A,FALSE,"orthoflow";#N/A,#N/A,FALSE,"Miscelaneos";#N/A,#N/A,FALSE,"Instrumentacio";#N/A,#N/A,FALSE,"Electrico";#N/A,#N/A,FALSE,"Valv. Seguridad"}</definedName>
    <definedName name="DDDDDDD" localSheetId="6" hidden="1">{#N/A,#N/A,FALSE,"orthoflow";#N/A,#N/A,FALSE,"Miscelaneos";#N/A,#N/A,FALSE,"Instrumentacio";#N/A,#N/A,FALSE,"Electrico";#N/A,#N/A,FALSE,"Valv. Seguridad"}</definedName>
    <definedName name="DDDDDDD" localSheetId="7" hidden="1">{#N/A,#N/A,FALSE,"orthoflow";#N/A,#N/A,FALSE,"Miscelaneos";#N/A,#N/A,FALSE,"Instrumentacio";#N/A,#N/A,FALSE,"Electrico";#N/A,#N/A,FALSE,"Valv. Seguridad"}</definedName>
    <definedName name="DDDDDDD" localSheetId="2" hidden="1">{#N/A,#N/A,FALSE,"orthoflow";#N/A,#N/A,FALSE,"Miscelaneos";#N/A,#N/A,FALSE,"Instrumentacio";#N/A,#N/A,FALSE,"Electrico";#N/A,#N/A,FALSE,"Valv. Seguridad"}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3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1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1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1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1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localSheetId="1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1" hidden="1">{#N/A,#N/A,FALSE,"Hoja1";#N/A,#N/A,FALSE,"Hoja2"}</definedName>
    <definedName name="erfg" localSheetId="4" hidden="1">{#N/A,#N/A,FALSE,"Hoja1";#N/A,#N/A,FALSE,"Hoja2"}</definedName>
    <definedName name="erfg" localSheetId="5" hidden="1">{#N/A,#N/A,FALSE,"Hoja1";#N/A,#N/A,FALSE,"Hoja2"}</definedName>
    <definedName name="erfg" localSheetId="6" hidden="1">{#N/A,#N/A,FALSE,"Hoja1";#N/A,#N/A,FALSE,"Hoja2"}</definedName>
    <definedName name="erfg" localSheetId="7" hidden="1">{#N/A,#N/A,FALSE,"Hoja1";#N/A,#N/A,FALSE,"Hoja2"}</definedName>
    <definedName name="erfg" localSheetId="2" hidden="1">{#N/A,#N/A,FALSE,"Hoja1";#N/A,#N/A,FALSE,"Hoja2"}</definedName>
    <definedName name="erfg" localSheetId="0" hidden="1">{#N/A,#N/A,FALSE,"Hoja1";#N/A,#N/A,FALSE,"Hoja2"}</definedName>
    <definedName name="erfg" localSheetId="3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localSheetId="1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localSheetId="1" hidden="1">{#N/A,#N/A,TRUE,"INGENIERIA";#N/A,#N/A,TRUE,"COMPRAS";#N/A,#N/A,TRUE,"DIRECCION";#N/A,#N/A,TRUE,"RESUMEN"}</definedName>
    <definedName name="ESTRUCTURA" localSheetId="4" hidden="1">{#N/A,#N/A,TRUE,"INGENIERIA";#N/A,#N/A,TRUE,"COMPRAS";#N/A,#N/A,TRUE,"DIRECCION";#N/A,#N/A,TRUE,"RESUMEN"}</definedName>
    <definedName name="ESTRUCTURA" localSheetId="5" hidden="1">{#N/A,#N/A,TRUE,"INGENIERIA";#N/A,#N/A,TRUE,"COMPRAS";#N/A,#N/A,TRUE,"DIRECCION";#N/A,#N/A,TRUE,"RESUMEN"}</definedName>
    <definedName name="ESTRUCTURA" localSheetId="6" hidden="1">{#N/A,#N/A,TRUE,"INGENIERIA";#N/A,#N/A,TRUE,"COMPRAS";#N/A,#N/A,TRUE,"DIRECCION";#N/A,#N/A,TRUE,"RESUMEN"}</definedName>
    <definedName name="ESTRUCTURA" localSheetId="7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localSheetId="0" hidden="1">{#N/A,#N/A,TRUE,"INGENIERIA";#N/A,#N/A,TRUE,"COMPRAS";#N/A,#N/A,TRUE,"DIRECCION";#N/A,#N/A,TRUE,"RESUMEN"}</definedName>
    <definedName name="ESTRUCTURA" localSheetId="3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1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localSheetId="4" hidden="1">{#N/A,#N/A,TRUE,"1842CWN0"}</definedName>
    <definedName name="etertt" localSheetId="5" hidden="1">{#N/A,#N/A,TRUE,"1842CWN0"}</definedName>
    <definedName name="etertt" localSheetId="6" hidden="1">{#N/A,#N/A,TRUE,"1842CWN0"}</definedName>
    <definedName name="etertt" localSheetId="7" hidden="1">{#N/A,#N/A,TRUE,"1842CWN0"}</definedName>
    <definedName name="etertt" localSheetId="2" hidden="1">{#N/A,#N/A,TRUE,"1842CWN0"}</definedName>
    <definedName name="etertt" localSheetId="0" hidden="1">{#N/A,#N/A,TRUE,"1842CWN0"}</definedName>
    <definedName name="etertt" localSheetId="3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localSheetId="4" hidden="1">#REF!</definedName>
    <definedName name="EX" localSheetId="5" hidden="1">#REF!</definedName>
    <definedName name="EX" localSheetId="6" hidden="1">#REF!</definedName>
    <definedName name="EX" localSheetId="7" hidden="1">#REF!</definedName>
    <definedName name="EX" localSheetId="3" hidden="1">#REF!</definedName>
    <definedName name="EX" hidden="1">#REF!</definedName>
    <definedName name="EX_1" localSheetId="1" hidden="1">#REF!</definedName>
    <definedName name="EX_1" localSheetId="4" hidden="1">#REF!</definedName>
    <definedName name="EX_1" localSheetId="5" hidden="1">#REF!</definedName>
    <definedName name="EX_1" localSheetId="6" hidden="1">#REF!</definedName>
    <definedName name="EX_1" localSheetId="7" hidden="1">#REF!</definedName>
    <definedName name="EX_1" localSheetId="3" hidden="1">#REF!</definedName>
    <definedName name="EX_1" hidden="1">#REF!</definedName>
    <definedName name="fda" localSheetId="1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1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localSheetId="4" hidden="1">{#N/A,#N/A,TRUE,"1842CWN0"}</definedName>
    <definedName name="fhg" localSheetId="5" hidden="1">{#N/A,#N/A,TRUE,"1842CWN0"}</definedName>
    <definedName name="fhg" localSheetId="6" hidden="1">{#N/A,#N/A,TRUE,"1842CWN0"}</definedName>
    <definedName name="fhg" localSheetId="7" hidden="1">{#N/A,#N/A,TRUE,"1842CWN0"}</definedName>
    <definedName name="fhg" localSheetId="2" hidden="1">{#N/A,#N/A,TRUE,"1842CWN0"}</definedName>
    <definedName name="fhg" localSheetId="0" hidden="1">{#N/A,#N/A,TRUE,"1842CWN0"}</definedName>
    <definedName name="fhg" localSheetId="3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localSheetId="1" hidden="1">#REF!</definedName>
    <definedName name="fill1" localSheetId="4" hidden="1">#REF!</definedName>
    <definedName name="fill1" localSheetId="5" hidden="1">#REF!</definedName>
    <definedName name="fill1" localSheetId="6" hidden="1">#REF!</definedName>
    <definedName name="fill1" localSheetId="7" hidden="1">#REF!</definedName>
    <definedName name="fill1" localSheetId="3" hidden="1">#REF!</definedName>
    <definedName name="fill1" hidden="1">#REF!</definedName>
    <definedName name="frbgsd" localSheetId="1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1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1" hidden="1">{#N/A,#N/A,FALSE,"orthoflow";#N/A,#N/A,FALSE,"Miscelaneos";#N/A,#N/A,FALSE,"Instrumentacio";#N/A,#N/A,FALSE,"Electrico";#N/A,#N/A,FALSE,"Valv. Seguridad"}</definedName>
    <definedName name="gba" localSheetId="4" hidden="1">{#N/A,#N/A,FALSE,"orthoflow";#N/A,#N/A,FALSE,"Miscelaneos";#N/A,#N/A,FALSE,"Instrumentacio";#N/A,#N/A,FALSE,"Electrico";#N/A,#N/A,FALSE,"Valv. Seguridad"}</definedName>
    <definedName name="gba" localSheetId="5" hidden="1">{#N/A,#N/A,FALSE,"orthoflow";#N/A,#N/A,FALSE,"Miscelaneos";#N/A,#N/A,FALSE,"Instrumentacio";#N/A,#N/A,FALSE,"Electrico";#N/A,#N/A,FALSE,"Valv. Seguridad"}</definedName>
    <definedName name="gba" localSheetId="6" hidden="1">{#N/A,#N/A,FALSE,"orthoflow";#N/A,#N/A,FALSE,"Miscelaneos";#N/A,#N/A,FALSE,"Instrumentacio";#N/A,#N/A,FALSE,"Electrico";#N/A,#N/A,FALSE,"Valv. Seguridad"}</definedName>
    <definedName name="gba" localSheetId="7" hidden="1">{#N/A,#N/A,FALSE,"orthoflow";#N/A,#N/A,FALSE,"Miscelaneos";#N/A,#N/A,FALSE,"Instrumentacio";#N/A,#N/A,FALSE,"Electrico";#N/A,#N/A,FALSE,"Valv. Seguridad"}</definedName>
    <definedName name="gba" localSheetId="2" hidden="1">{#N/A,#N/A,FALSE,"orthoflow";#N/A,#N/A,FALSE,"Miscelaneos";#N/A,#N/A,FALSE,"Instrumentacio";#N/A,#N/A,FALSE,"Electrico";#N/A,#N/A,FALSE,"Valv. Seguridad"}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3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localSheetId="5" hidden="1">{#N/A,#N/A,FALSE,"Estatico";#N/A,#N/A,FALSE,"Tuberia";#N/A,#N/A,FALSE,"Instrumentación";#N/A,#N/A,FALSE,"Mecanica";#N/A,#N/A,FALSE,"Electrico";#N/A,#N/A,FALSE,"Ofic.Civiles"}</definedName>
    <definedName name="gbac" localSheetId="6" hidden="1">{#N/A,#N/A,FALSE,"Estatico";#N/A,#N/A,FALSE,"Tuberia";#N/A,#N/A,FALSE,"Instrumentación";#N/A,#N/A,FALSE,"Mecanica";#N/A,#N/A,FALSE,"Electrico";#N/A,#N/A,FALSE,"Ofic.Civiles"}</definedName>
    <definedName name="gbac" localSheetId="7" hidden="1">{#N/A,#N/A,FALSE,"Estatico";#N/A,#N/A,FALSE,"Tuberia";#N/A,#N/A,FALSE,"Instrumentación";#N/A,#N/A,FALSE,"Mecanica";#N/A,#N/A,FALSE,"Electrico";#N/A,#N/A,FALSE,"Ofic.Civiles"}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1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localSheetId="4" hidden="1">{#N/A,#N/A,TRUE,"INGENIERIA";#N/A,#N/A,TRUE,"COMPRAS";#N/A,#N/A,TRUE,"DIRECCION";#N/A,#N/A,TRUE,"RESUMEN"}</definedName>
    <definedName name="gffgfhhf" localSheetId="5" hidden="1">{#N/A,#N/A,TRUE,"INGENIERIA";#N/A,#N/A,TRUE,"COMPRAS";#N/A,#N/A,TRUE,"DIRECCION";#N/A,#N/A,TRUE,"RESUMEN"}</definedName>
    <definedName name="gffgfhhf" localSheetId="6" hidden="1">{#N/A,#N/A,TRUE,"INGENIERIA";#N/A,#N/A,TRUE,"COMPRAS";#N/A,#N/A,TRUE,"DIRECCION";#N/A,#N/A,TRUE,"RESUMEN"}</definedName>
    <definedName name="gffgfhhf" localSheetId="7" hidden="1">{#N/A,#N/A,TRUE,"INGENIERIA";#N/A,#N/A,TRUE,"COMPRAS";#N/A,#N/A,TRUE,"DIRECCION";#N/A,#N/A,TRUE,"RESUMEN"}</definedName>
    <definedName name="gffgfhhf" localSheetId="2" hidden="1">{#N/A,#N/A,TRUE,"INGENIERIA";#N/A,#N/A,TRUE,"COMPRAS";#N/A,#N/A,TRUE,"DIRECCION";#N/A,#N/A,TRUE,"RESUMEN"}</definedName>
    <definedName name="gffgfhhf" localSheetId="0" hidden="1">{#N/A,#N/A,TRUE,"INGENIERIA";#N/A,#N/A,TRUE,"COMPRAS";#N/A,#N/A,TRUE,"DIRECCION";#N/A,#N/A,TRUE,"RESUMEN"}</definedName>
    <definedName name="gffgfhhf" localSheetId="3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localSheetId="4" hidden="1">{#N/A,#N/A,TRUE,"1842CWN0"}</definedName>
    <definedName name="ggjgjkg" localSheetId="5" hidden="1">{#N/A,#N/A,TRUE,"1842CWN0"}</definedName>
    <definedName name="ggjgjkg" localSheetId="6" hidden="1">{#N/A,#N/A,TRUE,"1842CWN0"}</definedName>
    <definedName name="ggjgjkg" localSheetId="7" hidden="1">{#N/A,#N/A,TRUE,"1842CWN0"}</definedName>
    <definedName name="ggjgjkg" localSheetId="2" hidden="1">{#N/A,#N/A,TRUE,"1842CWN0"}</definedName>
    <definedName name="ggjgjkg" localSheetId="0" hidden="1">{#N/A,#N/A,TRUE,"1842CWN0"}</definedName>
    <definedName name="ggjgjkg" localSheetId="3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localSheetId="4" hidden="1">{#N/A,#N/A,TRUE,"1842CWN0"}</definedName>
    <definedName name="ghnbbfr" localSheetId="5" hidden="1">{#N/A,#N/A,TRUE,"1842CWN0"}</definedName>
    <definedName name="ghnbbfr" localSheetId="6" hidden="1">{#N/A,#N/A,TRUE,"1842CWN0"}</definedName>
    <definedName name="ghnbbfr" localSheetId="7" hidden="1">{#N/A,#N/A,TRUE,"1842CWN0"}</definedName>
    <definedName name="ghnbbfr" localSheetId="2" hidden="1">{#N/A,#N/A,TRUE,"1842CWN0"}</definedName>
    <definedName name="ghnbbfr" localSheetId="0" hidden="1">{#N/A,#N/A,TRUE,"1842CWN0"}</definedName>
    <definedName name="ghnbbfr" localSheetId="3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1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1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1" hidden="1">{#N/A,#N/A,TRUE,"1842CWN0"}</definedName>
    <definedName name="hhg" localSheetId="4" hidden="1">{#N/A,#N/A,TRUE,"1842CWN0"}</definedName>
    <definedName name="hhg" localSheetId="5" hidden="1">{#N/A,#N/A,TRUE,"1842CWN0"}</definedName>
    <definedName name="hhg" localSheetId="6" hidden="1">{#N/A,#N/A,TRUE,"1842CWN0"}</definedName>
    <definedName name="hhg" localSheetId="7" hidden="1">{#N/A,#N/A,TRUE,"1842CWN0"}</definedName>
    <definedName name="hhg" localSheetId="2" hidden="1">{#N/A,#N/A,TRUE,"1842CWN0"}</definedName>
    <definedName name="hhg" localSheetId="0" hidden="1">{#N/A,#N/A,TRUE,"1842CWN0"}</definedName>
    <definedName name="hhg" localSheetId="3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1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1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1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1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localSheetId="1" hidden="1">#REF!</definedName>
    <definedName name="INGENIERIA1" localSheetId="4" hidden="1">#REF!</definedName>
    <definedName name="INGENIERIA1" localSheetId="5" hidden="1">#REF!</definedName>
    <definedName name="INGENIERIA1" localSheetId="6" hidden="1">#REF!</definedName>
    <definedName name="INGENIERIA1" localSheetId="7" hidden="1">#REF!</definedName>
    <definedName name="INGENIERIA1" localSheetId="3" hidden="1">#REF!</definedName>
    <definedName name="INGENIERIA1" hidden="1">#REF!</definedName>
    <definedName name="INGENIERIA11" localSheetId="1" hidden="1">#REF!</definedName>
    <definedName name="INGENIERIA11" localSheetId="4" hidden="1">#REF!</definedName>
    <definedName name="INGENIERIA11" localSheetId="5" hidden="1">#REF!</definedName>
    <definedName name="INGENIERIA11" localSheetId="6" hidden="1">#REF!</definedName>
    <definedName name="INGENIERIA11" localSheetId="7" hidden="1">#REF!</definedName>
    <definedName name="INGENIERIA11" localSheetId="3" hidden="1">#REF!</definedName>
    <definedName name="INGENIERIA11" hidden="1">#REF!</definedName>
    <definedName name="irng" localSheetId="1" hidden="1">#REF!</definedName>
    <definedName name="irng" localSheetId="4" hidden="1">#REF!</definedName>
    <definedName name="irng" localSheetId="5" hidden="1">#REF!</definedName>
    <definedName name="irng" localSheetId="6" hidden="1">#REF!</definedName>
    <definedName name="irng" localSheetId="7" hidden="1">#REF!</definedName>
    <definedName name="irng" localSheetId="3" hidden="1">#REF!</definedName>
    <definedName name="irng" hidden="1">#REF!</definedName>
    <definedName name="IUI" localSheetId="1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1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localSheetId="4" hidden="1">#REF!</definedName>
    <definedName name="jfç" localSheetId="5" hidden="1">#REF!</definedName>
    <definedName name="jfç" localSheetId="6" hidden="1">#REF!</definedName>
    <definedName name="jfç" localSheetId="7" hidden="1">#REF!</definedName>
    <definedName name="jfç" localSheetId="3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localSheetId="1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localSheetId="4" hidden="1">{#N/A,#N/A,FALSE,"Hoja1";#N/A,#N/A,FALSE,"Hoja2"}</definedName>
    <definedName name="JJJ" localSheetId="5" hidden="1">{#N/A,#N/A,FALSE,"Hoja1";#N/A,#N/A,FALSE,"Hoja2"}</definedName>
    <definedName name="JJJ" localSheetId="6" hidden="1">{#N/A,#N/A,FALSE,"Hoja1";#N/A,#N/A,FALSE,"Hoja2"}</definedName>
    <definedName name="JJJ" localSheetId="7" hidden="1">{#N/A,#N/A,FALSE,"Hoja1";#N/A,#N/A,FALSE,"Hoja2"}</definedName>
    <definedName name="JJJ" localSheetId="2" hidden="1">{#N/A,#N/A,FALSE,"Hoja1";#N/A,#N/A,FALSE,"Hoja2"}</definedName>
    <definedName name="JJJ" localSheetId="0" hidden="1">{#N/A,#N/A,FALSE,"Hoja1";#N/A,#N/A,FALSE,"Hoja2"}</definedName>
    <definedName name="JJJ" localSheetId="3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RYJ" localSheetId="1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1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localSheetId="1" hidden="1">#REF!</definedName>
    <definedName name="kdmfm" localSheetId="4" hidden="1">#REF!</definedName>
    <definedName name="kdmfm" localSheetId="5" hidden="1">#REF!</definedName>
    <definedName name="kdmfm" localSheetId="6" hidden="1">#REF!</definedName>
    <definedName name="kdmfm" localSheetId="7" hidden="1">#REF!</definedName>
    <definedName name="kdmfm" localSheetId="3" hidden="1">#REF!</definedName>
    <definedName name="kdmfm" hidden="1">#REF!</definedName>
    <definedName name="KHGGH" localSheetId="1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1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1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localSheetId="1" hidden="1">#REF!</definedName>
    <definedName name="lame" localSheetId="4" hidden="1">#REF!</definedName>
    <definedName name="lame" localSheetId="5" hidden="1">#REF!</definedName>
    <definedName name="lame" localSheetId="6" hidden="1">#REF!</definedName>
    <definedName name="lame" localSheetId="7" hidden="1">#REF!</definedName>
    <definedName name="lame" localSheetId="3" hidden="1">#REF!</definedName>
    <definedName name="lame" hidden="1">#REF!</definedName>
    <definedName name="liuoo" localSheetId="1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localSheetId="4" hidden="1">{#N/A,#N/A,FALSE,"orthoflow";#N/A,#N/A,FALSE,"Miscelaneos";#N/A,#N/A,FALSE,"Instrumentacio";#N/A,#N/A,FALSE,"Electrico";#N/A,#N/A,FALSE,"Valv. Seguridad"}</definedName>
    <definedName name="LL" localSheetId="5" hidden="1">{#N/A,#N/A,FALSE,"orthoflow";#N/A,#N/A,FALSE,"Miscelaneos";#N/A,#N/A,FALSE,"Instrumentacio";#N/A,#N/A,FALSE,"Electrico";#N/A,#N/A,FALSE,"Valv. Seguridad"}</definedName>
    <definedName name="LL" localSheetId="6" hidden="1">{#N/A,#N/A,FALSE,"orthoflow";#N/A,#N/A,FALSE,"Miscelaneos";#N/A,#N/A,FALSE,"Instrumentacio";#N/A,#N/A,FALSE,"Electrico";#N/A,#N/A,FALSE,"Valv. Seguridad"}</definedName>
    <definedName name="LL" localSheetId="7" hidden="1">{#N/A,#N/A,FALSE,"orthoflow";#N/A,#N/A,FALSE,"Miscelaneos";#N/A,#N/A,FALSE,"Instrumentacio";#N/A,#N/A,FALSE,"Electrico";#N/A,#N/A,FALSE,"Valv. Seguridad"}</definedName>
    <definedName name="LL" localSheetId="2" hidden="1">{#N/A,#N/A,FALSE,"orthoflow";#N/A,#N/A,FALSE,"Miscelaneos";#N/A,#N/A,FALSE,"Instrumentacio";#N/A,#N/A,FALSE,"Electrico";#N/A,#N/A,FALSE,"Valv. Seguridad"}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3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1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1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1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1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1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1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localSheetId="4" hidden="1">{#N/A,#N/A,FALSE,"Hoja1";#N/A,#N/A,FALSE,"Hoja2"}</definedName>
    <definedName name="MOA" localSheetId="5" hidden="1">{#N/A,#N/A,FALSE,"Hoja1";#N/A,#N/A,FALSE,"Hoja2"}</definedName>
    <definedName name="MOA" localSheetId="6" hidden="1">{#N/A,#N/A,FALSE,"Hoja1";#N/A,#N/A,FALSE,"Hoja2"}</definedName>
    <definedName name="MOA" localSheetId="7" hidden="1">{#N/A,#N/A,FALSE,"Hoja1";#N/A,#N/A,FALSE,"Hoja2"}</definedName>
    <definedName name="MOA" localSheetId="2" hidden="1">{#N/A,#N/A,FALSE,"Hoja1";#N/A,#N/A,FALSE,"Hoja2"}</definedName>
    <definedName name="MOA" localSheetId="0" hidden="1">{#N/A,#N/A,FALSE,"Hoja1";#N/A,#N/A,FALSE,"Hoja2"}</definedName>
    <definedName name="MOA" localSheetId="3" hidden="1">{#N/A,#N/A,FALSE,"Hoja1";#N/A,#N/A,FALSE,"Hoja2"}</definedName>
    <definedName name="MOA" hidden="1">{#N/A,#N/A,FALSE,"Hoja1";#N/A,#N/A,FALSE,"Hoja2"}</definedName>
    <definedName name="MODIVejec" localSheetId="1" hidden="1">{#N/A,#N/A,FALSE,"Hoja1";#N/A,#N/A,FALSE,"Hoja2"}</definedName>
    <definedName name="MODIVejec" localSheetId="4" hidden="1">{#N/A,#N/A,FALSE,"Hoja1";#N/A,#N/A,FALSE,"Hoja2"}</definedName>
    <definedName name="MODIVejec" localSheetId="5" hidden="1">{#N/A,#N/A,FALSE,"Hoja1";#N/A,#N/A,FALSE,"Hoja2"}</definedName>
    <definedName name="MODIVejec" localSheetId="6" hidden="1">{#N/A,#N/A,FALSE,"Hoja1";#N/A,#N/A,FALSE,"Hoja2"}</definedName>
    <definedName name="MODIVejec" localSheetId="7" hidden="1">{#N/A,#N/A,FALSE,"Hoja1";#N/A,#N/A,FALSE,"Hoja2"}</definedName>
    <definedName name="MODIVejec" localSheetId="2" hidden="1">{#N/A,#N/A,FALSE,"Hoja1";#N/A,#N/A,FALSE,"Hoja2"}</definedName>
    <definedName name="MODIVejec" localSheetId="0" hidden="1">{#N/A,#N/A,FALSE,"Hoja1";#N/A,#N/A,FALSE,"Hoja2"}</definedName>
    <definedName name="MODIVejec" localSheetId="3" hidden="1">{#N/A,#N/A,FALSE,"Hoja1";#N/A,#N/A,FALSE,"Hoja2"}</definedName>
    <definedName name="MODIVejec" hidden="1">{#N/A,#N/A,FALSE,"Hoja1";#N/A,#N/A,FALSE,"Hoja2"}</definedName>
    <definedName name="MOE" localSheetId="1" hidden="1">{#N/A,#N/A,FALSE,"Hoja1";#N/A,#N/A,FALSE,"Hoja2"}</definedName>
    <definedName name="MOE" localSheetId="4" hidden="1">{#N/A,#N/A,FALSE,"Hoja1";#N/A,#N/A,FALSE,"Hoja2"}</definedName>
    <definedName name="MOE" localSheetId="5" hidden="1">{#N/A,#N/A,FALSE,"Hoja1";#N/A,#N/A,FALSE,"Hoja2"}</definedName>
    <definedName name="MOE" localSheetId="6" hidden="1">{#N/A,#N/A,FALSE,"Hoja1";#N/A,#N/A,FALSE,"Hoja2"}</definedName>
    <definedName name="MOE" localSheetId="7" hidden="1">{#N/A,#N/A,FALSE,"Hoja1";#N/A,#N/A,FALSE,"Hoja2"}</definedName>
    <definedName name="MOE" localSheetId="2" hidden="1">{#N/A,#N/A,FALSE,"Hoja1";#N/A,#N/A,FALSE,"Hoja2"}</definedName>
    <definedName name="MOE" localSheetId="0" hidden="1">{#N/A,#N/A,FALSE,"Hoja1";#N/A,#N/A,FALSE,"Hoja2"}</definedName>
    <definedName name="MOE" localSheetId="3" hidden="1">{#N/A,#N/A,FALSE,"Hoja1";#N/A,#N/A,FALSE,"Hoja2"}</definedName>
    <definedName name="MOE" hidden="1">{#N/A,#N/A,FALSE,"Hoja1";#N/A,#N/A,FALSE,"Hoja2"}</definedName>
    <definedName name="n" localSheetId="1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1" hidden="1">#REF!</definedName>
    <definedName name="obras" localSheetId="4" hidden="1">#REF!</definedName>
    <definedName name="obras" localSheetId="5" hidden="1">#REF!</definedName>
    <definedName name="obras" localSheetId="6" hidden="1">#REF!</definedName>
    <definedName name="obras" localSheetId="7" hidden="1">#REF!</definedName>
    <definedName name="obras" localSheetId="3" hidden="1">#REF!</definedName>
    <definedName name="obras" hidden="1">#REF!</definedName>
    <definedName name="obras11" localSheetId="1" hidden="1">#REF!</definedName>
    <definedName name="obras11" localSheetId="4" hidden="1">#REF!</definedName>
    <definedName name="obras11" localSheetId="5" hidden="1">#REF!</definedName>
    <definedName name="obras11" localSheetId="6" hidden="1">#REF!</definedName>
    <definedName name="obras11" localSheetId="7" hidden="1">#REF!</definedName>
    <definedName name="obras11" localSheetId="3" hidden="1">#REF!</definedName>
    <definedName name="obras11" hidden="1">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localSheetId="4" hidden="1">{#N/A,#N/A,FALSE,"orthoflow";#N/A,#N/A,FALSE,"Miscelaneos";#N/A,#N/A,FALSE,"Instrumentacio";#N/A,#N/A,FALSE,"Electrico";#N/A,#N/A,FALSE,"Valv. Seguridad"}</definedName>
    <definedName name="OCTUBRE" localSheetId="5" hidden="1">{#N/A,#N/A,FALSE,"orthoflow";#N/A,#N/A,FALSE,"Miscelaneos";#N/A,#N/A,FALSE,"Instrumentacio";#N/A,#N/A,FALSE,"Electrico";#N/A,#N/A,FALSE,"Valv. Seguridad"}</definedName>
    <definedName name="OCTUBRE" localSheetId="6" hidden="1">{#N/A,#N/A,FALSE,"orthoflow";#N/A,#N/A,FALSE,"Miscelaneos";#N/A,#N/A,FALSE,"Instrumentacio";#N/A,#N/A,FALSE,"Electrico";#N/A,#N/A,FALSE,"Valv. Seguridad"}</definedName>
    <definedName name="OCTUBRE" localSheetId="7" hidden="1">{#N/A,#N/A,FALSE,"orthoflow";#N/A,#N/A,FALSE,"Miscelaneos";#N/A,#N/A,FALSE,"Instrumentacio";#N/A,#N/A,FALSE,"Electrico";#N/A,#N/A,FALSE,"Valv. Seguridad"}</definedName>
    <definedName name="OCTUBRE" localSheetId="2" hidden="1">{#N/A,#N/A,FALSE,"orthoflow";#N/A,#N/A,FALSE,"Miscelaneos";#N/A,#N/A,FALSE,"Instrumentacio";#N/A,#N/A,FALSE,"Electrico";#N/A,#N/A,FALSE,"Valv. Seguridad"}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3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1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localSheetId="4" hidden="1">{#N/A,#N/A,FALSE,"orthoflow";#N/A,#N/A,FALSE,"Miscelaneos";#N/A,#N/A,FALSE,"Instrumentacio";#N/A,#N/A,FALSE,"Electrico";#N/A,#N/A,FALSE,"Valv. Seguridad"}</definedName>
    <definedName name="ORIGINAL" localSheetId="5" hidden="1">{#N/A,#N/A,FALSE,"orthoflow";#N/A,#N/A,FALSE,"Miscelaneos";#N/A,#N/A,FALSE,"Instrumentacio";#N/A,#N/A,FALSE,"Electrico";#N/A,#N/A,FALSE,"Valv. Seguridad"}</definedName>
    <definedName name="ORIGINAL" localSheetId="6" hidden="1">{#N/A,#N/A,FALSE,"orthoflow";#N/A,#N/A,FALSE,"Miscelaneos";#N/A,#N/A,FALSE,"Instrumentacio";#N/A,#N/A,FALSE,"Electrico";#N/A,#N/A,FALSE,"Valv. Seguridad"}</definedName>
    <definedName name="ORIGINAL" localSheetId="7" hidden="1">{#N/A,#N/A,FALSE,"orthoflow";#N/A,#N/A,FALSE,"Miscelaneos";#N/A,#N/A,FALSE,"Instrumentacio";#N/A,#N/A,FALSE,"Electrico";#N/A,#N/A,FALSE,"Valv. Seguridad"}</definedName>
    <definedName name="ORIGINAL" localSheetId="2" hidden="1">{#N/A,#N/A,FALSE,"orthoflow";#N/A,#N/A,FALSE,"Miscelaneos";#N/A,#N/A,FALSE,"Instrumentacio";#N/A,#N/A,FALSE,"Electrico";#N/A,#N/A,FALSE,"Valv. Seguridad"}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3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1" hidden="1">[1]INST!#REF!</definedName>
    <definedName name="OROZCO" localSheetId="4" hidden="1">[1]INST!#REF!</definedName>
    <definedName name="OROZCO" localSheetId="5" hidden="1">[1]INST!#REF!</definedName>
    <definedName name="OROZCO" localSheetId="6" hidden="1">[1]INST!#REF!</definedName>
    <definedName name="OROZCO" localSheetId="7" hidden="1">[1]INST!#REF!</definedName>
    <definedName name="OROZCO" localSheetId="3" hidden="1">[1]INST!#REF!</definedName>
    <definedName name="OROZCO" hidden="1">[1]INST!#REF!</definedName>
    <definedName name="p0p0" localSheetId="1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1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1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1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1" hidden="1">{#N/A,#N/A,FALSE,"orthoflow";#N/A,#N/A,FALSE,"Miscelaneos";#N/A,#N/A,FALSE,"Instrumentacio";#N/A,#N/A,FALSE,"Electrico";#N/A,#N/A,FALSE,"Valv. Seguridad"}</definedName>
    <definedName name="PPPP" localSheetId="4" hidden="1">{#N/A,#N/A,FALSE,"orthoflow";#N/A,#N/A,FALSE,"Miscelaneos";#N/A,#N/A,FALSE,"Instrumentacio";#N/A,#N/A,FALSE,"Electrico";#N/A,#N/A,FALSE,"Valv. Seguridad"}</definedName>
    <definedName name="PPPP" localSheetId="5" hidden="1">{#N/A,#N/A,FALSE,"orthoflow";#N/A,#N/A,FALSE,"Miscelaneos";#N/A,#N/A,FALSE,"Instrumentacio";#N/A,#N/A,FALSE,"Electrico";#N/A,#N/A,FALSE,"Valv. Seguridad"}</definedName>
    <definedName name="PPPP" localSheetId="6" hidden="1">{#N/A,#N/A,FALSE,"orthoflow";#N/A,#N/A,FALSE,"Miscelaneos";#N/A,#N/A,FALSE,"Instrumentacio";#N/A,#N/A,FALSE,"Electrico";#N/A,#N/A,FALSE,"Valv. Seguridad"}</definedName>
    <definedName name="PPPP" localSheetId="7" hidden="1">{#N/A,#N/A,FALSE,"orthoflow";#N/A,#N/A,FALSE,"Miscelaneos";#N/A,#N/A,FALSE,"Instrumentacio";#N/A,#N/A,FALSE,"Electrico";#N/A,#N/A,FALSE,"Valv. Seguridad"}</definedName>
    <definedName name="PPPP" localSheetId="2" hidden="1">{#N/A,#N/A,FALSE,"orthoflow";#N/A,#N/A,FALSE,"Miscelaneos";#N/A,#N/A,FALSE,"Instrumentacio";#N/A,#N/A,FALSE,"Electrico";#N/A,#N/A,FALSE,"Valv. Seguridad"}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3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localSheetId="5" hidden="1">{#N/A,#N/A,FALSE,"Estatico";#N/A,#N/A,FALSE,"Tuberia";#N/A,#N/A,FALSE,"Instrumentación";#N/A,#N/A,FALSE,"Mecanica";#N/A,#N/A,FALSE,"Electrico";#N/A,#N/A,FALSE,"Ofic.Civiles"}</definedName>
    <definedName name="PTAR" localSheetId="6" hidden="1">{#N/A,#N/A,FALSE,"Estatico";#N/A,#N/A,FALSE,"Tuberia";#N/A,#N/A,FALSE,"Instrumentación";#N/A,#N/A,FALSE,"Mecanica";#N/A,#N/A,FALSE,"Electrico";#N/A,#N/A,FALSE,"Ofic.Civiles"}</definedName>
    <definedName name="PTAR" localSheetId="7" hidden="1">{#N/A,#N/A,FALSE,"Estatico";#N/A,#N/A,FALSE,"Tuberia";#N/A,#N/A,FALSE,"Instrumentación";#N/A,#N/A,FALSE,"Mecanica";#N/A,#N/A,FALSE,"Electrico";#N/A,#N/A,FALSE,"Ofic.Civiles"}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1" hidden="1">{#N/A,#N/A,TRUE,"1842CWN0"}</definedName>
    <definedName name="qwewertet" localSheetId="4" hidden="1">{#N/A,#N/A,TRUE,"1842CWN0"}</definedName>
    <definedName name="qwewertet" localSheetId="5" hidden="1">{#N/A,#N/A,TRUE,"1842CWN0"}</definedName>
    <definedName name="qwewertet" localSheetId="6" hidden="1">{#N/A,#N/A,TRUE,"1842CWN0"}</definedName>
    <definedName name="qwewertet" localSheetId="7" hidden="1">{#N/A,#N/A,TRUE,"1842CWN0"}</definedName>
    <definedName name="qwewertet" localSheetId="2" hidden="1">{#N/A,#N/A,TRUE,"1842CWN0"}</definedName>
    <definedName name="qwewertet" localSheetId="0" hidden="1">{#N/A,#N/A,TRUE,"1842CWN0"}</definedName>
    <definedName name="qwewertet" localSheetId="3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1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1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1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1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1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localSheetId="4" hidden="1">{#N/A,#N/A,TRUE,"1842CWN0"}</definedName>
    <definedName name="SDDSAFF" localSheetId="5" hidden="1">{#N/A,#N/A,TRUE,"1842CWN0"}</definedName>
    <definedName name="SDDSAFF" localSheetId="6" hidden="1">{#N/A,#N/A,TRUE,"1842CWN0"}</definedName>
    <definedName name="SDDSAFF" localSheetId="7" hidden="1">{#N/A,#N/A,TRUE,"1842CWN0"}</definedName>
    <definedName name="SDDSAFF" localSheetId="2" hidden="1">{#N/A,#N/A,TRUE,"1842CWN0"}</definedName>
    <definedName name="SDDSAFF" localSheetId="0" hidden="1">{#N/A,#N/A,TRUE,"1842CWN0"}</definedName>
    <definedName name="SDDSAFF" localSheetId="3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localSheetId="4" hidden="1">{#N/A,#N/A,TRUE,"1842CWN0"}</definedName>
    <definedName name="SDFDG" localSheetId="5" hidden="1">{#N/A,#N/A,TRUE,"1842CWN0"}</definedName>
    <definedName name="SDFDG" localSheetId="6" hidden="1">{#N/A,#N/A,TRUE,"1842CWN0"}</definedName>
    <definedName name="SDFDG" localSheetId="7" hidden="1">{#N/A,#N/A,TRUE,"1842CWN0"}</definedName>
    <definedName name="SDFDG" localSheetId="2" hidden="1">{#N/A,#N/A,TRUE,"1842CWN0"}</definedName>
    <definedName name="SDFDG" localSheetId="0" hidden="1">{#N/A,#N/A,TRUE,"1842CWN0"}</definedName>
    <definedName name="SDFDG" localSheetId="3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localSheetId="4" hidden="1">{#N/A,#N/A,TRUE,"INGENIERIA";#N/A,#N/A,TRUE,"COMPRAS";#N/A,#N/A,TRUE,"DIRECCION";#N/A,#N/A,TRUE,"RESUMEN"}</definedName>
    <definedName name="sdfsdgg" localSheetId="5" hidden="1">{#N/A,#N/A,TRUE,"INGENIERIA";#N/A,#N/A,TRUE,"COMPRAS";#N/A,#N/A,TRUE,"DIRECCION";#N/A,#N/A,TRUE,"RESUMEN"}</definedName>
    <definedName name="sdfsdgg" localSheetId="6" hidden="1">{#N/A,#N/A,TRUE,"INGENIERIA";#N/A,#N/A,TRUE,"COMPRAS";#N/A,#N/A,TRUE,"DIRECCION";#N/A,#N/A,TRUE,"RESUMEN"}</definedName>
    <definedName name="sdfsdgg" localSheetId="7" hidden="1">{#N/A,#N/A,TRUE,"INGENIERIA";#N/A,#N/A,TRUE,"COMPRAS";#N/A,#N/A,TRUE,"DIRECCION";#N/A,#N/A,TRUE,"RESUMEN"}</definedName>
    <definedName name="sdfsdgg" localSheetId="2" hidden="1">{#N/A,#N/A,TRUE,"INGENIERIA";#N/A,#N/A,TRUE,"COMPRAS";#N/A,#N/A,TRUE,"DIRECCION";#N/A,#N/A,TRUE,"RESUMEN"}</definedName>
    <definedName name="sdfsdgg" localSheetId="0" hidden="1">{#N/A,#N/A,TRUE,"INGENIERIA";#N/A,#N/A,TRUE,"COMPRAS";#N/A,#N/A,TRUE,"DIRECCION";#N/A,#N/A,TRUE,"RESUMEN"}</definedName>
    <definedName name="sdfsdgg" localSheetId="3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localSheetId="4" hidden="1">{#N/A,#N/A,TRUE,"1842CWN0"}</definedName>
    <definedName name="sdsdfsdff" localSheetId="5" hidden="1">{#N/A,#N/A,TRUE,"1842CWN0"}</definedName>
    <definedName name="sdsdfsdff" localSheetId="6" hidden="1">{#N/A,#N/A,TRUE,"1842CWN0"}</definedName>
    <definedName name="sdsdfsdff" localSheetId="7" hidden="1">{#N/A,#N/A,TRUE,"1842CWN0"}</definedName>
    <definedName name="sdsdfsdff" localSheetId="2" hidden="1">{#N/A,#N/A,TRUE,"1842CWN0"}</definedName>
    <definedName name="sdsdfsdff" localSheetId="0" hidden="1">{#N/A,#N/A,TRUE,"1842CWN0"}</definedName>
    <definedName name="sdsdfsdff" localSheetId="3" hidden="1">{#N/A,#N/A,TRUE,"1842CWN0"}</definedName>
    <definedName name="sdsdfsdff" hidden="1">{#N/A,#N/A,TRUE,"1842CWN0"}</definedName>
    <definedName name="setrj" localSheetId="1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4" hidden="1">'01BARON_GALLERO_ACCESO_PRINCIPA'!$L$34</definedName>
    <definedName name="solver_adj" localSheetId="5" hidden="1">'02GERMANIA_VÍA_CASCAREJA'!$L$34</definedName>
    <definedName name="solver_adj" localSheetId="6" hidden="1">'03BARON_GALLERO_TOPO_VIA_LIBER'!$L$34</definedName>
    <definedName name="solver_adj" localSheetId="7" hidden="1">'04CHORRO_BLANCO_SECTOR_T.NUEVA'!$L$34</definedName>
    <definedName name="solver_cvg" localSheetId="4" hidden="1">0.0001</definedName>
    <definedName name="solver_cvg" localSheetId="5" hidden="1">0.0001</definedName>
    <definedName name="solver_cvg" localSheetId="6" hidden="1">0.0001</definedName>
    <definedName name="solver_cvg" localSheetId="7" hidden="1">0.0001</definedName>
    <definedName name="solver_drv" localSheetId="4" hidden="1">1</definedName>
    <definedName name="solver_drv" localSheetId="5" hidden="1">1</definedName>
    <definedName name="solver_drv" localSheetId="6" hidden="1">1</definedName>
    <definedName name="solver_drv" localSheetId="7" hidden="1">1</definedName>
    <definedName name="solver_est" localSheetId="4" hidden="1">1</definedName>
    <definedName name="solver_est" localSheetId="5" hidden="1">1</definedName>
    <definedName name="solver_est" localSheetId="6" hidden="1">1</definedName>
    <definedName name="solver_est" localSheetId="7" hidden="1">1</definedName>
    <definedName name="solver_itr" localSheetId="4" hidden="1">100</definedName>
    <definedName name="solver_itr" localSheetId="5" hidden="1">100</definedName>
    <definedName name="solver_itr" localSheetId="6" hidden="1">100</definedName>
    <definedName name="solver_itr" localSheetId="7" hidden="1">100</definedName>
    <definedName name="solver_lhs1" localSheetId="4" hidden="1">'01BARON_GALLERO_ACCESO_PRINCIPA'!$L$47</definedName>
    <definedName name="solver_lhs1" localSheetId="5" hidden="1">'02GERMANIA_VÍA_CASCAREJA'!$L$47</definedName>
    <definedName name="solver_lhs1" localSheetId="6" hidden="1">'03BARON_GALLERO_TOPO_VIA_LIBER'!$L$47</definedName>
    <definedName name="solver_lhs1" localSheetId="7" hidden="1">'04CHORRO_BLANCO_SECTOR_T.NUEVA'!$L$47</definedName>
    <definedName name="solver_lin" localSheetId="4" hidden="1">2</definedName>
    <definedName name="solver_lin" localSheetId="5" hidden="1">2</definedName>
    <definedName name="solver_lin" localSheetId="6" hidden="1">2</definedName>
    <definedName name="solver_lin" localSheetId="7" hidden="1">2</definedName>
    <definedName name="solver_neg" localSheetId="4" hidden="1">2</definedName>
    <definedName name="solver_neg" localSheetId="5" hidden="1">2</definedName>
    <definedName name="solver_neg" localSheetId="6" hidden="1">2</definedName>
    <definedName name="solver_neg" localSheetId="7" hidden="1">2</definedName>
    <definedName name="solver_num" localSheetId="4" hidden="1">1</definedName>
    <definedName name="solver_num" localSheetId="5" hidden="1">1</definedName>
    <definedName name="solver_num" localSheetId="6" hidden="1">1</definedName>
    <definedName name="solver_num" localSheetId="7" hidden="1">1</definedName>
    <definedName name="solver_nwt" localSheetId="4" hidden="1">1</definedName>
    <definedName name="solver_nwt" localSheetId="5" hidden="1">1</definedName>
    <definedName name="solver_nwt" localSheetId="6" hidden="1">1</definedName>
    <definedName name="solver_nwt" localSheetId="7" hidden="1">1</definedName>
    <definedName name="solver_opt" localSheetId="4" hidden="1">'01BARON_GALLERO_ACCESO_PRINCIPA'!$L$47</definedName>
    <definedName name="solver_opt" localSheetId="5" hidden="1">'02GERMANIA_VÍA_CASCAREJA'!$L$47</definedName>
    <definedName name="solver_opt" localSheetId="6" hidden="1">'03BARON_GALLERO_TOPO_VIA_LIBER'!$L$47</definedName>
    <definedName name="solver_opt" localSheetId="7" hidden="1">'04CHORRO_BLANCO_SECTOR_T.NUEVA'!$L$47</definedName>
    <definedName name="solver_pre" localSheetId="4" hidden="1">0.000001</definedName>
    <definedName name="solver_pre" localSheetId="5" hidden="1">0.000001</definedName>
    <definedName name="solver_pre" localSheetId="6" hidden="1">0.000001</definedName>
    <definedName name="solver_pre" localSheetId="7" hidden="1">0.000001</definedName>
    <definedName name="solver_rel1" localSheetId="4" hidden="1">2</definedName>
    <definedName name="solver_rel1" localSheetId="5" hidden="1">2</definedName>
    <definedName name="solver_rel1" localSheetId="6" hidden="1">2</definedName>
    <definedName name="solver_rel1" localSheetId="7" hidden="1">2</definedName>
    <definedName name="solver_rhs1" localSheetId="4" hidden="1">'01BARON_GALLERO_ACCESO_PRINCIPA'!$L$48</definedName>
    <definedName name="solver_rhs1" localSheetId="5" hidden="1">'02GERMANIA_VÍA_CASCAREJA'!$L$48</definedName>
    <definedName name="solver_rhs1" localSheetId="6" hidden="1">'03BARON_GALLERO_TOPO_VIA_LIBER'!$L$48</definedName>
    <definedName name="solver_rhs1" localSheetId="7" hidden="1">'04CHORRO_BLANCO_SECTOR_T.NUEVA'!$L$48</definedName>
    <definedName name="solver_scl" localSheetId="4" hidden="1">2</definedName>
    <definedName name="solver_scl" localSheetId="5" hidden="1">2</definedName>
    <definedName name="solver_scl" localSheetId="6" hidden="1">2</definedName>
    <definedName name="solver_scl" localSheetId="7" hidden="1">2</definedName>
    <definedName name="solver_sho" localSheetId="4" hidden="1">2</definedName>
    <definedName name="solver_sho" localSheetId="5" hidden="1">2</definedName>
    <definedName name="solver_sho" localSheetId="6" hidden="1">2</definedName>
    <definedName name="solver_sho" localSheetId="7" hidden="1">2</definedName>
    <definedName name="solver_tim" localSheetId="4" hidden="1">100</definedName>
    <definedName name="solver_tim" localSheetId="5" hidden="1">100</definedName>
    <definedName name="solver_tim" localSheetId="6" hidden="1">100</definedName>
    <definedName name="solver_tim" localSheetId="7" hidden="1">100</definedName>
    <definedName name="solver_tol" localSheetId="4" hidden="1">0.05</definedName>
    <definedName name="solver_tol" localSheetId="5" hidden="1">0.05</definedName>
    <definedName name="solver_tol" localSheetId="6" hidden="1">0.05</definedName>
    <definedName name="solver_tol" localSheetId="7" hidden="1">0.05</definedName>
    <definedName name="solver_typ" localSheetId="4" hidden="1">3</definedName>
    <definedName name="solver_typ" localSheetId="5" hidden="1">3</definedName>
    <definedName name="solver_typ" localSheetId="6" hidden="1">3</definedName>
    <definedName name="solver_typ" localSheetId="7" hidden="1">3</definedName>
    <definedName name="solver_val" localSheetId="4" hidden="1">63899000000</definedName>
    <definedName name="solver_val" localSheetId="5" hidden="1">63899000000</definedName>
    <definedName name="solver_val" localSheetId="6" hidden="1">63899000000</definedName>
    <definedName name="solver_val" localSheetId="7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1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1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hidden="1">{"via1",#N/A,TRUE,"general";"via2",#N/A,TRUE,"general";"via3",#N/A,TRUE,"general"}</definedName>
    <definedName name="TK_1" localSheetId="1" hidden="1">[4]INST!#REF!</definedName>
    <definedName name="TK_1" localSheetId="4" hidden="1">[4]INST!#REF!</definedName>
    <definedName name="TK_1" localSheetId="5" hidden="1">[4]INST!#REF!</definedName>
    <definedName name="TK_1" localSheetId="6" hidden="1">[4]INST!#REF!</definedName>
    <definedName name="TK_1" localSheetId="7" hidden="1">[4]INST!#REF!</definedName>
    <definedName name="TK_1" localSheetId="3" hidden="1">[4]INST!#REF!</definedName>
    <definedName name="TK_1" hidden="1">[4]INST!#REF!</definedName>
    <definedName name="tortas" localSheetId="1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1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1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1" hidden="1">#REF!</definedName>
    <definedName name="TUBERIA" localSheetId="4" hidden="1">#REF!</definedName>
    <definedName name="TUBERIA" localSheetId="5" hidden="1">#REF!</definedName>
    <definedName name="TUBERIA" localSheetId="6" hidden="1">#REF!</definedName>
    <definedName name="TUBERIA" localSheetId="7" hidden="1">#REF!</definedName>
    <definedName name="TUBERIA" localSheetId="3" hidden="1">#REF!</definedName>
    <definedName name="TUBERIA" hidden="1">#REF!</definedName>
    <definedName name="TUBERIA1" localSheetId="1" hidden="1">#REF!</definedName>
    <definedName name="TUBERIA1" localSheetId="4" hidden="1">#REF!</definedName>
    <definedName name="TUBERIA1" localSheetId="5" hidden="1">#REF!</definedName>
    <definedName name="TUBERIA1" localSheetId="6" hidden="1">#REF!</definedName>
    <definedName name="TUBERIA1" localSheetId="7" hidden="1">#REF!</definedName>
    <definedName name="TUBERIA1" localSheetId="3" hidden="1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1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1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localSheetId="1" hidden="1">[3]INST!#REF!</definedName>
    <definedName name="unj" localSheetId="4" hidden="1">[3]INST!#REF!</definedName>
    <definedName name="unj" localSheetId="5" hidden="1">[3]INST!#REF!</definedName>
    <definedName name="unj" localSheetId="6" hidden="1">[3]INST!#REF!</definedName>
    <definedName name="unj" localSheetId="7" hidden="1">[3]INST!#REF!</definedName>
    <definedName name="unj" localSheetId="3" hidden="1">[3]INST!#REF!</definedName>
    <definedName name="unj" hidden="1">[3]INST!#REF!</definedName>
    <definedName name="UOUIV" localSheetId="1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1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1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1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1" hidden="1">{#N/A,#N/A,FALSE,"orthoflow";#N/A,#N/A,FALSE,"Miscelaneos";#N/A,#N/A,FALSE,"Instrumentacio";#N/A,#N/A,FALSE,"Electrico";#N/A,#N/A,FALSE,"Valv. Seguridad"}</definedName>
    <definedName name="WDD" localSheetId="4" hidden="1">{#N/A,#N/A,FALSE,"orthoflow";#N/A,#N/A,FALSE,"Miscelaneos";#N/A,#N/A,FALSE,"Instrumentacio";#N/A,#N/A,FALSE,"Electrico";#N/A,#N/A,FALSE,"Valv. Seguridad"}</definedName>
    <definedName name="WDD" localSheetId="5" hidden="1">{#N/A,#N/A,FALSE,"orthoflow";#N/A,#N/A,FALSE,"Miscelaneos";#N/A,#N/A,FALSE,"Instrumentacio";#N/A,#N/A,FALSE,"Electrico";#N/A,#N/A,FALSE,"Valv. Seguridad"}</definedName>
    <definedName name="WDD" localSheetId="6" hidden="1">{#N/A,#N/A,FALSE,"orthoflow";#N/A,#N/A,FALSE,"Miscelaneos";#N/A,#N/A,FALSE,"Instrumentacio";#N/A,#N/A,FALSE,"Electrico";#N/A,#N/A,FALSE,"Valv. Seguridad"}</definedName>
    <definedName name="WDD" localSheetId="7" hidden="1">{#N/A,#N/A,FALSE,"orthoflow";#N/A,#N/A,FALSE,"Miscelaneos";#N/A,#N/A,FALSE,"Instrumentacio";#N/A,#N/A,FALSE,"Electrico";#N/A,#N/A,FALSE,"Valv. Seguridad"}</definedName>
    <definedName name="WDD" localSheetId="2" hidden="1">{#N/A,#N/A,FALSE,"orthoflow";#N/A,#N/A,FALSE,"Miscelaneos";#N/A,#N/A,FALSE,"Instrumentacio";#N/A,#N/A,FALSE,"Electrico";#N/A,#N/A,FALSE,"Valv. Seguridad"}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3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1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1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localSheetId="4" hidden="1">{#N/A,#N/A,TRUE,"1842CWN0"}</definedName>
    <definedName name="wrn.civil._.works." localSheetId="5" hidden="1">{#N/A,#N/A,TRUE,"1842CWN0"}</definedName>
    <definedName name="wrn.civil._.works." localSheetId="6" hidden="1">{#N/A,#N/A,TRUE,"1842CWN0"}</definedName>
    <definedName name="wrn.civil._.works." localSheetId="7" hidden="1">{#N/A,#N/A,TRUE,"1842CWN0"}</definedName>
    <definedName name="wrn.civil._.works." localSheetId="2" hidden="1">{#N/A,#N/A,TRUE,"1842CWN0"}</definedName>
    <definedName name="wrn.civil._.works." localSheetId="0" hidden="1">{#N/A,#N/A,TRUE,"1842CWN0"}</definedName>
    <definedName name="wrn.civil._.works." localSheetId="3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localSheetId="5" hidden="1">{#N/A,#N/A,TRUE,"INGENIERIA";#N/A,#N/A,TRUE,"COMPRAS";#N/A,#N/A,TRUE,"DIRECCION";#N/A,#N/A,TRUE,"RESUMEN"}</definedName>
    <definedName name="wrn.GERENCIA." localSheetId="6" hidden="1">{#N/A,#N/A,TRUE,"INGENIERIA";#N/A,#N/A,TRUE,"COMPRAS";#N/A,#N/A,TRUE,"DIRECCION";#N/A,#N/A,TRUE,"RESUMEN"}</definedName>
    <definedName name="wrn.GERENCIA." localSheetId="7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localSheetId="3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localSheetId="4" hidden="1">{#N/A,#N/A,TRUE,"T1"}</definedName>
    <definedName name="wrn.OPERADORES." localSheetId="5" hidden="1">{#N/A,#N/A,TRUE,"T1"}</definedName>
    <definedName name="wrn.OPERADORES." localSheetId="6" hidden="1">{#N/A,#N/A,TRUE,"T1"}</definedName>
    <definedName name="wrn.OPERADORES." localSheetId="7" hidden="1">{#N/A,#N/A,TRUE,"T1"}</definedName>
    <definedName name="wrn.OPERADORES." localSheetId="2" hidden="1">{#N/A,#N/A,TRUE,"T1"}</definedName>
    <definedName name="wrn.OPERADORES." localSheetId="0" hidden="1">{#N/A,#N/A,TRUE,"T1"}</definedName>
    <definedName name="wrn.OPERADORES." localSheetId="3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localSheetId="4" hidden="1">{#N/A,#N/A,FALSE,"Hoja1";#N/A,#N/A,FALSE,"Hoja2"}</definedName>
    <definedName name="wrn.res7" localSheetId="5" hidden="1">{#N/A,#N/A,FALSE,"Hoja1";#N/A,#N/A,FALSE,"Hoja2"}</definedName>
    <definedName name="wrn.res7" localSheetId="6" hidden="1">{#N/A,#N/A,FALSE,"Hoja1";#N/A,#N/A,FALSE,"Hoja2"}</definedName>
    <definedName name="wrn.res7" localSheetId="7" hidden="1">{#N/A,#N/A,FALSE,"Hoja1";#N/A,#N/A,FALSE,"Hoja2"}</definedName>
    <definedName name="wrn.res7" localSheetId="2" hidden="1">{#N/A,#N/A,FALSE,"Hoja1";#N/A,#N/A,FALSE,"Hoja2"}</definedName>
    <definedName name="wrn.res7" localSheetId="0" hidden="1">{#N/A,#N/A,FALSE,"Hoja1";#N/A,#N/A,FALSE,"Hoja2"}</definedName>
    <definedName name="wrn.res7" localSheetId="3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localSheetId="4" hidden="1">{#N/A,#N/A,FALSE,"Hoja1";#N/A,#N/A,FALSE,"Hoja2"}</definedName>
    <definedName name="wrn.Resumen." localSheetId="5" hidden="1">{#N/A,#N/A,FALSE,"Hoja1";#N/A,#N/A,FALSE,"Hoja2"}</definedName>
    <definedName name="wrn.Resumen." localSheetId="6" hidden="1">{#N/A,#N/A,FALSE,"Hoja1";#N/A,#N/A,FALSE,"Hoja2"}</definedName>
    <definedName name="wrn.Resumen." localSheetId="7" hidden="1">{#N/A,#N/A,FALSE,"Hoja1";#N/A,#N/A,FALSE,"Hoja2"}</definedName>
    <definedName name="wrn.Resumen." localSheetId="2" hidden="1">{#N/A,#N/A,FALSE,"Hoja1";#N/A,#N/A,FALSE,"Hoja2"}</definedName>
    <definedName name="wrn.Resumen." localSheetId="0" hidden="1">{#N/A,#N/A,FALSE,"Hoja1";#N/A,#N/A,FALSE,"Hoja2"}</definedName>
    <definedName name="wrn.Resumen." localSheetId="3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localSheetId="5" hidden="1">{#N/A,#N/A,FALSE,"Estatico";#N/A,#N/A,FALSE,"Tuberia";#N/A,#N/A,FALSE,"Instrumentación";#N/A,#N/A,FALSE,"Mecanica";#N/A,#N/A,FALSE,"Electrico";#N/A,#N/A,FALSE,"Ofic.Civiles"}</definedName>
    <definedName name="wrn.TRABFENO." localSheetId="6" hidden="1">{#N/A,#N/A,FALSE,"Estatico";#N/A,#N/A,FALSE,"Tuberia";#N/A,#N/A,FALSE,"Instrumentación";#N/A,#N/A,FALSE,"Mecanica";#N/A,#N/A,FALSE,"Electrico";#N/A,#N/A,FALSE,"Ofic.Civiles"}</definedName>
    <definedName name="wrn.TRABFENO." localSheetId="7" hidden="1">{#N/A,#N/A,FALSE,"Estatico";#N/A,#N/A,FALSE,"Tuberia";#N/A,#N/A,FALSE,"Instrumentación";#N/A,#N/A,FALSE,"Mecanica";#N/A,#N/A,FALSE,"Electrico";#N/A,#N/A,FALSE,"Ofic.Civiles"}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1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1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1" hidden="1">{#N/A,#N/A,TRUE,"1842CWN0"}</definedName>
    <definedName name="XSW" localSheetId="4" hidden="1">{#N/A,#N/A,TRUE,"1842CWN0"}</definedName>
    <definedName name="XSW" localSheetId="5" hidden="1">{#N/A,#N/A,TRUE,"1842CWN0"}</definedName>
    <definedName name="XSW" localSheetId="6" hidden="1">{#N/A,#N/A,TRUE,"1842CWN0"}</definedName>
    <definedName name="XSW" localSheetId="7" hidden="1">{#N/A,#N/A,TRUE,"1842CWN0"}</definedName>
    <definedName name="XSW" localSheetId="2" hidden="1">{#N/A,#N/A,TRUE,"1842CWN0"}</definedName>
    <definedName name="XSW" localSheetId="0" hidden="1">{#N/A,#N/A,TRUE,"1842CWN0"}</definedName>
    <definedName name="XSW" localSheetId="3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1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1" hidden="1">#REF!</definedName>
    <definedName name="XXXX" localSheetId="4" hidden="1">#REF!</definedName>
    <definedName name="XXXX" localSheetId="5" hidden="1">#REF!</definedName>
    <definedName name="XXXX" localSheetId="6" hidden="1">#REF!</definedName>
    <definedName name="XXXX" localSheetId="7" hidden="1">#REF!</definedName>
    <definedName name="XXXX" localSheetId="3" hidden="1">#REF!</definedName>
    <definedName name="XXXX" hidden="1">#REF!</definedName>
    <definedName name="xxxxxds" localSheetId="1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localSheetId="4" hidden="1">{#N/A,#N/A,FALSE,"orthoflow";#N/A,#N/A,FALSE,"Miscelaneos";#N/A,#N/A,FALSE,"Instrumentacio";#N/A,#N/A,FALSE,"Electrico";#N/A,#N/A,FALSE,"Valv. Seguridad"}</definedName>
    <definedName name="XXXXXX" localSheetId="5" hidden="1">{#N/A,#N/A,FALSE,"orthoflow";#N/A,#N/A,FALSE,"Miscelaneos";#N/A,#N/A,FALSE,"Instrumentacio";#N/A,#N/A,FALSE,"Electrico";#N/A,#N/A,FALSE,"Valv. Seguridad"}</definedName>
    <definedName name="XXXXXX" localSheetId="6" hidden="1">{#N/A,#N/A,FALSE,"orthoflow";#N/A,#N/A,FALSE,"Miscelaneos";#N/A,#N/A,FALSE,"Instrumentacio";#N/A,#N/A,FALSE,"Electrico";#N/A,#N/A,FALSE,"Valv. Seguridad"}</definedName>
    <definedName name="XXXXXX" localSheetId="7" hidden="1">{#N/A,#N/A,FALSE,"orthoflow";#N/A,#N/A,FALSE,"Miscelaneos";#N/A,#N/A,FALSE,"Instrumentacio";#N/A,#N/A,FALSE,"Electrico";#N/A,#N/A,FALSE,"Valv. Seguridad"}</definedName>
    <definedName name="XXXXXX" localSheetId="2" hidden="1">{#N/A,#N/A,FALSE,"orthoflow";#N/A,#N/A,FALSE,"Miscelaneos";#N/A,#N/A,FALSE,"Instrumentacio";#N/A,#N/A,FALSE,"Electrico";#N/A,#N/A,FALSE,"Valv. Seguridad"}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3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29" localSheetId="1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localSheetId="1" hidden="1">#REF!</definedName>
    <definedName name="XZS" localSheetId="4" hidden="1">#REF!</definedName>
    <definedName name="XZS" localSheetId="5" hidden="1">#REF!</definedName>
    <definedName name="XZS" localSheetId="6" hidden="1">#REF!</definedName>
    <definedName name="XZS" localSheetId="7" hidden="1">#REF!</definedName>
    <definedName name="XZS" localSheetId="3" hidden="1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1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localSheetId="5" hidden="1">{#N/A,#N/A,TRUE,"INGENIERIA";#N/A,#N/A,TRUE,"COMPRAS";#N/A,#N/A,TRUE,"DIRECCION";#N/A,#N/A,TRUE,"RESUMEN"}</definedName>
    <definedName name="ZAQ" localSheetId="6" hidden="1">{#N/A,#N/A,TRUE,"INGENIERIA";#N/A,#N/A,TRUE,"COMPRAS";#N/A,#N/A,TRUE,"DIRECCION";#N/A,#N/A,TRUE,"RESUMEN"}</definedName>
    <definedName name="ZAQ" localSheetId="7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localSheetId="0" hidden="1">{#N/A,#N/A,TRUE,"INGENIERIA";#N/A,#N/A,TRUE,"COMPRAS";#N/A,#N/A,TRUE,"DIRECCION";#N/A,#N/A,TRUE,"RESUMEN"}</definedName>
    <definedName name="ZAQ" localSheetId="3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1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9" i="12" l="1"/>
  <c r="J30" i="12"/>
  <c r="K30" i="12" s="1"/>
  <c r="I30" i="12"/>
  <c r="L30" i="12" s="1"/>
  <c r="L31" i="12" s="1"/>
  <c r="K38" i="12" s="1"/>
  <c r="H30" i="12"/>
  <c r="G30" i="12"/>
  <c r="D30" i="12"/>
  <c r="J27" i="12"/>
  <c r="K27" i="12" s="1"/>
  <c r="I27" i="12"/>
  <c r="H27" i="12"/>
  <c r="G27" i="12"/>
  <c r="D27" i="12"/>
  <c r="J26" i="12"/>
  <c r="K26" i="12" s="1"/>
  <c r="I26" i="12"/>
  <c r="H26" i="12"/>
  <c r="G26" i="12"/>
  <c r="D26" i="12"/>
  <c r="J25" i="12"/>
  <c r="K25" i="12" s="1"/>
  <c r="I25" i="12"/>
  <c r="H25" i="12"/>
  <c r="G25" i="12"/>
  <c r="D25" i="12"/>
  <c r="J24" i="12"/>
  <c r="K24" i="12" s="1"/>
  <c r="I24" i="12"/>
  <c r="H24" i="12"/>
  <c r="G24" i="12"/>
  <c r="D24" i="12"/>
  <c r="J23" i="12"/>
  <c r="K23" i="12" s="1"/>
  <c r="I23" i="12"/>
  <c r="H23" i="12"/>
  <c r="G23" i="12"/>
  <c r="D23" i="12"/>
  <c r="J22" i="12"/>
  <c r="K22" i="12" s="1"/>
  <c r="I22" i="12"/>
  <c r="H22" i="12"/>
  <c r="G22" i="12"/>
  <c r="D22" i="12"/>
  <c r="J21" i="12"/>
  <c r="K21" i="12" s="1"/>
  <c r="I21" i="12"/>
  <c r="H21" i="12"/>
  <c r="G21" i="12"/>
  <c r="D21" i="12"/>
  <c r="J20" i="12"/>
  <c r="K20" i="12" s="1"/>
  <c r="I20" i="12"/>
  <c r="H20" i="12"/>
  <c r="G20" i="12"/>
  <c r="D20" i="12"/>
  <c r="J19" i="12"/>
  <c r="K19" i="12" s="1"/>
  <c r="I19" i="12"/>
  <c r="H19" i="12"/>
  <c r="G19" i="12"/>
  <c r="D19" i="12"/>
  <c r="J18" i="12"/>
  <c r="K18" i="12" s="1"/>
  <c r="I18" i="12"/>
  <c r="H18" i="12"/>
  <c r="G18" i="12"/>
  <c r="D18" i="12"/>
  <c r="J17" i="12"/>
  <c r="K17" i="12" s="1"/>
  <c r="L17" i="12" s="1"/>
  <c r="I17" i="12"/>
  <c r="H17" i="12"/>
  <c r="G17" i="12"/>
  <c r="D17" i="12"/>
  <c r="J16" i="12"/>
  <c r="K16" i="12" s="1"/>
  <c r="I16" i="12"/>
  <c r="H16" i="12"/>
  <c r="G16" i="12"/>
  <c r="D16" i="12"/>
  <c r="J15" i="12"/>
  <c r="K15" i="12" s="1"/>
  <c r="L15" i="12" s="1"/>
  <c r="I15" i="12"/>
  <c r="H15" i="12"/>
  <c r="G15" i="12"/>
  <c r="D15" i="12"/>
  <c r="J14" i="12"/>
  <c r="K14" i="12" s="1"/>
  <c r="I14" i="12"/>
  <c r="H14" i="12"/>
  <c r="G14" i="12"/>
  <c r="D14" i="12"/>
  <c r="L40" i="5"/>
  <c r="L29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14" i="5"/>
  <c r="L40" i="4"/>
  <c r="L29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14" i="4"/>
  <c r="L29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14" i="3"/>
  <c r="L34" i="2"/>
  <c r="L29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14" i="2"/>
  <c r="K41" i="8"/>
  <c r="K38" i="8"/>
  <c r="K34" i="8"/>
  <c r="L31" i="8"/>
  <c r="L30" i="8"/>
  <c r="L28" i="8"/>
  <c r="L15" i="8"/>
  <c r="L16" i="8"/>
  <c r="L17" i="8"/>
  <c r="L18" i="8"/>
  <c r="L19" i="8"/>
  <c r="L20" i="8"/>
  <c r="L21" i="8"/>
  <c r="L22" i="8"/>
  <c r="L23" i="8"/>
  <c r="L24" i="8"/>
  <c r="L25" i="8"/>
  <c r="L26" i="8"/>
  <c r="L27" i="8"/>
  <c r="L14" i="8"/>
  <c r="K30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14" i="8"/>
  <c r="K14" i="2"/>
  <c r="J30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14" i="8"/>
  <c r="I30" i="8"/>
  <c r="I16" i="8"/>
  <c r="I17" i="8"/>
  <c r="I18" i="8"/>
  <c r="I19" i="8"/>
  <c r="I20" i="8"/>
  <c r="I21" i="8"/>
  <c r="I22" i="8"/>
  <c r="I23" i="8"/>
  <c r="I24" i="8"/>
  <c r="I25" i="8"/>
  <c r="I26" i="8"/>
  <c r="I27" i="8"/>
  <c r="I14" i="8"/>
  <c r="I15" i="8"/>
  <c r="K40" i="12" l="1"/>
  <c r="L16" i="12"/>
  <c r="L24" i="12"/>
  <c r="L23" i="12"/>
  <c r="L22" i="12"/>
  <c r="L14" i="12"/>
  <c r="L25" i="12"/>
  <c r="L18" i="12"/>
  <c r="L21" i="12"/>
  <c r="L27" i="12"/>
  <c r="L20" i="12"/>
  <c r="L26" i="12"/>
  <c r="L19" i="12"/>
  <c r="L28" i="12" s="1"/>
  <c r="K34" i="12" s="1"/>
  <c r="I83" i="11"/>
  <c r="K36" i="12" l="1"/>
  <c r="K35" i="12"/>
  <c r="K37" i="12" s="1"/>
  <c r="K41" i="12" s="1"/>
  <c r="K83" i="11"/>
  <c r="J83" i="11"/>
  <c r="H83" i="11"/>
  <c r="G83" i="11"/>
  <c r="D83" i="11"/>
  <c r="K81" i="11"/>
  <c r="J81" i="11"/>
  <c r="H81" i="11"/>
  <c r="G81" i="11"/>
  <c r="D81" i="11"/>
  <c r="K80" i="11"/>
  <c r="J80" i="11"/>
  <c r="H80" i="11"/>
  <c r="G80" i="11"/>
  <c r="D80" i="11"/>
  <c r="K79" i="11"/>
  <c r="J79" i="11"/>
  <c r="H79" i="11"/>
  <c r="G79" i="11"/>
  <c r="D79" i="11"/>
  <c r="L78" i="11"/>
  <c r="K78" i="11"/>
  <c r="J78" i="11"/>
  <c r="I78" i="11"/>
  <c r="H78" i="11"/>
  <c r="G78" i="11"/>
  <c r="D78" i="11"/>
  <c r="L77" i="11"/>
  <c r="K77" i="11"/>
  <c r="J77" i="11"/>
  <c r="I77" i="11"/>
  <c r="H77" i="11"/>
  <c r="G77" i="11"/>
  <c r="D77" i="11"/>
  <c r="K76" i="11"/>
  <c r="J76" i="11"/>
  <c r="H76" i="11"/>
  <c r="G76" i="11"/>
  <c r="D76" i="11"/>
  <c r="K75" i="11"/>
  <c r="J75" i="11"/>
  <c r="H75" i="11"/>
  <c r="G75" i="11"/>
  <c r="D75" i="11"/>
  <c r="K74" i="11"/>
  <c r="J74" i="11"/>
  <c r="H74" i="11"/>
  <c r="G74" i="11"/>
  <c r="D74" i="11"/>
  <c r="K73" i="11"/>
  <c r="J73" i="11"/>
  <c r="H73" i="11"/>
  <c r="G73" i="11"/>
  <c r="D73" i="11"/>
  <c r="K72" i="11"/>
  <c r="J72" i="11"/>
  <c r="H72" i="11"/>
  <c r="G72" i="11"/>
  <c r="D72" i="11"/>
  <c r="K71" i="11"/>
  <c r="J71" i="11"/>
  <c r="H71" i="11"/>
  <c r="G71" i="11"/>
  <c r="D71" i="11"/>
  <c r="K70" i="11"/>
  <c r="J70" i="11"/>
  <c r="H70" i="11"/>
  <c r="G70" i="11"/>
  <c r="D70" i="11"/>
  <c r="K69" i="11"/>
  <c r="J69" i="11"/>
  <c r="H69" i="11"/>
  <c r="G69" i="11"/>
  <c r="D69" i="11"/>
  <c r="K68" i="11"/>
  <c r="J68" i="11"/>
  <c r="H68" i="11"/>
  <c r="G68" i="11"/>
  <c r="D68" i="11"/>
  <c r="K65" i="11"/>
  <c r="J65" i="11"/>
  <c r="H65" i="11"/>
  <c r="G65" i="11"/>
  <c r="D65" i="11"/>
  <c r="K63" i="11"/>
  <c r="J63" i="11"/>
  <c r="H63" i="11"/>
  <c r="G63" i="11"/>
  <c r="D63" i="11"/>
  <c r="K62" i="11"/>
  <c r="J62" i="11"/>
  <c r="H62" i="11"/>
  <c r="G62" i="11"/>
  <c r="D62" i="11"/>
  <c r="K61" i="11"/>
  <c r="J61" i="11"/>
  <c r="H61" i="11"/>
  <c r="G61" i="11"/>
  <c r="D61" i="11"/>
  <c r="L60" i="11"/>
  <c r="K60" i="11"/>
  <c r="J60" i="11"/>
  <c r="I60" i="11"/>
  <c r="H60" i="11"/>
  <c r="G60" i="11"/>
  <c r="D60" i="11"/>
  <c r="K59" i="11"/>
  <c r="J59" i="11"/>
  <c r="H59" i="11"/>
  <c r="G59" i="11"/>
  <c r="D59" i="11"/>
  <c r="K58" i="11"/>
  <c r="J58" i="11"/>
  <c r="H58" i="11"/>
  <c r="G58" i="11"/>
  <c r="D58" i="11"/>
  <c r="K57" i="11"/>
  <c r="J57" i="11"/>
  <c r="H57" i="11"/>
  <c r="G57" i="11"/>
  <c r="D57" i="11"/>
  <c r="K56" i="11"/>
  <c r="J56" i="11"/>
  <c r="H56" i="11"/>
  <c r="G56" i="11"/>
  <c r="D56" i="11"/>
  <c r="K55" i="11"/>
  <c r="J55" i="11"/>
  <c r="H55" i="11"/>
  <c r="G55" i="11"/>
  <c r="D55" i="11"/>
  <c r="K54" i="11"/>
  <c r="J54" i="11"/>
  <c r="H54" i="11"/>
  <c r="G54" i="11"/>
  <c r="D54" i="11"/>
  <c r="K53" i="11"/>
  <c r="J53" i="11"/>
  <c r="H53" i="11"/>
  <c r="G53" i="11"/>
  <c r="D53" i="11"/>
  <c r="K52" i="11"/>
  <c r="J52" i="11"/>
  <c r="H52" i="11"/>
  <c r="G52" i="11"/>
  <c r="D52" i="11"/>
  <c r="K51" i="11"/>
  <c r="J51" i="11"/>
  <c r="H51" i="11"/>
  <c r="G51" i="11"/>
  <c r="D51" i="11"/>
  <c r="K50" i="11"/>
  <c r="J50" i="11"/>
  <c r="H50" i="11"/>
  <c r="G50" i="11"/>
  <c r="D50" i="11"/>
  <c r="L47" i="11"/>
  <c r="L48" i="11" s="1"/>
  <c r="K47" i="11"/>
  <c r="J47" i="11"/>
  <c r="I47" i="11"/>
  <c r="H47" i="11"/>
  <c r="G47" i="11"/>
  <c r="D47" i="11"/>
  <c r="K45" i="11"/>
  <c r="J45" i="11"/>
  <c r="H45" i="11"/>
  <c r="G45" i="11"/>
  <c r="D45" i="11"/>
  <c r="K44" i="11"/>
  <c r="J44" i="11"/>
  <c r="H44" i="11"/>
  <c r="G44" i="11"/>
  <c r="D44" i="11"/>
  <c r="L43" i="11"/>
  <c r="K43" i="11"/>
  <c r="J43" i="11"/>
  <c r="I43" i="11"/>
  <c r="H43" i="11"/>
  <c r="G43" i="11"/>
  <c r="D43" i="11"/>
  <c r="L42" i="11"/>
  <c r="K42" i="11"/>
  <c r="J42" i="11"/>
  <c r="I42" i="11"/>
  <c r="H42" i="11"/>
  <c r="G42" i="11"/>
  <c r="D42" i="11"/>
  <c r="L41" i="11"/>
  <c r="K41" i="11"/>
  <c r="J41" i="11"/>
  <c r="I41" i="11"/>
  <c r="H41" i="11"/>
  <c r="G41" i="11"/>
  <c r="D41" i="11"/>
  <c r="L40" i="11"/>
  <c r="K40" i="11"/>
  <c r="J40" i="11"/>
  <c r="I40" i="11"/>
  <c r="H40" i="11"/>
  <c r="G40" i="11"/>
  <c r="D40" i="11"/>
  <c r="K39" i="11"/>
  <c r="J39" i="11"/>
  <c r="H39" i="11"/>
  <c r="G39" i="11"/>
  <c r="D39" i="11"/>
  <c r="K38" i="11"/>
  <c r="J38" i="11"/>
  <c r="H38" i="11"/>
  <c r="G38" i="11"/>
  <c r="D38" i="11"/>
  <c r="K37" i="11"/>
  <c r="J37" i="11"/>
  <c r="H37" i="11"/>
  <c r="G37" i="11"/>
  <c r="D37" i="11"/>
  <c r="L36" i="11"/>
  <c r="K36" i="11"/>
  <c r="J36" i="11"/>
  <c r="I36" i="11"/>
  <c r="H36" i="11"/>
  <c r="G36" i="11"/>
  <c r="D36" i="11"/>
  <c r="L35" i="11"/>
  <c r="K35" i="11"/>
  <c r="J35" i="11"/>
  <c r="I35" i="11"/>
  <c r="H35" i="11"/>
  <c r="G35" i="11"/>
  <c r="D35" i="11"/>
  <c r="L34" i="11"/>
  <c r="K34" i="11"/>
  <c r="J34" i="11"/>
  <c r="I34" i="11"/>
  <c r="H34" i="11"/>
  <c r="G34" i="11"/>
  <c r="D34" i="11"/>
  <c r="K33" i="11"/>
  <c r="J33" i="11"/>
  <c r="H33" i="11"/>
  <c r="G33" i="11"/>
  <c r="D33" i="11"/>
  <c r="L32" i="11"/>
  <c r="K32" i="11"/>
  <c r="J32" i="11"/>
  <c r="I32" i="11"/>
  <c r="H32" i="11"/>
  <c r="G32" i="11"/>
  <c r="D32" i="11"/>
  <c r="L29" i="11"/>
  <c r="K29" i="11"/>
  <c r="J29" i="11"/>
  <c r="I29" i="11"/>
  <c r="H29" i="11"/>
  <c r="G29" i="11"/>
  <c r="D29" i="11"/>
  <c r="K27" i="11"/>
  <c r="J27" i="11"/>
  <c r="H27" i="11"/>
  <c r="G27" i="11"/>
  <c r="D27" i="11"/>
  <c r="K26" i="11"/>
  <c r="J26" i="11"/>
  <c r="H26" i="11"/>
  <c r="G26" i="11"/>
  <c r="D26" i="11"/>
  <c r="L25" i="11"/>
  <c r="K25" i="11"/>
  <c r="J25" i="11"/>
  <c r="I25" i="11"/>
  <c r="H25" i="11"/>
  <c r="G25" i="11"/>
  <c r="D25" i="11"/>
  <c r="L24" i="11"/>
  <c r="K24" i="11"/>
  <c r="J24" i="11"/>
  <c r="I24" i="11"/>
  <c r="H24" i="11"/>
  <c r="G24" i="11"/>
  <c r="D24" i="11"/>
  <c r="L23" i="11"/>
  <c r="K23" i="11"/>
  <c r="J23" i="11"/>
  <c r="I23" i="11"/>
  <c r="H23" i="11"/>
  <c r="G23" i="11"/>
  <c r="D23" i="11"/>
  <c r="L22" i="11"/>
  <c r="K22" i="11"/>
  <c r="J22" i="11"/>
  <c r="I22" i="11"/>
  <c r="H22" i="11"/>
  <c r="G22" i="11"/>
  <c r="D22" i="11"/>
  <c r="K21" i="11"/>
  <c r="J21" i="11"/>
  <c r="H21" i="11"/>
  <c r="G21" i="11"/>
  <c r="D21" i="11"/>
  <c r="K20" i="11"/>
  <c r="J20" i="11"/>
  <c r="H20" i="11"/>
  <c r="G20" i="11"/>
  <c r="D20" i="11"/>
  <c r="K19" i="11"/>
  <c r="J19" i="11"/>
  <c r="H19" i="11"/>
  <c r="G19" i="11"/>
  <c r="D19" i="11"/>
  <c r="L18" i="11"/>
  <c r="K18" i="11"/>
  <c r="J18" i="11"/>
  <c r="I18" i="11"/>
  <c r="H18" i="11"/>
  <c r="G18" i="11"/>
  <c r="D18" i="11"/>
  <c r="L17" i="11"/>
  <c r="K17" i="11"/>
  <c r="J17" i="11"/>
  <c r="I17" i="11"/>
  <c r="H17" i="11"/>
  <c r="G17" i="11"/>
  <c r="D17" i="11"/>
  <c r="L16" i="11"/>
  <c r="K16" i="11"/>
  <c r="J16" i="11"/>
  <c r="I16" i="11"/>
  <c r="H16" i="11"/>
  <c r="G16" i="11"/>
  <c r="D16" i="11"/>
  <c r="K15" i="11"/>
  <c r="J15" i="11"/>
  <c r="H15" i="11"/>
  <c r="G15" i="11"/>
  <c r="D15" i="11"/>
  <c r="L14" i="11"/>
  <c r="K14" i="11"/>
  <c r="J14" i="11"/>
  <c r="I14" i="11"/>
  <c r="H14" i="11"/>
  <c r="G14" i="11"/>
  <c r="D14" i="11"/>
  <c r="K29" i="5" l="1"/>
  <c r="D30" i="8" l="1"/>
  <c r="G30" i="8"/>
  <c r="H30" i="8"/>
  <c r="D22" i="8"/>
  <c r="G22" i="8"/>
  <c r="H22" i="8"/>
  <c r="D23" i="8"/>
  <c r="G23" i="8"/>
  <c r="H23" i="8"/>
  <c r="D24" i="8"/>
  <c r="G24" i="8"/>
  <c r="H24" i="8"/>
  <c r="D25" i="8"/>
  <c r="G25" i="8"/>
  <c r="H25" i="8"/>
  <c r="D26" i="8"/>
  <c r="G26" i="8"/>
  <c r="H26" i="8"/>
  <c r="D27" i="8"/>
  <c r="G27" i="8"/>
  <c r="H27" i="8"/>
  <c r="D15" i="8"/>
  <c r="G15" i="8"/>
  <c r="H15" i="8"/>
  <c r="D16" i="8"/>
  <c r="G16" i="8"/>
  <c r="H16" i="8"/>
  <c r="D17" i="8"/>
  <c r="G17" i="8"/>
  <c r="H17" i="8"/>
  <c r="D18" i="8"/>
  <c r="G18" i="8"/>
  <c r="H18" i="8"/>
  <c r="D19" i="8"/>
  <c r="G19" i="8"/>
  <c r="H19" i="8"/>
  <c r="D20" i="8"/>
  <c r="G20" i="8"/>
  <c r="H20" i="8"/>
  <c r="D21" i="8"/>
  <c r="G21" i="8"/>
  <c r="H21" i="8"/>
  <c r="G14" i="8"/>
  <c r="H14" i="8"/>
  <c r="D14" i="8"/>
  <c r="Q85" i="5"/>
  <c r="P83" i="5"/>
  <c r="P78" i="5"/>
  <c r="U74" i="5"/>
  <c r="P72" i="5"/>
  <c r="W69" i="5"/>
  <c r="P67" i="5"/>
  <c r="W64" i="5"/>
  <c r="P62" i="5"/>
  <c r="P56" i="5"/>
  <c r="R51" i="5"/>
  <c r="R50" i="5"/>
  <c r="T51" i="5" s="1"/>
  <c r="R46" i="5"/>
  <c r="T52" i="5" s="1"/>
  <c r="V52" i="5" s="1"/>
  <c r="Y52" i="5" s="1"/>
  <c r="P45" i="5"/>
  <c r="Q42" i="5"/>
  <c r="P40" i="5"/>
  <c r="X37" i="5"/>
  <c r="S37" i="5"/>
  <c r="Q37" i="5"/>
  <c r="W37" i="5" s="1"/>
  <c r="Y37" i="5" s="1"/>
  <c r="P36" i="5"/>
  <c r="Q33" i="5"/>
  <c r="W33" i="5" s="1"/>
  <c r="Q58" i="5" s="1"/>
  <c r="W58" i="5" s="1"/>
  <c r="P31" i="5"/>
  <c r="K27" i="5"/>
  <c r="Q26" i="5"/>
  <c r="W26" i="5" s="1"/>
  <c r="K26" i="5"/>
  <c r="K25" i="5"/>
  <c r="P24" i="5"/>
  <c r="K24" i="5"/>
  <c r="I24" i="5"/>
  <c r="K23" i="5"/>
  <c r="I23" i="5"/>
  <c r="K22" i="5"/>
  <c r="K21" i="5"/>
  <c r="K20" i="5"/>
  <c r="P19" i="5"/>
  <c r="K19" i="5"/>
  <c r="K18" i="5"/>
  <c r="K17" i="5"/>
  <c r="K16" i="5"/>
  <c r="K15" i="5"/>
  <c r="P14" i="5"/>
  <c r="K14" i="5"/>
  <c r="Q11" i="5"/>
  <c r="Q80" i="5" s="1"/>
  <c r="P9" i="5"/>
  <c r="AB6" i="5"/>
  <c r="AA6" i="5"/>
  <c r="R42" i="5" s="1"/>
  <c r="Z6" i="5"/>
  <c r="V6" i="5"/>
  <c r="R85" i="5" s="1"/>
  <c r="T6" i="5"/>
  <c r="Q21" i="5" s="1"/>
  <c r="W21" i="5" s="1"/>
  <c r="I16" i="5" s="1"/>
  <c r="Q85" i="4"/>
  <c r="P83" i="4"/>
  <c r="P78" i="4"/>
  <c r="U74" i="4"/>
  <c r="W74" i="4" s="1"/>
  <c r="I25" i="4" s="1"/>
  <c r="I61" i="11" s="1"/>
  <c r="P72" i="4"/>
  <c r="W69" i="4"/>
  <c r="I24" i="4" s="1"/>
  <c r="P67" i="4"/>
  <c r="W64" i="4"/>
  <c r="I23" i="4" s="1"/>
  <c r="P62" i="4"/>
  <c r="P56" i="4"/>
  <c r="R51" i="4"/>
  <c r="R50" i="4"/>
  <c r="T51" i="4" s="1"/>
  <c r="R46" i="4"/>
  <c r="T52" i="4" s="1"/>
  <c r="V52" i="4" s="1"/>
  <c r="Y52" i="4" s="1"/>
  <c r="P45" i="4"/>
  <c r="Q42" i="4"/>
  <c r="P40" i="4"/>
  <c r="X37" i="4"/>
  <c r="S37" i="4"/>
  <c r="Q37" i="4"/>
  <c r="W37" i="4" s="1"/>
  <c r="Y37" i="4" s="1"/>
  <c r="P36" i="4"/>
  <c r="W33" i="4"/>
  <c r="Q58" i="4" s="1"/>
  <c r="W58" i="4" s="1"/>
  <c r="Q33" i="4"/>
  <c r="P31" i="4"/>
  <c r="K29" i="4"/>
  <c r="K27" i="4"/>
  <c r="Q26" i="4"/>
  <c r="W26" i="4" s="1"/>
  <c r="K26" i="4"/>
  <c r="K25" i="4"/>
  <c r="P24" i="4"/>
  <c r="K24" i="4"/>
  <c r="K23" i="4"/>
  <c r="K22" i="4"/>
  <c r="K21" i="4"/>
  <c r="K20" i="4"/>
  <c r="P19" i="4"/>
  <c r="K19" i="4"/>
  <c r="K18" i="4"/>
  <c r="K17" i="4"/>
  <c r="K16" i="4"/>
  <c r="K15" i="4"/>
  <c r="P14" i="4"/>
  <c r="K14" i="4"/>
  <c r="Q11" i="4"/>
  <c r="Q80" i="4" s="1"/>
  <c r="P9" i="4"/>
  <c r="AB6" i="4"/>
  <c r="AA6" i="4"/>
  <c r="R42" i="4" s="1"/>
  <c r="Z6" i="4"/>
  <c r="R37" i="4" s="1"/>
  <c r="V6" i="4"/>
  <c r="R85" i="4" s="1"/>
  <c r="T6" i="4"/>
  <c r="Q27" i="4" s="1"/>
  <c r="Q85" i="3"/>
  <c r="P83" i="3"/>
  <c r="P78" i="3"/>
  <c r="U74" i="3"/>
  <c r="W74" i="3" s="1"/>
  <c r="I25" i="3" s="1"/>
  <c r="P72" i="3"/>
  <c r="W69" i="3"/>
  <c r="P67" i="3"/>
  <c r="W64" i="3"/>
  <c r="P62" i="3"/>
  <c r="P56" i="3"/>
  <c r="R51" i="3"/>
  <c r="R50" i="3"/>
  <c r="T51" i="3" s="1"/>
  <c r="W48" i="3"/>
  <c r="R46" i="3"/>
  <c r="T52" i="3" s="1"/>
  <c r="V52" i="3" s="1"/>
  <c r="Y52" i="3" s="1"/>
  <c r="P45" i="3"/>
  <c r="Q42" i="3"/>
  <c r="P40" i="3"/>
  <c r="X37" i="3"/>
  <c r="W37" i="3"/>
  <c r="Y37" i="3" s="1"/>
  <c r="S37" i="3"/>
  <c r="Q37" i="3"/>
  <c r="P36" i="3"/>
  <c r="Q33" i="3"/>
  <c r="W33" i="3" s="1"/>
  <c r="Q58" i="3" s="1"/>
  <c r="W58" i="3" s="1"/>
  <c r="P31" i="3"/>
  <c r="K29" i="3"/>
  <c r="Q27" i="3"/>
  <c r="K27" i="3"/>
  <c r="Q26" i="3"/>
  <c r="W26" i="3" s="1"/>
  <c r="K26" i="3"/>
  <c r="K25" i="3"/>
  <c r="P24" i="3"/>
  <c r="K24" i="3"/>
  <c r="I24" i="3"/>
  <c r="K23" i="3"/>
  <c r="I23" i="3"/>
  <c r="K22" i="3"/>
  <c r="K21" i="3"/>
  <c r="K20" i="3"/>
  <c r="P19" i="3"/>
  <c r="K19" i="3"/>
  <c r="K18" i="3"/>
  <c r="K17" i="3"/>
  <c r="K16" i="3"/>
  <c r="K15" i="3"/>
  <c r="P14" i="3"/>
  <c r="K14" i="3"/>
  <c r="Q11" i="3"/>
  <c r="Q80" i="3" s="1"/>
  <c r="P9" i="3"/>
  <c r="AB6" i="3"/>
  <c r="AA6" i="3"/>
  <c r="R42" i="3" s="1"/>
  <c r="W42" i="3" s="1"/>
  <c r="I20" i="3" s="1"/>
  <c r="Z6" i="3"/>
  <c r="V6" i="3"/>
  <c r="R85" i="3" s="1"/>
  <c r="T6" i="3"/>
  <c r="Q21" i="3" s="1"/>
  <c r="W21" i="3" s="1"/>
  <c r="I16" i="3" s="1"/>
  <c r="T6" i="2"/>
  <c r="Q16" i="2" s="1"/>
  <c r="V6" i="2"/>
  <c r="R80" i="2" s="1"/>
  <c r="Z6" i="2"/>
  <c r="AA6" i="2"/>
  <c r="AB6" i="2"/>
  <c r="P9" i="2"/>
  <c r="Q11" i="2"/>
  <c r="Q80" i="2" s="1"/>
  <c r="W11" i="2"/>
  <c r="I14" i="2" s="1"/>
  <c r="P14" i="2"/>
  <c r="K15" i="2"/>
  <c r="K16" i="2"/>
  <c r="R16" i="2"/>
  <c r="K17" i="2"/>
  <c r="K18" i="2"/>
  <c r="K19" i="2"/>
  <c r="P19" i="2"/>
  <c r="K20" i="2"/>
  <c r="K21" i="2"/>
  <c r="K22" i="2"/>
  <c r="K23" i="2"/>
  <c r="K24" i="2"/>
  <c r="P24" i="2"/>
  <c r="K25" i="2"/>
  <c r="K26" i="2"/>
  <c r="Q26" i="2"/>
  <c r="W26" i="2" s="1"/>
  <c r="K27" i="2"/>
  <c r="K29" i="2"/>
  <c r="P31" i="2"/>
  <c r="Q33" i="2"/>
  <c r="W33" i="2" s="1"/>
  <c r="P36" i="2"/>
  <c r="Q37" i="2"/>
  <c r="S37" i="2"/>
  <c r="X37" i="2"/>
  <c r="P40" i="2"/>
  <c r="Q42" i="2"/>
  <c r="P45" i="2"/>
  <c r="R46" i="2"/>
  <c r="T47" i="2" s="1"/>
  <c r="R50" i="2"/>
  <c r="V50" i="2" s="1"/>
  <c r="Y50" i="2" s="1"/>
  <c r="R51" i="2"/>
  <c r="P56" i="2"/>
  <c r="P62" i="2"/>
  <c r="W64" i="2"/>
  <c r="I23" i="2" s="1"/>
  <c r="P67" i="2"/>
  <c r="W69" i="2"/>
  <c r="I24" i="2" s="1"/>
  <c r="P72" i="2"/>
  <c r="U74" i="2"/>
  <c r="W74" i="2" s="1"/>
  <c r="I25" i="2" s="1"/>
  <c r="P78" i="2"/>
  <c r="P83" i="2"/>
  <c r="Q85" i="2"/>
  <c r="W11" i="4" l="1"/>
  <c r="I14" i="4" s="1"/>
  <c r="I50" i="11"/>
  <c r="W48" i="4"/>
  <c r="W85" i="5"/>
  <c r="I27" i="5" s="1"/>
  <c r="I81" i="11" s="1"/>
  <c r="I59" i="11"/>
  <c r="I70" i="11"/>
  <c r="I38" i="11"/>
  <c r="R85" i="2"/>
  <c r="W85" i="2" s="1"/>
  <c r="I27" i="2" s="1"/>
  <c r="W11" i="5"/>
  <c r="I14" i="5" s="1"/>
  <c r="I68" i="11" s="1"/>
  <c r="W74" i="5"/>
  <c r="I25" i="5" s="1"/>
  <c r="I79" i="11" s="1"/>
  <c r="Q16" i="4"/>
  <c r="W49" i="4"/>
  <c r="I29" i="4"/>
  <c r="I65" i="11" s="1"/>
  <c r="U37" i="4"/>
  <c r="W11" i="3"/>
  <c r="I14" i="3" s="1"/>
  <c r="V51" i="3"/>
  <c r="Y51" i="3" s="1"/>
  <c r="U37" i="3"/>
  <c r="T47" i="3"/>
  <c r="R48" i="2"/>
  <c r="V48" i="2" s="1"/>
  <c r="Y48" i="2" s="1"/>
  <c r="S46" i="2"/>
  <c r="T46" i="2" s="1"/>
  <c r="V46" i="2" s="1"/>
  <c r="Y46" i="2" s="1"/>
  <c r="R37" i="5"/>
  <c r="T37" i="5" s="1"/>
  <c r="R37" i="2"/>
  <c r="T37" i="2" s="1"/>
  <c r="R42" i="2"/>
  <c r="W42" i="2" s="1"/>
  <c r="I20" i="2" s="1"/>
  <c r="W80" i="2"/>
  <c r="R37" i="3"/>
  <c r="T37" i="3" s="1"/>
  <c r="S46" i="5"/>
  <c r="R47" i="5" s="1"/>
  <c r="R48" i="5"/>
  <c r="T49" i="5" s="1"/>
  <c r="V49" i="5" s="1"/>
  <c r="W49" i="2"/>
  <c r="Q21" i="2"/>
  <c r="W21" i="2" s="1"/>
  <c r="I16" i="2" s="1"/>
  <c r="I29" i="2"/>
  <c r="Q27" i="2"/>
  <c r="U27" i="2" s="1"/>
  <c r="W27" i="2" s="1"/>
  <c r="W28" i="2" s="1"/>
  <c r="I17" i="2" s="1"/>
  <c r="W16" i="2"/>
  <c r="I15" i="2" s="1"/>
  <c r="T52" i="2"/>
  <c r="V52" i="2" s="1"/>
  <c r="Y52" i="2" s="1"/>
  <c r="W48" i="2"/>
  <c r="T51" i="2"/>
  <c r="V51" i="2" s="1"/>
  <c r="Y51" i="2" s="1"/>
  <c r="W49" i="5"/>
  <c r="V51" i="5"/>
  <c r="Y51" i="5" s="1"/>
  <c r="W42" i="5"/>
  <c r="I20" i="5" s="1"/>
  <c r="I74" i="11" s="1"/>
  <c r="I18" i="5"/>
  <c r="I72" i="11" s="1"/>
  <c r="V50" i="5"/>
  <c r="Y50" i="5" s="1"/>
  <c r="I29" i="5"/>
  <c r="U37" i="5"/>
  <c r="W48" i="5"/>
  <c r="R80" i="5"/>
  <c r="W80" i="5" s="1"/>
  <c r="Q16" i="5"/>
  <c r="R16" i="5"/>
  <c r="Q27" i="5"/>
  <c r="T47" i="5"/>
  <c r="V47" i="5" s="1"/>
  <c r="Y47" i="5" s="1"/>
  <c r="T47" i="4"/>
  <c r="I18" i="4"/>
  <c r="T37" i="4"/>
  <c r="U27" i="4"/>
  <c r="W27" i="4" s="1"/>
  <c r="W28" i="4" s="1"/>
  <c r="I17" i="4" s="1"/>
  <c r="I53" i="11" s="1"/>
  <c r="V51" i="4"/>
  <c r="Y51" i="4" s="1"/>
  <c r="W42" i="4"/>
  <c r="I20" i="4" s="1"/>
  <c r="I56" i="11" s="1"/>
  <c r="W85" i="4"/>
  <c r="I27" i="4" s="1"/>
  <c r="I63" i="11" s="1"/>
  <c r="R80" i="4"/>
  <c r="W80" i="4" s="1"/>
  <c r="S46" i="4"/>
  <c r="R48" i="4"/>
  <c r="V50" i="4"/>
  <c r="Y50" i="4" s="1"/>
  <c r="R16" i="4"/>
  <c r="W16" i="4" s="1"/>
  <c r="I15" i="4" s="1"/>
  <c r="I51" i="11" s="1"/>
  <c r="Q21" i="4"/>
  <c r="W21" i="4" s="1"/>
  <c r="I16" i="4" s="1"/>
  <c r="I52" i="11" s="1"/>
  <c r="W85" i="3"/>
  <c r="I27" i="3" s="1"/>
  <c r="I45" i="11" s="1"/>
  <c r="S46" i="3"/>
  <c r="R48" i="3"/>
  <c r="I18" i="3"/>
  <c r="V50" i="3"/>
  <c r="Y50" i="3" s="1"/>
  <c r="I29" i="3"/>
  <c r="R80" i="3"/>
  <c r="W80" i="3" s="1"/>
  <c r="Q16" i="3"/>
  <c r="R16" i="3"/>
  <c r="U27" i="3"/>
  <c r="W27" i="3" s="1"/>
  <c r="W28" i="3" s="1"/>
  <c r="I17" i="3" s="1"/>
  <c r="W49" i="3"/>
  <c r="I18" i="2"/>
  <c r="Q58" i="2"/>
  <c r="W58" i="2" s="1"/>
  <c r="I26" i="2"/>
  <c r="I26" i="11" s="1"/>
  <c r="W37" i="2"/>
  <c r="Y37" i="2" s="1"/>
  <c r="U37" i="2"/>
  <c r="AA37" i="4" l="1"/>
  <c r="I19" i="4" s="1"/>
  <c r="I55" i="11" s="1"/>
  <c r="L61" i="11"/>
  <c r="I54" i="11"/>
  <c r="L50" i="11"/>
  <c r="W16" i="5"/>
  <c r="I15" i="5" s="1"/>
  <c r="I69" i="11" s="1"/>
  <c r="L59" i="11"/>
  <c r="L70" i="11"/>
  <c r="I15" i="11"/>
  <c r="I20" i="11"/>
  <c r="I27" i="11"/>
  <c r="L38" i="11"/>
  <c r="AA37" i="5"/>
  <c r="I19" i="5" s="1"/>
  <c r="I73" i="11" s="1"/>
  <c r="L65" i="11"/>
  <c r="AA37" i="3"/>
  <c r="I19" i="3" s="1"/>
  <c r="R47" i="2"/>
  <c r="V47" i="2" s="1"/>
  <c r="Y47" i="2" s="1"/>
  <c r="Y53" i="2" s="1"/>
  <c r="I21" i="2" s="1"/>
  <c r="T49" i="2"/>
  <c r="V49" i="2" s="1"/>
  <c r="Y49" i="2" s="1"/>
  <c r="W16" i="3"/>
  <c r="I15" i="3" s="1"/>
  <c r="I33" i="11" s="1"/>
  <c r="Y49" i="5"/>
  <c r="V48" i="5"/>
  <c r="Y48" i="5" s="1"/>
  <c r="L51" i="11"/>
  <c r="T46" i="5"/>
  <c r="V46" i="5" s="1"/>
  <c r="Y46" i="5" s="1"/>
  <c r="AA37" i="2"/>
  <c r="I19" i="2" s="1"/>
  <c r="I26" i="5"/>
  <c r="I80" i="11" s="1"/>
  <c r="U27" i="5"/>
  <c r="W27" i="5" s="1"/>
  <c r="W59" i="4"/>
  <c r="I22" i="4" s="1"/>
  <c r="I58" i="11" s="1"/>
  <c r="I26" i="4"/>
  <c r="I62" i="11" s="1"/>
  <c r="R47" i="4"/>
  <c r="V47" i="4" s="1"/>
  <c r="Y47" i="4" s="1"/>
  <c r="T46" i="4"/>
  <c r="V46" i="4" s="1"/>
  <c r="Y46" i="4" s="1"/>
  <c r="T49" i="4"/>
  <c r="V49" i="4" s="1"/>
  <c r="Y49" i="4" s="1"/>
  <c r="V48" i="4"/>
  <c r="Y48" i="4" s="1"/>
  <c r="W59" i="3"/>
  <c r="I22" i="3" s="1"/>
  <c r="I26" i="3"/>
  <c r="I44" i="11" s="1"/>
  <c r="R47" i="3"/>
  <c r="V47" i="3" s="1"/>
  <c r="Y47" i="3" s="1"/>
  <c r="T46" i="3"/>
  <c r="V46" i="3" s="1"/>
  <c r="Y46" i="3" s="1"/>
  <c r="T49" i="3"/>
  <c r="V49" i="3" s="1"/>
  <c r="Y49" i="3" s="1"/>
  <c r="V48" i="3"/>
  <c r="Y48" i="3" s="1"/>
  <c r="W59" i="2"/>
  <c r="I22" i="2" s="1"/>
  <c r="L52" i="11" l="1"/>
  <c r="L54" i="11"/>
  <c r="L53" i="11"/>
  <c r="L83" i="11"/>
  <c r="L72" i="11"/>
  <c r="L79" i="11"/>
  <c r="L68" i="11"/>
  <c r="L81" i="11"/>
  <c r="L33" i="11"/>
  <c r="I37" i="11"/>
  <c r="L27" i="11"/>
  <c r="L56" i="11"/>
  <c r="L45" i="11"/>
  <c r="I19" i="11"/>
  <c r="L20" i="11"/>
  <c r="L74" i="11"/>
  <c r="L55" i="11"/>
  <c r="L26" i="11"/>
  <c r="I21" i="11"/>
  <c r="L63" i="11"/>
  <c r="L15" i="11"/>
  <c r="L30" i="5"/>
  <c r="L84" i="11" s="1"/>
  <c r="Y53" i="5"/>
  <c r="I21" i="5" s="1"/>
  <c r="W28" i="5"/>
  <c r="I17" i="5" s="1"/>
  <c r="I71" i="11" s="1"/>
  <c r="L30" i="4"/>
  <c r="L66" i="11" s="1"/>
  <c r="L30" i="3"/>
  <c r="L38" i="3" s="1"/>
  <c r="L39" i="3" s="1"/>
  <c r="W59" i="5"/>
  <c r="I22" i="5" s="1"/>
  <c r="I76" i="11" s="1"/>
  <c r="L30" i="2"/>
  <c r="L30" i="11" s="1"/>
  <c r="Y53" i="4"/>
  <c r="I21" i="4" s="1"/>
  <c r="I57" i="11" s="1"/>
  <c r="Y53" i="3"/>
  <c r="I21" i="3" s="1"/>
  <c r="I39" i="11" s="1"/>
  <c r="L58" i="11" l="1"/>
  <c r="K91" i="11"/>
  <c r="K92" i="11" s="1"/>
  <c r="K93" i="11" s="1"/>
  <c r="L73" i="11"/>
  <c r="L62" i="11"/>
  <c r="I75" i="11"/>
  <c r="L37" i="11"/>
  <c r="L19" i="11"/>
  <c r="L44" i="11"/>
  <c r="L69" i="11"/>
  <c r="L80" i="11"/>
  <c r="L21" i="11"/>
  <c r="L38" i="5"/>
  <c r="L39" i="5" s="1"/>
  <c r="L38" i="4"/>
  <c r="L39" i="4" s="1"/>
  <c r="L39" i="11"/>
  <c r="L57" i="11"/>
  <c r="L28" i="2"/>
  <c r="L38" i="2"/>
  <c r="L39" i="2" s="1"/>
  <c r="K39" i="8" l="1"/>
  <c r="K40" i="8" s="1"/>
  <c r="L28" i="5"/>
  <c r="L82" i="11" s="1"/>
  <c r="L71" i="11"/>
  <c r="L76" i="11"/>
  <c r="L28" i="11"/>
  <c r="L75" i="11"/>
  <c r="L28" i="3"/>
  <c r="L46" i="11" s="1"/>
  <c r="L28" i="4"/>
  <c r="L64" i="11" s="1"/>
  <c r="L35" i="2"/>
  <c r="L36" i="2"/>
  <c r="L36" i="5" l="1"/>
  <c r="L35" i="5"/>
  <c r="L34" i="5"/>
  <c r="L37" i="5" s="1"/>
  <c r="K8" i="10" s="1"/>
  <c r="K87" i="11"/>
  <c r="L36" i="4"/>
  <c r="L34" i="4"/>
  <c r="L35" i="4"/>
  <c r="L34" i="3"/>
  <c r="L35" i="3"/>
  <c r="L36" i="3"/>
  <c r="L37" i="2"/>
  <c r="K36" i="8" l="1"/>
  <c r="L40" i="2"/>
  <c r="K5" i="10" s="1"/>
  <c r="K88" i="11"/>
  <c r="K89" i="11"/>
  <c r="L37" i="3"/>
  <c r="L40" i="3" s="1"/>
  <c r="K6" i="10" s="1"/>
  <c r="L37" i="4"/>
  <c r="K7" i="10" s="1"/>
  <c r="K9" i="10" s="1"/>
  <c r="K10" i="10" s="1"/>
  <c r="K11" i="10" s="1"/>
  <c r="K35" i="8" l="1"/>
  <c r="K37" i="8" s="1"/>
  <c r="K90" i="11"/>
  <c r="K94" i="11" s="1"/>
</calcChain>
</file>

<file path=xl/sharedStrings.xml><?xml version="1.0" encoding="utf-8"?>
<sst xmlns="http://schemas.openxmlformats.org/spreadsheetml/2006/main" count="1323" uniqueCount="186">
  <si>
    <t>M2</t>
  </si>
  <si>
    <t xml:space="preserve">Total </t>
  </si>
  <si>
    <t>Unidad</t>
  </si>
  <si>
    <t xml:space="preserve">Cant. De elementos </t>
  </si>
  <si>
    <t xml:space="preserve">Volumen Cartera </t>
  </si>
  <si>
    <t>Alto (m)</t>
  </si>
  <si>
    <t>Ancho (m)</t>
  </si>
  <si>
    <t>Longitud (m)</t>
  </si>
  <si>
    <t>1.01.06 CONFORMACIÓN COMPACTACIÓN SUBRASANTE CBR=95%</t>
  </si>
  <si>
    <t>Ítem</t>
  </si>
  <si>
    <t>M3</t>
  </si>
  <si>
    <t>3.03.12 MEJORAMIENTO DE PISO CON MATERIAL DE AFIRMADO COMPACTADO CON PLANCHA VIBRADORA, INCLUYE ACARREO LIBRE DE 5 KM</t>
  </si>
  <si>
    <t>3.03.22 SUMINISTRO E INSTALACION DE CONCRETO DE 14 MPA (2000 PSI) SOLADOS Y ATRAQUES (concreto de limpieza vigas riostras)</t>
  </si>
  <si>
    <t>UND</t>
  </si>
  <si>
    <t>3.09.16 SUMINISTRO E INSTALACION DE SEÑAL VIAL REGLAMENTARIA  DIAMETRO 75 CM SEGÚN NORMA INVIAS</t>
  </si>
  <si>
    <t>3.09.15 SUMINISTRO E INSTALACION DE SEÑAL VIAL PREVENTIVA  TAMAÑO 75 X 75  CM SEGÚN NORMA INVIAS</t>
  </si>
  <si>
    <t xml:space="preserve">TOTAL </t>
  </si>
  <si>
    <t>M3/KM</t>
  </si>
  <si>
    <t>SUB-BASE</t>
  </si>
  <si>
    <t>Distancia  (km)</t>
  </si>
  <si>
    <t>Cantidad  (m3)</t>
  </si>
  <si>
    <t>3.12.03 TRANSPORTE DE MATERIAL  DE AFIRMADO Y/O GRANULAR DESPUES DE 5 KM INSTALADO (INSTALADO Y COMPACTADO SEGÚN DISEÑO)</t>
  </si>
  <si>
    <t>KG</t>
  </si>
  <si>
    <t>Acero Cunetas transversal ganchos (1 # 3 @ 0,15m L=0,60M)</t>
  </si>
  <si>
    <t>Acero Cunetas transversal(1 # 2 @ 0,30m)</t>
  </si>
  <si>
    <t>Acero Cunetas longitudinal (5# 4 @ 0,15m)</t>
  </si>
  <si>
    <t xml:space="preserve">Acero vigas riostra transversal  (1#2@0,15  L =1,0M)  </t>
  </si>
  <si>
    <t>A.I.U.=</t>
  </si>
  <si>
    <t>TOTAL A.I.U</t>
  </si>
  <si>
    <t>Acero vigas riostra longitudinal  (4#4).</t>
  </si>
  <si>
    <t>U=</t>
  </si>
  <si>
    <t xml:space="preserve">UTILIDAD
</t>
  </si>
  <si>
    <t>Acero placa vehicular transversal (1#2@0,30).</t>
  </si>
  <si>
    <t>I=</t>
  </si>
  <si>
    <t xml:space="preserve">IMPREVISTO
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</si>
  <si>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</si>
  <si>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Acero placa vehicular longitudinal (1#4@0,15).</t>
  </si>
  <si>
    <t>A=</t>
  </si>
  <si>
    <t>ADMINISTRACIÓN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</si>
  <si>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</si>
  <si>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UNIDAD</t>
  </si>
  <si>
    <t xml:space="preserve">PESO/ELEMENTOS </t>
  </si>
  <si>
    <t>Peso (Kg/m2) ó (Kg/m)</t>
  </si>
  <si>
    <t>N°</t>
  </si>
  <si>
    <t>PORCENTAJE</t>
  </si>
  <si>
    <t>DESCRIPCION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</si>
  <si>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</si>
  <si>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3.10.12 SUMINISTRO, FIGURADO Y AMARRE DE ACERO DE 60000 PSI  420 MPA</t>
  </si>
  <si>
    <t>VALOR TOTAL  (B+ G + H) Redondeado al peso</t>
  </si>
  <si>
    <t>3.03.21 SUMINISTRO E INSTALACION DE CONCRETO CICLOPEO DE 21 MPA (3000 PSI). 60% RAJON PARA PLACA HUELLAS INCLUYE SELLO DE JUNTAS</t>
  </si>
  <si>
    <t>IVA SOBRE ESTUDIOS Y DISEÑOS = (B)*19%=(H)</t>
  </si>
  <si>
    <t>VALOR TOTAL OBRA (A) + (D) + (F) = (G)</t>
  </si>
  <si>
    <t>Total Riostras (m3)</t>
  </si>
  <si>
    <t>Vol. Riostras 5x2,0x0,30 cada 2,8 m</t>
  </si>
  <si>
    <t>Cant. Riostras cada 2,8 m (UND)</t>
  </si>
  <si>
    <t xml:space="preserve">Cant. De elemtos </t>
  </si>
  <si>
    <t>Volumen cuneta (m3)</t>
  </si>
  <si>
    <t>Volumen placa huella (m3)</t>
  </si>
  <si>
    <t>Área de cuneta (m2)</t>
  </si>
  <si>
    <t>Ancho placa huella e=0,15 (m)</t>
  </si>
  <si>
    <r>
      <t xml:space="preserve">PLAN DE MANEJO DE TRAFICO = ( F) </t>
    </r>
    <r>
      <rPr>
        <b/>
        <sz val="14"/>
        <color rgb="FFFF0000"/>
        <rFont val="Arial"/>
        <family val="2"/>
      </rPr>
      <t>(este ítem no puede ser modificado por el oferente)</t>
    </r>
  </si>
  <si>
    <t>3.05.11 CONCRETO PARA PAVIMENTO RIGIDO 21 MPa - (3000 PSI), INCLUYE SELLO DE JUNTAS PARA PLACA HUELLA</t>
  </si>
  <si>
    <r>
      <t xml:space="preserve">PLAN DE MANEJO AMBIENTAL = (D)  </t>
    </r>
    <r>
      <rPr>
        <b/>
        <sz val="14"/>
        <color rgb="FFFF0000"/>
        <rFont val="Arial"/>
        <family val="2"/>
      </rPr>
      <t>(este ítem no puede ser modificado por el oferente)</t>
    </r>
  </si>
  <si>
    <t>SUB-TOTAL BÁSICO DE OBRA   = (A)</t>
  </si>
  <si>
    <t>3.04,07  SUMINISTRO, EXTENDIDO Y COMPACTACION DE MATERIAL SELECCIONADO PARA SUBBASE GRANULAR (INCLUYE ACARRERO LIBRE DE 5 KM)</t>
  </si>
  <si>
    <t xml:space="preserve">SUBTOTAL ESTUDIOS Y DISEÑO (B) </t>
  </si>
  <si>
    <t>ML</t>
  </si>
  <si>
    <t>ESTUDIOS Y DSEÑOS DE LA VÍA</t>
  </si>
  <si>
    <t>CONTRATO 1022- MALLA VIAL</t>
  </si>
  <si>
    <t>TOTAL</t>
  </si>
  <si>
    <t xml:space="preserve">SUBTOTAL OBRAS (A) </t>
  </si>
  <si>
    <t xml:space="preserve">RIOSTRIAS </t>
  </si>
  <si>
    <t>CONFORMACIÓN COMPACTACIÓN SUBRASANTE CBR=95%</t>
  </si>
  <si>
    <t>1.01.06</t>
  </si>
  <si>
    <t xml:space="preserve">BERMA-CUNETA </t>
  </si>
  <si>
    <t>MEJORAMIENTO DE PISO CON MATERIAL DE AFIRMADO COMPACTADO CON PLANCHA VIBRADORA, INCLUYE ACARREO LIBRE DE 5 KM.</t>
  </si>
  <si>
    <t>3.03.12</t>
  </si>
  <si>
    <t>SUMINISTRO E INSTALACION DE CONCRETO DE 14 MPA (2000 PSI) SOLADOS Y ATRAQUES</t>
  </si>
  <si>
    <t>3.03.22</t>
  </si>
  <si>
    <t>UND.</t>
  </si>
  <si>
    <t>SUMINISTRO E INSTALACION SEÑAL VIAL REGLAMENTARIA, DIAMETRO 75 cm. SEGÚN NORMA INVIAS</t>
  </si>
  <si>
    <t>3.09.16</t>
  </si>
  <si>
    <t xml:space="preserve">3.03.10 EXCAVACION MANUAL EN MATERIAL COMUN </t>
  </si>
  <si>
    <t xml:space="preserve">SUMINISTRO E INSTALACION SEÑAL VIAL PREVENTIVA, TAMAÑO 75*75 cm. SEGUN NORMA INVIAS </t>
  </si>
  <si>
    <t>3.09.15</t>
  </si>
  <si>
    <t>M3-KM</t>
  </si>
  <si>
    <t>TRANSPORTE DE MATERIAL DE AFIRMADO Y/O GRANULAR DESPUÉS DE 5 KM (INSTALADO Y COMPACTADO SEGÚN SECCIÓN DE DISEÑO).</t>
  </si>
  <si>
    <t>3.12.03</t>
  </si>
  <si>
    <t xml:space="preserve">KM </t>
  </si>
  <si>
    <t>SUMINISTRO FIGURADO Y ARMADO DE ACERO DE REFUERZO 60000 PSI 420 MPA</t>
  </si>
  <si>
    <t>3.10.12</t>
  </si>
  <si>
    <t>SUMINISTRO E INSTALACION DE CONCRETO CICLOPEO DE 21 MPA (3000 PSI) , 60% RAJON PARA PLACA HUELLAS INCLUYE SELLO DE JUNTAS</t>
  </si>
  <si>
    <t>3.03.21</t>
  </si>
  <si>
    <t>KM</t>
  </si>
  <si>
    <t xml:space="preserve"> CONCRETO PARA PAVIMENTO RIGIDO 21 MPa - (3000 PSI), INCLUYE SELLO DE JUNTAS PARA PLACA HUELLA</t>
  </si>
  <si>
    <t>3.05.11</t>
  </si>
  <si>
    <t>3.04.03  CUNETEO, PERFILADO Y COMPACTACION DE LA BANCA EXISTENTE (PREVIO A PAVIMENTACION)</t>
  </si>
  <si>
    <t>SUMINISTRO, EXTENDIDA Y COMPACTACION DE MATERIAL SELECCIONADO PARA SUBBASE GRANULAR (INCLUYE ACARREO LIBRE DE 5KM) (**)</t>
  </si>
  <si>
    <t>3.04.07</t>
  </si>
  <si>
    <t xml:space="preserve"> EXCAVACION MANUAL EN MATERIAL COMUN </t>
  </si>
  <si>
    <t>3.03.10</t>
  </si>
  <si>
    <t>CUNETEO, PERFILADO Y COMPACTACION DE LA BANCA EXISTENTE. (TRABAJO PREVIO A PAVIMENTACION)</t>
  </si>
  <si>
    <t>3.04.03</t>
  </si>
  <si>
    <t>EXCAVACIONES MECANICAS VARIAS EN MATERIAL COMUN SECO</t>
  </si>
  <si>
    <t>3.02.07</t>
  </si>
  <si>
    <t xml:space="preserve">LOCALIZACION Y REPLANTEO TOPOGRAFICO </t>
  </si>
  <si>
    <t>3.01.04</t>
  </si>
  <si>
    <t>3.02.07  EXCAVACIONES MECANICAS VARIAS EN MATERIAL COMUN EN SECO</t>
  </si>
  <si>
    <t>VEREDA BARON GALLERO ACCESO PRINCIPAL CON SALIDA A BOGOTA</t>
  </si>
  <si>
    <t>PARTICULAR</t>
  </si>
  <si>
    <t>GENERAL</t>
  </si>
  <si>
    <t xml:space="preserve">VALOR TOTAL                                </t>
  </si>
  <si>
    <t>VALOR UNITARIO</t>
  </si>
  <si>
    <t>VALOR UNITARIO (SIN AIU)</t>
  </si>
  <si>
    <t>CANTIDAD</t>
  </si>
  <si>
    <t>DESCRIPCIÓN</t>
  </si>
  <si>
    <t xml:space="preserve">ESPECIFICACIONES </t>
  </si>
  <si>
    <t>ÍTEM DE PAGO</t>
  </si>
  <si>
    <t>Nº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</si>
  <si>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</si>
  <si>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3.01.04  LOCALIZACION Y REPLANTEO TOPOGRAFICO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</si>
  <si>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</si>
  <si>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 xml:space="preserve">RECTA </t>
  </si>
  <si>
    <t>PRESUPUESTO OFICIAL</t>
  </si>
  <si>
    <t>TRAMO 1   K0+000  -  K0+100</t>
  </si>
  <si>
    <t>FORMULARIO 1</t>
  </si>
  <si>
    <t>Berma-cuneta exterior (m)</t>
  </si>
  <si>
    <t>Piedra pegada interior (m)</t>
  </si>
  <si>
    <t>Placa-huella interior 1 (m) (D)</t>
  </si>
  <si>
    <t>Piedra pegada central (m)</t>
  </si>
  <si>
    <t>Placa-huella exterior (C.)</t>
  </si>
  <si>
    <t>Piedra pegada exterior (m)</t>
  </si>
  <si>
    <t xml:space="preserve">ANCHO CALZADA </t>
  </si>
  <si>
    <t>DISTANCIA A CONSTRUIR</t>
  </si>
  <si>
    <t>ABCISA LLEGADA</t>
  </si>
  <si>
    <t>ABCISA DESDE</t>
  </si>
  <si>
    <t>TIPO DE CURVA</t>
  </si>
  <si>
    <t>Versión</t>
  </si>
  <si>
    <t>CCE-EICP-FM-14</t>
  </si>
  <si>
    <t>Código</t>
  </si>
  <si>
    <t>Formulario 1 - Propuesta económica  - Documento tipo de licitación de obra pública de infraestructura de transporte - versión 3</t>
  </si>
  <si>
    <t>TRAMO 1   K0+000  -  K0+090</t>
  </si>
  <si>
    <t>TRAMO 1   K0+000  -  K0+200</t>
  </si>
  <si>
    <t>VEREDA GERMANIA VÍA LA CASCAREJA</t>
  </si>
  <si>
    <t>VEREDA BARON GALLERO-EL TOBO HASTA VÍA LIBERTADOR</t>
  </si>
  <si>
    <t>VEREDA CHORRO ALTO BLANCO (SECTOR TIENDA NUEVA)</t>
  </si>
  <si>
    <t xml:space="preserve">SUBTOTAL OBRAS (D) </t>
  </si>
  <si>
    <t>SUB-TOTAL BÁSICO DE OBRA  (A)+(B)+(C) +(D)+(E) = (F)</t>
  </si>
  <si>
    <r>
      <t xml:space="preserve">PLAN DE MANEJO AMBIENTAL = (G)  </t>
    </r>
    <r>
      <rPr>
        <b/>
        <sz val="14"/>
        <color rgb="FFFF0000"/>
        <rFont val="Arial"/>
        <family val="2"/>
      </rPr>
      <t>(este ítem no puede ser modificado por el oferente)</t>
    </r>
  </si>
  <si>
    <r>
      <t xml:space="preserve">PLAN DE MANEJO DE TRAFICO = (H) </t>
    </r>
    <r>
      <rPr>
        <b/>
        <sz val="14"/>
        <color rgb="FFFF0000"/>
        <rFont val="Arial"/>
        <family val="2"/>
      </rPr>
      <t>(este ítem no puede ser modificado por el oferente)</t>
    </r>
  </si>
  <si>
    <t>VALOR BASICO OBRA (F) + (G) + (H) = (I)</t>
  </si>
  <si>
    <t xml:space="preserve">SUB TOTAL CONSULTORIA = (E + F )  =  (G) </t>
  </si>
  <si>
    <t>IVA = (G x 19%) = H</t>
  </si>
  <si>
    <t>VALOR TOTAL  (D + G + H) Redondeado al peso</t>
  </si>
  <si>
    <t xml:space="preserve">SUBTOTAL ESTUDIOS Y DISEÑO (F) </t>
  </si>
  <si>
    <t xml:space="preserve">SUBTOTAL OBRAS (G) </t>
  </si>
  <si>
    <t xml:space="preserve">SUBTOTAL ESTUDIOS Y DISEÑO (H) </t>
  </si>
  <si>
    <t xml:space="preserve">SUBTOTAL OBRAS (I) </t>
  </si>
  <si>
    <t xml:space="preserve">SUBTOTAL ESTUDIOS Y DISEÑO (J) </t>
  </si>
  <si>
    <t xml:space="preserve">VEREDA GEMANIA VÍA LA CASCAREJA </t>
  </si>
  <si>
    <t xml:space="preserve">VEREDA BARON GALLERO - EL TOPO HASTA VÍA LIBERTADOR </t>
  </si>
  <si>
    <t>90 metros</t>
  </si>
  <si>
    <t>100 metros</t>
  </si>
  <si>
    <t>VALOR DE PROYECTO</t>
  </si>
  <si>
    <t>VIABILIDAD</t>
  </si>
  <si>
    <t>PROYECTOS</t>
  </si>
  <si>
    <t>AÑO</t>
  </si>
  <si>
    <r>
      <t xml:space="preserve">PLAN DE MANEJO AMBIENTAL = (G)  </t>
    </r>
    <r>
      <rPr>
        <b/>
        <sz val="8"/>
        <color rgb="FFFF0000"/>
        <rFont val="Arial"/>
        <family val="2"/>
      </rPr>
      <t>(este ítem no puede ser modificado por el oferente)</t>
    </r>
  </si>
  <si>
    <r>
      <t xml:space="preserve">PLAN DE MANEJO DE TRAFICO = (H) </t>
    </r>
    <r>
      <rPr>
        <b/>
        <sz val="8"/>
        <color rgb="FFFF0000"/>
        <rFont val="Arial"/>
        <family val="2"/>
      </rPr>
      <t>(este ítem no puede ser modificado por el oferente)</t>
    </r>
  </si>
  <si>
    <r>
      <t xml:space="preserve">VALOR BÁSICO ACTIVIDADES DE CONSULTORÍA  BARON GALLERO (ESTUDIOS Y DISEÑOS) = (E)  </t>
    </r>
    <r>
      <rPr>
        <b/>
        <sz val="8"/>
        <color rgb="FFFF0000"/>
        <rFont val="Arial"/>
        <family val="2"/>
      </rPr>
      <t>(este ítem no puede ser modificado por el oferente)</t>
    </r>
  </si>
  <si>
    <r>
      <rPr>
        <b/>
        <sz val="8"/>
        <rFont val="Arial"/>
        <family val="2"/>
      </rPr>
      <t xml:space="preserve">NOTA 1: </t>
    </r>
    <r>
      <rPr>
        <sz val="8"/>
        <rFont val="Arial"/>
        <family val="2"/>
      </rPr>
      <t xml:space="preserve"> Se debe tener en cuenta que el PRECIO UNITARIO incluye el valor de A.I.U. </t>
    </r>
  </si>
  <si>
    <r>
      <rPr>
        <b/>
        <sz val="8"/>
        <rFont val="Arial"/>
        <family val="2"/>
      </rPr>
      <t>NOTA 2</t>
    </r>
    <r>
      <rPr>
        <sz val="8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</si>
  <si>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8"/>
        <rFont val="Arial"/>
        <family val="2"/>
      </rPr>
      <t>NOTA 3:</t>
    </r>
    <r>
      <rPr>
        <sz val="8"/>
        <rFont val="Arial"/>
        <family val="2"/>
      </rPr>
      <t xml:space="preserve"> El A.I.U y su discriminación deben estar en porcentaje (%). </t>
    </r>
  </si>
  <si>
    <t xml:space="preserve">INTERVENTORIA </t>
  </si>
  <si>
    <t>TOTAL OBRAS</t>
  </si>
  <si>
    <t xml:space="preserve">TOTAL DE PROYECTO </t>
  </si>
  <si>
    <t xml:space="preserve">147 metros </t>
  </si>
  <si>
    <r>
      <t xml:space="preserve">VALOR (ESTUDIOS Y DISEÑOS) = (B)  </t>
    </r>
    <r>
      <rPr>
        <b/>
        <sz val="14"/>
        <color rgb="FFFF0000"/>
        <rFont val="Arial"/>
        <family val="2"/>
      </rPr>
      <t>(este ítem no puede ser modificado por el oferente)</t>
    </r>
  </si>
  <si>
    <r>
      <t xml:space="preserve">VALOR  (ESTUDIOS Y DISEÑOS) = (B)  </t>
    </r>
    <r>
      <rPr>
        <b/>
        <sz val="14"/>
        <color rgb="FFFF0000"/>
        <rFont val="Arial"/>
        <family val="2"/>
      </rPr>
      <t>(este ítem no puede ser modificado por el oferente)</t>
    </r>
  </si>
  <si>
    <t xml:space="preserve">CONSTRCCIÓN PLACA HUELLA </t>
  </si>
  <si>
    <t xml:space="preserve">ESTUDIOS Y DISEÑOS </t>
  </si>
  <si>
    <t>SUB-TOTAL BÁSICO DE OBRA  (A)</t>
  </si>
  <si>
    <t xml:space="preserve">SUB TOTAL ESTUDIOS Y DISEÑOS = (E + F )  =  (G) </t>
  </si>
  <si>
    <r>
      <t xml:space="preserve">PLAN DE MANEJO AMBIENTAL = (C)  </t>
    </r>
    <r>
      <rPr>
        <b/>
        <sz val="7"/>
        <color rgb="FFFF0000"/>
        <rFont val="Arial"/>
        <family val="2"/>
      </rPr>
      <t>(este ítem no puede ser modificado por el oferente)</t>
    </r>
  </si>
  <si>
    <r>
      <t xml:space="preserve">PLAN DE MANEJO DE TRAFICO = (D) </t>
    </r>
    <r>
      <rPr>
        <b/>
        <sz val="7"/>
        <color rgb="FFFF0000"/>
        <rFont val="Arial"/>
        <family val="2"/>
      </rPr>
      <t>(este ítem no puede ser modificado por el oferente)</t>
    </r>
  </si>
  <si>
    <r>
      <t xml:space="preserve">VALOR  (ESTUDIOS Y DISEÑOS) = (B)  </t>
    </r>
    <r>
      <rPr>
        <b/>
        <sz val="7"/>
        <color rgb="FFFF0000"/>
        <rFont val="Arial"/>
        <family val="2"/>
      </rPr>
      <t>(este ítem no puede ser modificado por el oferente)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</si>
</sst>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4" formatCode="_-&quot;$&quot;\ * #,##0.00_-;\-&quot;$&quot;\ * #,##0.00_-;_-&quot;$&quot;\ * &quot;-&quot;??_-;_-@_-"/>
    <numFmt numFmtId="164" formatCode="0.0"/>
    <numFmt numFmtId="165" formatCode="0.000"/>
    <numFmt numFmtId="166" formatCode="_ * #,##0.00_ ;_ * \-#,##0.00_ ;_ * &quot;-&quot;??_ ;_ @_ "/>
    <numFmt numFmtId="167" formatCode="_ * #,##0_ ;_ * \-#,##0_ ;_ * &quot;-&quot;??_ ;_ @_ "/>
    <numFmt numFmtId="168" formatCode="0#.00\ \L\t"/>
    <numFmt numFmtId="169" formatCode="_-[$$-240A]\ * #,##0.00_ ;_-[$$-240A]\ * \-#,##0.00\ ;_-[$$-240A]\ * &quot;-&quot;??_ ;_-@_ "/>
    <numFmt numFmtId="170" formatCode="_ [$$-240A]\ * #,##0.00_ ;_ [$$-240A]\ * \-#,##0.00_ ;_ [$$-240A]\ * &quot;-&quot;??_ ;_ @_ "/>
    <numFmt numFmtId="171" formatCode="_([$$-240A]\ * #,##0_);_([$$-240A]\ * \(#,##0\);_([$$-240A]\ * &quot;-&quot;??_);_(@_)"/>
    <numFmt numFmtId="172" formatCode="_-* #,##0.00\ &quot;Pts&quot;_-;\-* #,##0.00\ &quot;Pts&quot;_-;_-* &quot;-&quot;??\ &quot;Pts&quot;_-;_-@_-"/>
    <numFmt numFmtId="173" formatCode="_([$$-240A]\ * #,##0.00_);_([$$-240A]\ * \(#,##0.00\);_([$$-240A]\ * &quot;-&quot;??_);_(@_)"/>
    <numFmt numFmtId="174" formatCode="_-[$$-240A]* #,##0.00_-;\-[$$-240A]* #,##0.00_-;_-[$$-240A]* &quot;-&quot;??_-;_-@_-"/>
    <numFmt numFmtId="175" formatCode="&quot;$&quot;\ #,##0.00;[Red]&quot;$&quot;\ \-#,##0.00"/>
    <numFmt numFmtId="176" formatCode="&quot;$&quot;\ #,##0.00_);\(&quot;$&quot;\ #,##0.00\)"/>
    <numFmt numFmtId="177" formatCode="_ &quot;$&quot;\ * #,##0_ ;_ &quot;$&quot;\ * \-#,##0_ ;_ &quot;$&quot;\ * &quot;-&quot;_ ;_ @_ "/>
    <numFmt numFmtId="178" formatCode="&quot;$&quot;\ #,##0.00"/>
    <numFmt numFmtId="179" formatCode="_-* #,##0.00_-;\-* #,##0.00_-;_-* &quot;-&quot;_-;_-@_-"/>
    <numFmt numFmtId="180" formatCode="_-[$$-240A]\ * #,##0.00_-;\-[$$-240A]\ * #,##0.00_-;_-[$$-240A]\ * &quot;-&quot;??_-;_-@_-"/>
    <numFmt numFmtId="181" formatCode="_-* #,##0.0_-;\-* #,##0.0_-;_-* &quot;-&quot;_-;_-@_-"/>
    <numFmt numFmtId="182" formatCode="_([$$-240A]\ * #,##0.0000_);_([$$-240A]\ * \(#,##0.0000\);_([$$-240A]\ * &quot;-&quot;??_);_(@_)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 Narrow"/>
      <family val="2"/>
    </font>
    <font>
      <sz val="8"/>
      <name val="Arial Narrow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4"/>
      <color rgb="FFFF0000"/>
      <name val="Arial"/>
      <family val="2"/>
    </font>
    <font>
      <b/>
      <sz val="11"/>
      <name val="Arial Narrow"/>
      <family val="2"/>
    </font>
    <font>
      <b/>
      <u/>
      <sz val="11"/>
      <name val="Arial"/>
      <family val="2"/>
    </font>
    <font>
      <sz val="10"/>
      <color rgb="FF000000"/>
      <name val="Times New Roman"/>
      <family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sz val="9"/>
      <name val="Arial Narrow"/>
      <family val="2"/>
    </font>
    <font>
      <sz val="12"/>
      <name val="Calibri "/>
    </font>
    <font>
      <b/>
      <sz val="12"/>
      <color theme="1"/>
      <name val="Calibri "/>
    </font>
    <font>
      <b/>
      <sz val="12"/>
      <name val="Calibri "/>
    </font>
    <font>
      <sz val="12"/>
      <color theme="1"/>
      <name val="Calibri "/>
    </font>
    <font>
      <b/>
      <sz val="8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7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2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3" fillId="0" borderId="0"/>
    <xf numFmtId="166" fontId="3" fillId="0" borderId="0" applyFont="0" applyFill="0" applyBorder="0" applyAlignment="0" applyProtection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5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1" fillId="0" borderId="0"/>
    <xf numFmtId="0" fontId="15" fillId="0" borderId="0"/>
    <xf numFmtId="9" fontId="1" fillId="0" borderId="0" applyFont="0" applyFill="0" applyBorder="0" applyAlignment="0" applyProtection="0"/>
  </cellStyleXfs>
  <cellXfs count="476">
    <xf numFmtId="0" fontId="0" fillId="0" borderId="0" xfId="0"/>
    <xf numFmtId="0" fontId="2" fillId="0" borderId="0" xfId="3" applyFont="1"/>
    <xf numFmtId="0" fontId="2" fillId="0" borderId="0" xfId="3" applyFont="1" applyAlignment="1">
      <alignment wrapText="1"/>
    </xf>
    <xf numFmtId="0" fontId="2" fillId="0" borderId="0" xfId="3" applyFont="1" applyAlignment="1">
      <alignment horizontal="center"/>
    </xf>
    <xf numFmtId="0" fontId="2" fillId="0" borderId="0" xfId="3" applyFont="1" applyBorder="1"/>
    <xf numFmtId="0" fontId="4" fillId="0" borderId="0" xfId="3" applyFont="1"/>
    <xf numFmtId="0" fontId="4" fillId="0" borderId="0" xfId="3" applyFont="1" applyAlignment="1">
      <alignment wrapText="1"/>
    </xf>
    <xf numFmtId="0" fontId="4" fillId="0" borderId="0" xfId="3" applyFont="1" applyAlignment="1">
      <alignment horizontal="center"/>
    </xf>
    <xf numFmtId="0" fontId="4" fillId="0" borderId="8" xfId="3" applyFont="1" applyBorder="1"/>
    <xf numFmtId="0" fontId="4" fillId="0" borderId="9" xfId="3" applyFont="1" applyBorder="1"/>
    <xf numFmtId="167" fontId="4" fillId="0" borderId="9" xfId="5" applyNumberFormat="1" applyFont="1" applyBorder="1" applyAlignment="1">
      <alignment wrapText="1"/>
    </xf>
    <xf numFmtId="0" fontId="4" fillId="0" borderId="9" xfId="3" applyFont="1" applyBorder="1" applyAlignment="1">
      <alignment horizontal="center"/>
    </xf>
    <xf numFmtId="0" fontId="4" fillId="0" borderId="10" xfId="4" applyFont="1" applyBorder="1"/>
    <xf numFmtId="0" fontId="4" fillId="0" borderId="11" xfId="3" applyFont="1" applyBorder="1"/>
    <xf numFmtId="0" fontId="5" fillId="0" borderId="14" xfId="7" applyFont="1" applyBorder="1" applyAlignment="1">
      <alignment vertical="center" wrapText="1"/>
    </xf>
    <xf numFmtId="0" fontId="5" fillId="0" borderId="15" xfId="7" applyFont="1" applyBorder="1" applyAlignment="1">
      <alignment vertical="center" wrapText="1"/>
    </xf>
    <xf numFmtId="0" fontId="5" fillId="0" borderId="16" xfId="7" applyFont="1" applyBorder="1" applyAlignment="1">
      <alignment vertical="center" wrapText="1"/>
    </xf>
    <xf numFmtId="0" fontId="4" fillId="0" borderId="17" xfId="3" applyFont="1" applyBorder="1"/>
    <xf numFmtId="9" fontId="5" fillId="3" borderId="18" xfId="8" applyFont="1" applyFill="1" applyBorder="1" applyAlignment="1">
      <alignment horizontal="center" vertical="center"/>
    </xf>
    <xf numFmtId="169" fontId="6" fillId="4" borderId="1" xfId="9" applyNumberFormat="1" applyFont="1" applyFill="1" applyBorder="1" applyAlignment="1">
      <alignment horizontal="center" vertical="center"/>
    </xf>
    <xf numFmtId="3" fontId="6" fillId="4" borderId="1" xfId="6" applyNumberFormat="1" applyFont="1" applyFill="1" applyBorder="1" applyAlignment="1">
      <alignment horizontal="center" vertical="center"/>
    </xf>
    <xf numFmtId="0" fontId="5" fillId="0" borderId="19" xfId="7" applyFont="1" applyBorder="1" applyAlignment="1">
      <alignment vertical="center" wrapText="1"/>
    </xf>
    <xf numFmtId="0" fontId="5" fillId="0" borderId="0" xfId="7" applyFont="1" applyAlignment="1">
      <alignment vertical="center" wrapText="1"/>
    </xf>
    <xf numFmtId="0" fontId="5" fillId="0" borderId="20" xfId="7" applyFont="1" applyBorder="1" applyAlignment="1">
      <alignment vertical="center" wrapText="1"/>
    </xf>
    <xf numFmtId="0" fontId="7" fillId="0" borderId="0" xfId="4" applyFont="1"/>
    <xf numFmtId="0" fontId="7" fillId="0" borderId="0" xfId="4" applyFont="1" applyBorder="1"/>
    <xf numFmtId="0" fontId="4" fillId="0" borderId="0" xfId="4" applyFont="1"/>
    <xf numFmtId="0" fontId="4" fillId="0" borderId="11" xfId="4" applyFont="1" applyBorder="1"/>
    <xf numFmtId="0" fontId="5" fillId="0" borderId="21" xfId="7" applyFont="1" applyBorder="1" applyAlignment="1">
      <alignment vertical="center" wrapText="1"/>
    </xf>
    <xf numFmtId="0" fontId="5" fillId="0" borderId="22" xfId="7" applyFont="1" applyBorder="1" applyAlignment="1">
      <alignment vertical="center" wrapText="1"/>
    </xf>
    <xf numFmtId="0" fontId="5" fillId="0" borderId="23" xfId="7" applyFont="1" applyBorder="1" applyAlignment="1">
      <alignment vertical="center" wrapText="1"/>
    </xf>
    <xf numFmtId="0" fontId="4" fillId="0" borderId="17" xfId="4" applyFont="1" applyBorder="1"/>
    <xf numFmtId="0" fontId="8" fillId="0" borderId="0" xfId="4" applyFont="1"/>
    <xf numFmtId="0" fontId="8" fillId="0" borderId="0" xfId="4" applyFont="1" applyBorder="1"/>
    <xf numFmtId="170" fontId="4" fillId="0" borderId="11" xfId="4" applyNumberFormat="1" applyFont="1" applyBorder="1"/>
    <xf numFmtId="0" fontId="6" fillId="4" borderId="1" xfId="6" applyFont="1" applyFill="1" applyBorder="1" applyAlignment="1">
      <alignment horizontal="center" vertical="center"/>
    </xf>
    <xf numFmtId="169" fontId="6" fillId="4" borderId="25" xfId="9" applyNumberFormat="1" applyFont="1" applyFill="1" applyBorder="1" applyAlignment="1">
      <alignment horizontal="center" vertical="center"/>
    </xf>
    <xf numFmtId="171" fontId="4" fillId="0" borderId="11" xfId="4" applyNumberFormat="1" applyFont="1" applyBorder="1"/>
    <xf numFmtId="0" fontId="6" fillId="0" borderId="28" xfId="10" applyFont="1" applyBorder="1" applyAlignment="1">
      <alignment vertical="center"/>
    </xf>
    <xf numFmtId="39" fontId="6" fillId="0" borderId="0" xfId="11" applyNumberFormat="1" applyFont="1" applyAlignment="1">
      <alignment vertical="center"/>
    </xf>
    <xf numFmtId="173" fontId="5" fillId="0" borderId="0" xfId="11" applyNumberFormat="1" applyFont="1"/>
    <xf numFmtId="2" fontId="5" fillId="0" borderId="0" xfId="12" applyNumberFormat="1" applyFont="1"/>
    <xf numFmtId="0" fontId="5" fillId="0" borderId="0" xfId="12" applyFont="1"/>
    <xf numFmtId="0" fontId="5" fillId="0" borderId="0" xfId="12" applyFont="1" applyAlignment="1">
      <alignment wrapText="1"/>
    </xf>
    <xf numFmtId="0" fontId="5" fillId="0" borderId="0" xfId="12" applyFont="1" applyAlignment="1">
      <alignment horizontal="center"/>
    </xf>
    <xf numFmtId="166" fontId="4" fillId="0" borderId="0" xfId="5" applyFont="1"/>
    <xf numFmtId="174" fontId="9" fillId="0" borderId="1" xfId="7" applyNumberFormat="1" applyFont="1" applyFill="1" applyBorder="1" applyAlignment="1">
      <alignment vertical="center"/>
    </xf>
    <xf numFmtId="173" fontId="5" fillId="0" borderId="1" xfId="11" applyNumberFormat="1" applyFont="1" applyBorder="1" applyAlignment="1">
      <alignment vertical="center"/>
    </xf>
    <xf numFmtId="173" fontId="10" fillId="3" borderId="1" xfId="11" applyNumberFormat="1" applyFont="1" applyFill="1" applyBorder="1" applyAlignment="1">
      <alignment vertical="center"/>
    </xf>
    <xf numFmtId="173" fontId="11" fillId="0" borderId="1" xfId="11" applyNumberFormat="1" applyFont="1" applyBorder="1" applyAlignment="1">
      <alignment vertical="center"/>
    </xf>
    <xf numFmtId="0" fontId="5" fillId="0" borderId="0" xfId="15" applyFont="1" applyAlignment="1">
      <alignment horizontal="center" vertical="center"/>
    </xf>
    <xf numFmtId="173" fontId="6" fillId="0" borderId="1" xfId="11" applyNumberFormat="1" applyFont="1" applyFill="1" applyBorder="1" applyAlignment="1">
      <alignment vertical="center"/>
    </xf>
    <xf numFmtId="169" fontId="6" fillId="0" borderId="0" xfId="16" applyNumberFormat="1" applyFont="1" applyAlignment="1">
      <alignment vertical="center"/>
    </xf>
    <xf numFmtId="49" fontId="6" fillId="0" borderId="0" xfId="16" applyNumberFormat="1" applyFont="1" applyAlignment="1">
      <alignment horizontal="right" vertical="center"/>
    </xf>
    <xf numFmtId="49" fontId="6" fillId="0" borderId="0" xfId="16" applyNumberFormat="1" applyFont="1" applyAlignment="1">
      <alignment horizontal="right" vertical="center" wrapText="1"/>
    </xf>
    <xf numFmtId="166" fontId="8" fillId="0" borderId="0" xfId="5" applyFont="1"/>
    <xf numFmtId="176" fontId="5" fillId="0" borderId="18" xfId="17" applyNumberFormat="1" applyFont="1" applyBorder="1" applyAlignment="1">
      <alignment horizontal="right" vertical="center" wrapText="1"/>
    </xf>
    <xf numFmtId="176" fontId="5" fillId="0" borderId="1" xfId="17" applyNumberFormat="1" applyFont="1" applyBorder="1" applyAlignment="1">
      <alignment horizontal="right" vertical="center" wrapText="1"/>
    </xf>
    <xf numFmtId="44" fontId="5" fillId="0" borderId="1" xfId="2" applyFont="1" applyBorder="1" applyAlignment="1">
      <alignment vertical="center" wrapText="1"/>
    </xf>
    <xf numFmtId="4" fontId="5" fillId="0" borderId="1" xfId="18" applyNumberFormat="1" applyFont="1" applyBorder="1" applyAlignment="1">
      <alignment vertical="center" wrapText="1"/>
    </xf>
    <xf numFmtId="0" fontId="5" fillId="0" borderId="1" xfId="15" applyFont="1" applyBorder="1" applyAlignment="1">
      <alignment horizontal="center" vertical="center"/>
    </xf>
    <xf numFmtId="0" fontId="5" fillId="0" borderId="1" xfId="7" applyFont="1" applyBorder="1" applyAlignment="1">
      <alignment horizontal="left" vertical="center" wrapText="1"/>
    </xf>
    <xf numFmtId="0" fontId="5" fillId="0" borderId="1" xfId="7" applyFont="1" applyBorder="1" applyAlignment="1">
      <alignment horizontal="center" vertical="center"/>
    </xf>
    <xf numFmtId="0" fontId="5" fillId="0" borderId="29" xfId="7" applyFont="1" applyBorder="1" applyAlignment="1">
      <alignment horizontal="center" vertical="center"/>
    </xf>
    <xf numFmtId="174" fontId="6" fillId="3" borderId="30" xfId="7" applyNumberFormat="1" applyFont="1" applyFill="1" applyBorder="1" applyAlignment="1">
      <alignment vertical="center"/>
    </xf>
    <xf numFmtId="0" fontId="5" fillId="0" borderId="1" xfId="7" applyFont="1" applyBorder="1" applyAlignment="1">
      <alignment horizontal="center" vertical="center" wrapText="1"/>
    </xf>
    <xf numFmtId="0" fontId="5" fillId="0" borderId="1" xfId="15" applyFont="1" applyBorder="1" applyAlignment="1">
      <alignment horizontal="left" vertical="center" wrapText="1"/>
    </xf>
    <xf numFmtId="178" fontId="6" fillId="3" borderId="30" xfId="7" applyNumberFormat="1" applyFont="1" applyFill="1" applyBorder="1" applyAlignment="1">
      <alignment vertical="center"/>
    </xf>
    <xf numFmtId="0" fontId="6" fillId="3" borderId="32" xfId="7" applyFont="1" applyFill="1" applyBorder="1" applyAlignment="1">
      <alignment vertical="center"/>
    </xf>
    <xf numFmtId="0" fontId="6" fillId="3" borderId="32" xfId="7" applyFont="1" applyFill="1" applyBorder="1" applyAlignment="1">
      <alignment vertical="center" wrapText="1"/>
    </xf>
    <xf numFmtId="0" fontId="6" fillId="3" borderId="33" xfId="7" applyFont="1" applyFill="1" applyBorder="1" applyAlignment="1">
      <alignment vertical="center"/>
    </xf>
    <xf numFmtId="178" fontId="13" fillId="0" borderId="0" xfId="3" applyNumberFormat="1" applyFont="1"/>
    <xf numFmtId="0" fontId="6" fillId="0" borderId="13" xfId="15" applyFont="1" applyBorder="1" applyAlignment="1">
      <alignment horizontal="center" vertical="center" wrapText="1"/>
    </xf>
    <xf numFmtId="178" fontId="2" fillId="0" borderId="0" xfId="3" applyNumberFormat="1" applyFont="1"/>
    <xf numFmtId="173" fontId="2" fillId="0" borderId="0" xfId="3" applyNumberFormat="1" applyFont="1"/>
    <xf numFmtId="0" fontId="4" fillId="0" borderId="43" xfId="3" applyFont="1" applyBorder="1"/>
    <xf numFmtId="0" fontId="2" fillId="2" borderId="0" xfId="3" applyFont="1" applyFill="1"/>
    <xf numFmtId="178" fontId="2" fillId="2" borderId="0" xfId="3" applyNumberFormat="1" applyFont="1" applyFill="1"/>
    <xf numFmtId="0" fontId="4" fillId="2" borderId="0" xfId="3" applyFont="1" applyFill="1"/>
    <xf numFmtId="0" fontId="4" fillId="2" borderId="11" xfId="3" applyFont="1" applyFill="1" applyBorder="1"/>
    <xf numFmtId="0" fontId="4" fillId="2" borderId="43" xfId="3" applyFont="1" applyFill="1" applyBorder="1"/>
    <xf numFmtId="0" fontId="16" fillId="0" borderId="52" xfId="7" applyFont="1" applyBorder="1" applyAlignment="1">
      <alignment horizontal="left" vertical="center"/>
    </xf>
    <xf numFmtId="0" fontId="17" fillId="0" borderId="52" xfId="7" applyFont="1" applyBorder="1" applyAlignment="1">
      <alignment horizontal="left" vertical="center"/>
    </xf>
    <xf numFmtId="0" fontId="4" fillId="0" borderId="54" xfId="3" applyFont="1" applyBorder="1"/>
    <xf numFmtId="0" fontId="4" fillId="0" borderId="55" xfId="3" applyFont="1" applyBorder="1"/>
    <xf numFmtId="0" fontId="4" fillId="0" borderId="55" xfId="3" applyFont="1" applyBorder="1" applyAlignment="1">
      <alignment wrapText="1"/>
    </xf>
    <xf numFmtId="0" fontId="4" fillId="0" borderId="55" xfId="3" applyFont="1" applyBorder="1" applyAlignment="1">
      <alignment horizontal="center"/>
    </xf>
    <xf numFmtId="0" fontId="4" fillId="0" borderId="56" xfId="3" applyFont="1" applyBorder="1"/>
    <xf numFmtId="0" fontId="6" fillId="0" borderId="0" xfId="7" applyFont="1" applyFill="1" applyBorder="1" applyAlignment="1">
      <alignment horizontal="right" vertical="center"/>
    </xf>
    <xf numFmtId="174" fontId="6" fillId="0" borderId="0" xfId="7" applyNumberFormat="1" applyFont="1" applyFill="1" applyBorder="1" applyAlignment="1">
      <alignment vertical="center"/>
    </xf>
    <xf numFmtId="173" fontId="5" fillId="0" borderId="36" xfId="11" applyNumberFormat="1" applyFont="1" applyBorder="1" applyAlignment="1">
      <alignment vertical="center"/>
    </xf>
    <xf numFmtId="173" fontId="11" fillId="0" borderId="25" xfId="11" applyNumberFormat="1" applyFont="1" applyBorder="1" applyAlignment="1">
      <alignment vertical="center"/>
    </xf>
    <xf numFmtId="173" fontId="11" fillId="0" borderId="18" xfId="11" applyNumberFormat="1" applyFont="1" applyBorder="1" applyAlignment="1">
      <alignment vertical="center"/>
    </xf>
    <xf numFmtId="173" fontId="6" fillId="0" borderId="18" xfId="11" applyNumberFormat="1" applyFont="1" applyBorder="1" applyAlignment="1">
      <alignment vertical="center"/>
    </xf>
    <xf numFmtId="173" fontId="11" fillId="4" borderId="18" xfId="11" applyNumberFormat="1" applyFont="1" applyFill="1" applyBorder="1" applyAlignment="1">
      <alignment vertical="center"/>
    </xf>
    <xf numFmtId="173" fontId="6" fillId="4" borderId="18" xfId="11" applyNumberFormat="1" applyFont="1" applyFill="1" applyBorder="1" applyAlignment="1">
      <alignment vertical="center"/>
    </xf>
    <xf numFmtId="174" fontId="9" fillId="3" borderId="57" xfId="7" applyNumberFormat="1" applyFont="1" applyFill="1" applyBorder="1" applyAlignment="1">
      <alignment vertical="center"/>
    </xf>
    <xf numFmtId="0" fontId="6" fillId="3" borderId="16" xfId="7" applyFont="1" applyFill="1" applyBorder="1" applyAlignment="1">
      <alignment vertical="center"/>
    </xf>
    <xf numFmtId="0" fontId="6" fillId="3" borderId="15" xfId="7" applyFont="1" applyFill="1" applyBorder="1" applyAlignment="1">
      <alignment vertical="center"/>
    </xf>
    <xf numFmtId="0" fontId="6" fillId="3" borderId="40" xfId="7" applyFont="1" applyFill="1" applyBorder="1" applyAlignment="1">
      <alignment vertical="center"/>
    </xf>
    <xf numFmtId="0" fontId="4" fillId="0" borderId="0" xfId="3" applyFont="1" applyBorder="1"/>
    <xf numFmtId="0" fontId="4" fillId="0" borderId="0" xfId="4" applyFont="1" applyBorder="1"/>
    <xf numFmtId="0" fontId="6" fillId="0" borderId="0" xfId="6" applyFont="1" applyAlignment="1">
      <alignment horizontal="center" vertical="top"/>
    </xf>
    <xf numFmtId="173" fontId="5" fillId="0" borderId="0" xfId="11" applyNumberFormat="1" applyFont="1" applyBorder="1" applyAlignment="1">
      <alignment vertical="center"/>
    </xf>
    <xf numFmtId="173" fontId="11" fillId="0" borderId="0" xfId="11" applyNumberFormat="1" applyFont="1" applyBorder="1" applyAlignment="1">
      <alignment vertical="center"/>
    </xf>
    <xf numFmtId="0" fontId="6" fillId="0" borderId="0" xfId="6" applyFont="1" applyBorder="1" applyAlignment="1">
      <alignment horizontal="center"/>
    </xf>
    <xf numFmtId="0" fontId="6" fillId="3" borderId="61" xfId="7" applyFont="1" applyFill="1" applyBorder="1" applyAlignment="1">
      <alignment vertical="center"/>
    </xf>
    <xf numFmtId="0" fontId="6" fillId="3" borderId="1" xfId="7" applyFont="1" applyFill="1" applyBorder="1" applyAlignment="1">
      <alignment vertical="center"/>
    </xf>
    <xf numFmtId="0" fontId="5" fillId="0" borderId="2" xfId="7" applyFont="1" applyBorder="1" applyAlignment="1">
      <alignment horizontal="center" vertical="center"/>
    </xf>
    <xf numFmtId="0" fontId="5" fillId="0" borderId="2" xfId="15" applyFont="1" applyBorder="1" applyAlignment="1">
      <alignment horizontal="center" vertical="center"/>
    </xf>
    <xf numFmtId="0" fontId="5" fillId="0" borderId="2" xfId="15" applyFont="1" applyBorder="1" applyAlignment="1">
      <alignment horizontal="left" vertical="center" wrapText="1"/>
    </xf>
    <xf numFmtId="0" fontId="5" fillId="0" borderId="2" xfId="15" applyFont="1" applyBorder="1" applyAlignment="1">
      <alignment horizontal="center" vertical="center" wrapText="1"/>
    </xf>
    <xf numFmtId="44" fontId="5" fillId="0" borderId="2" xfId="2" applyFont="1" applyBorder="1" applyAlignment="1">
      <alignment horizontal="center" vertical="center"/>
    </xf>
    <xf numFmtId="44" fontId="5" fillId="0" borderId="1" xfId="2" applyFont="1" applyBorder="1" applyAlignment="1">
      <alignment horizontal="center" vertical="center"/>
    </xf>
    <xf numFmtId="173" fontId="6" fillId="0" borderId="0" xfId="11" applyNumberFormat="1" applyFont="1" applyFill="1" applyBorder="1" applyAlignment="1">
      <alignment vertical="center"/>
    </xf>
    <xf numFmtId="173" fontId="11" fillId="0" borderId="0" xfId="11" applyNumberFormat="1" applyFont="1" applyFill="1" applyBorder="1" applyAlignment="1">
      <alignment vertical="center"/>
    </xf>
    <xf numFmtId="173" fontId="5" fillId="0" borderId="0" xfId="11" applyNumberFormat="1" applyFont="1" applyFill="1" applyBorder="1" applyAlignment="1">
      <alignment vertical="center"/>
    </xf>
    <xf numFmtId="174" fontId="9" fillId="0" borderId="0" xfId="7" applyNumberFormat="1" applyFont="1" applyFill="1" applyBorder="1" applyAlignment="1">
      <alignment vertical="center"/>
    </xf>
    <xf numFmtId="39" fontId="6" fillId="0" borderId="0" xfId="11" applyNumberFormat="1" applyFont="1" applyFill="1" applyAlignment="1">
      <alignment vertical="center"/>
    </xf>
    <xf numFmtId="0" fontId="5" fillId="0" borderId="0" xfId="10" applyFont="1" applyFill="1" applyBorder="1" applyAlignment="1">
      <alignment horizontal="center" vertical="center"/>
    </xf>
    <xf numFmtId="169" fontId="6" fillId="0" borderId="0" xfId="9" applyNumberFormat="1" applyFont="1" applyFill="1" applyBorder="1" applyAlignment="1">
      <alignment horizontal="center" vertical="center"/>
    </xf>
    <xf numFmtId="9" fontId="5" fillId="0" borderId="0" xfId="8" applyFont="1" applyFill="1" applyBorder="1" applyAlignment="1">
      <alignment horizontal="center" vertical="center"/>
    </xf>
    <xf numFmtId="0" fontId="5" fillId="0" borderId="0" xfId="6" applyFont="1" applyFill="1" applyBorder="1" applyAlignment="1">
      <alignment horizontal="center" vertical="center" wrapText="1"/>
    </xf>
    <xf numFmtId="44" fontId="0" fillId="0" borderId="0" xfId="2" applyFont="1"/>
    <xf numFmtId="180" fontId="6" fillId="0" borderId="1" xfId="7" applyNumberFormat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180" fontId="6" fillId="8" borderId="1" xfId="7" applyNumberFormat="1" applyFont="1" applyFill="1" applyBorder="1" applyAlignment="1">
      <alignment horizontal="center" vertical="center"/>
    </xf>
    <xf numFmtId="0" fontId="6" fillId="8" borderId="1" xfId="7" applyFont="1" applyFill="1" applyBorder="1" applyAlignment="1">
      <alignment horizontal="center" vertical="center"/>
    </xf>
    <xf numFmtId="180" fontId="6" fillId="9" borderId="1" xfId="7" applyNumberFormat="1" applyFont="1" applyFill="1" applyBorder="1" applyAlignment="1">
      <alignment horizontal="center" vertical="center"/>
    </xf>
    <xf numFmtId="0" fontId="6" fillId="9" borderId="1" xfId="7" applyFont="1" applyFill="1" applyBorder="1" applyAlignment="1">
      <alignment horizontal="center" vertical="center"/>
    </xf>
    <xf numFmtId="0" fontId="6" fillId="3" borderId="1" xfId="7" applyFont="1" applyFill="1" applyBorder="1" applyAlignment="1">
      <alignment horizontal="center" vertical="center"/>
    </xf>
    <xf numFmtId="0" fontId="5" fillId="0" borderId="2" xfId="15" applyFont="1" applyFill="1" applyBorder="1" applyAlignment="1">
      <alignment horizontal="left" vertical="center" wrapText="1"/>
    </xf>
    <xf numFmtId="0" fontId="19" fillId="0" borderId="0" xfId="3" applyFont="1"/>
    <xf numFmtId="0" fontId="19" fillId="0" borderId="0" xfId="3" applyFont="1" applyBorder="1"/>
    <xf numFmtId="0" fontId="20" fillId="6" borderId="51" xfId="0" applyFont="1" applyFill="1" applyBorder="1" applyAlignment="1">
      <alignment horizontal="center" vertical="center" wrapText="1"/>
    </xf>
    <xf numFmtId="0" fontId="20" fillId="6" borderId="49" xfId="0" applyFont="1" applyFill="1" applyBorder="1" applyAlignment="1">
      <alignment horizontal="center" vertical="center"/>
    </xf>
    <xf numFmtId="0" fontId="20" fillId="6" borderId="49" xfId="0" applyFont="1" applyFill="1" applyBorder="1" applyAlignment="1">
      <alignment horizontal="center" vertical="center" wrapText="1"/>
    </xf>
    <xf numFmtId="0" fontId="21" fillId="6" borderId="49" xfId="20" applyFont="1" applyFill="1" applyBorder="1" applyAlignment="1">
      <alignment horizontal="center" vertical="center" wrapText="1"/>
    </xf>
    <xf numFmtId="0" fontId="21" fillId="6" borderId="48" xfId="20" applyFont="1" applyFill="1" applyBorder="1" applyAlignment="1">
      <alignment horizontal="center" vertical="center" wrapText="1"/>
    </xf>
    <xf numFmtId="41" fontId="22" fillId="5" borderId="37" xfId="1" applyFont="1" applyFill="1" applyBorder="1" applyAlignment="1"/>
    <xf numFmtId="2" fontId="22" fillId="5" borderId="37" xfId="19" applyNumberFormat="1" applyFont="1" applyFill="1" applyBorder="1" applyAlignment="1">
      <alignment horizontal="center" vertical="center"/>
    </xf>
    <xf numFmtId="0" fontId="22" fillId="5" borderId="37" xfId="19" applyFont="1" applyFill="1" applyBorder="1" applyAlignment="1">
      <alignment horizontal="center" vertical="center"/>
    </xf>
    <xf numFmtId="2" fontId="22" fillId="5" borderId="36" xfId="19" applyNumberFormat="1" applyFont="1" applyFill="1" applyBorder="1" applyAlignment="1">
      <alignment horizontal="center" vertical="center"/>
    </xf>
    <xf numFmtId="0" fontId="22" fillId="2" borderId="35" xfId="0" applyFont="1" applyFill="1" applyBorder="1" applyAlignment="1"/>
    <xf numFmtId="179" fontId="19" fillId="0" borderId="13" xfId="1" applyNumberFormat="1" applyFont="1" applyFill="1" applyBorder="1" applyAlignment="1"/>
    <xf numFmtId="0" fontId="22" fillId="0" borderId="13" xfId="0" applyFont="1" applyBorder="1" applyAlignment="1">
      <alignment horizontal="center"/>
    </xf>
    <xf numFmtId="0" fontId="22" fillId="2" borderId="13" xfId="0" applyFont="1" applyFill="1" applyBorder="1" applyAlignment="1">
      <alignment horizontal="center"/>
    </xf>
    <xf numFmtId="0" fontId="22" fillId="0" borderId="13" xfId="0" applyFont="1" applyFill="1" applyBorder="1" applyAlignment="1">
      <alignment horizontal="center"/>
    </xf>
    <xf numFmtId="165" fontId="22" fillId="0" borderId="13" xfId="19" applyNumberFormat="1" applyFont="1" applyFill="1" applyBorder="1" applyAlignment="1">
      <alignment horizontal="center" vertical="center"/>
    </xf>
    <xf numFmtId="0" fontId="22" fillId="0" borderId="13" xfId="19" applyFont="1" applyFill="1" applyBorder="1" applyAlignment="1">
      <alignment horizontal="center" vertical="center"/>
    </xf>
    <xf numFmtId="2" fontId="22" fillId="0" borderId="13" xfId="19" applyNumberFormat="1" applyFont="1" applyFill="1" applyBorder="1" applyAlignment="1">
      <alignment horizontal="center" vertical="center"/>
    </xf>
    <xf numFmtId="165" fontId="22" fillId="0" borderId="12" xfId="19" applyNumberFormat="1" applyFont="1" applyFill="1" applyBorder="1" applyAlignment="1">
      <alignment horizontal="center" vertical="center"/>
    </xf>
    <xf numFmtId="0" fontId="22" fillId="5" borderId="0" xfId="0" applyFont="1" applyFill="1" applyBorder="1" applyAlignment="1">
      <alignment horizontal="center"/>
    </xf>
    <xf numFmtId="2" fontId="22" fillId="5" borderId="0" xfId="19" applyNumberFormat="1" applyFont="1" applyFill="1" applyBorder="1" applyAlignment="1">
      <alignment horizontal="center" vertical="center"/>
    </xf>
    <xf numFmtId="0" fontId="22" fillId="5" borderId="0" xfId="19" applyFont="1" applyFill="1" applyBorder="1" applyAlignment="1">
      <alignment horizontal="center" vertical="center"/>
    </xf>
    <xf numFmtId="0" fontId="19" fillId="2" borderId="0" xfId="3" applyFont="1" applyFill="1"/>
    <xf numFmtId="0" fontId="20" fillId="0" borderId="1" xfId="0" applyFont="1" applyBorder="1" applyAlignment="1">
      <alignment horizontal="center" vertical="center"/>
    </xf>
    <xf numFmtId="0" fontId="22" fillId="0" borderId="0" xfId="3" applyFont="1"/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 wrapText="1"/>
    </xf>
    <xf numFmtId="0" fontId="22" fillId="0" borderId="1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2" fontId="22" fillId="0" borderId="1" xfId="0" applyNumberFormat="1" applyFont="1" applyBorder="1" applyAlignment="1">
      <alignment horizontal="center" vertical="center"/>
    </xf>
    <xf numFmtId="164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2" fontId="22" fillId="0" borderId="0" xfId="0" applyNumberFormat="1" applyFont="1" applyBorder="1" applyAlignment="1">
      <alignment horizontal="center" vertical="center"/>
    </xf>
    <xf numFmtId="164" fontId="22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3" applyFont="1" applyBorder="1"/>
    <xf numFmtId="166" fontId="22" fillId="0" borderId="0" xfId="5" applyFont="1"/>
    <xf numFmtId="0" fontId="22" fillId="0" borderId="0" xfId="0" applyFont="1" applyBorder="1" applyAlignment="1">
      <alignment horizontal="center" vertical="center" wrapText="1"/>
    </xf>
    <xf numFmtId="2" fontId="22" fillId="0" borderId="0" xfId="0" applyNumberFormat="1" applyFont="1" applyBorder="1" applyAlignment="1">
      <alignment horizontal="center" vertical="center" wrapText="1"/>
    </xf>
    <xf numFmtId="2" fontId="22" fillId="0" borderId="0" xfId="3" applyNumberFormat="1" applyFont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1" fontId="22" fillId="0" borderId="1" xfId="0" applyNumberFormat="1" applyFont="1" applyBorder="1" applyAlignment="1">
      <alignment horizontal="center" vertical="center"/>
    </xf>
    <xf numFmtId="164" fontId="22" fillId="0" borderId="1" xfId="3" applyNumberFormat="1" applyFont="1" applyBorder="1" applyAlignment="1">
      <alignment horizontal="center" vertical="center"/>
    </xf>
    <xf numFmtId="0" fontId="22" fillId="0" borderId="1" xfId="3" applyFont="1" applyBorder="1" applyAlignment="1">
      <alignment horizontal="center" vertical="center"/>
    </xf>
    <xf numFmtId="2" fontId="22" fillId="0" borderId="1" xfId="3" applyNumberFormat="1" applyFont="1" applyBorder="1" applyAlignment="1">
      <alignment horizontal="center"/>
    </xf>
    <xf numFmtId="0" fontId="22" fillId="0" borderId="0" xfId="4" applyFont="1"/>
    <xf numFmtId="0" fontId="22" fillId="0" borderId="0" xfId="4" applyFont="1" applyBorder="1"/>
    <xf numFmtId="0" fontId="22" fillId="0" borderId="0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4" applyFont="1" applyBorder="1" applyAlignment="1">
      <alignment horizontal="center" wrapText="1"/>
    </xf>
    <xf numFmtId="0" fontId="22" fillId="0" borderId="1" xfId="4" applyFont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 wrapText="1"/>
    </xf>
    <xf numFmtId="165" fontId="22" fillId="0" borderId="1" xfId="0" applyNumberFormat="1" applyFont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center" vertical="center" wrapText="1"/>
    </xf>
    <xf numFmtId="164" fontId="22" fillId="0" borderId="1" xfId="4" applyNumberFormat="1" applyFont="1" applyBorder="1" applyAlignment="1">
      <alignment horizontal="center" vertical="center"/>
    </xf>
    <xf numFmtId="2" fontId="22" fillId="0" borderId="1" xfId="4" applyNumberFormat="1" applyFont="1" applyBorder="1" applyAlignment="1">
      <alignment horizontal="center" vertical="center"/>
    </xf>
    <xf numFmtId="0" fontId="22" fillId="0" borderId="0" xfId="4" applyFont="1" applyBorder="1" applyAlignment="1">
      <alignment horizontal="center" vertical="center"/>
    </xf>
    <xf numFmtId="0" fontId="22" fillId="0" borderId="1" xfId="4" applyFont="1" applyBorder="1" applyAlignment="1">
      <alignment horizontal="center" vertical="center" wrapText="1"/>
    </xf>
    <xf numFmtId="16" fontId="22" fillId="0" borderId="7" xfId="0" applyNumberFormat="1" applyFont="1" applyBorder="1" applyAlignment="1" applyProtection="1">
      <alignment horizontal="left" vertical="center" wrapText="1"/>
      <protection locked="0"/>
    </xf>
    <xf numFmtId="1" fontId="22" fillId="0" borderId="1" xfId="0" applyNumberFormat="1" applyFont="1" applyBorder="1" applyAlignment="1" applyProtection="1">
      <alignment horizontal="center" vertical="center" wrapText="1"/>
      <protection locked="0"/>
    </xf>
    <xf numFmtId="2" fontId="22" fillId="0" borderId="1" xfId="0" applyNumberFormat="1" applyFont="1" applyBorder="1" applyAlignment="1" applyProtection="1">
      <alignment horizontal="center" vertical="center" wrapText="1"/>
      <protection locked="0"/>
    </xf>
    <xf numFmtId="2" fontId="22" fillId="0" borderId="1" xfId="3" applyNumberFormat="1" applyFont="1" applyBorder="1" applyAlignment="1">
      <alignment horizontal="center" vertical="center"/>
    </xf>
    <xf numFmtId="165" fontId="22" fillId="0" borderId="1" xfId="0" applyNumberFormat="1" applyFont="1" applyBorder="1" applyAlignment="1">
      <alignment horizontal="center" vertical="center"/>
    </xf>
    <xf numFmtId="165" fontId="22" fillId="0" borderId="1" xfId="4" applyNumberFormat="1" applyFont="1" applyBorder="1" applyAlignment="1">
      <alignment horizontal="center" vertical="center"/>
    </xf>
    <xf numFmtId="165" fontId="22" fillId="0" borderId="1" xfId="3" applyNumberFormat="1" applyFont="1" applyBorder="1" applyAlignment="1">
      <alignment horizontal="center" vertical="center"/>
    </xf>
    <xf numFmtId="166" fontId="19" fillId="0" borderId="0" xfId="5" applyFont="1"/>
    <xf numFmtId="178" fontId="19" fillId="0" borderId="0" xfId="3" applyNumberFormat="1" applyFont="1"/>
    <xf numFmtId="178" fontId="19" fillId="2" borderId="0" xfId="3" applyNumberFormat="1" applyFont="1" applyFill="1"/>
    <xf numFmtId="173" fontId="19" fillId="0" borderId="0" xfId="3" applyNumberFormat="1" applyFont="1"/>
    <xf numFmtId="178" fontId="21" fillId="0" borderId="0" xfId="3" applyNumberFormat="1" applyFont="1"/>
    <xf numFmtId="0" fontId="19" fillId="0" borderId="0" xfId="4" applyFont="1" applyBorder="1"/>
    <xf numFmtId="0" fontId="19" fillId="0" borderId="0" xfId="4" applyFont="1"/>
    <xf numFmtId="0" fontId="23" fillId="3" borderId="16" xfId="7" applyFont="1" applyFill="1" applyBorder="1" applyAlignment="1">
      <alignment vertical="center"/>
    </xf>
    <xf numFmtId="0" fontId="23" fillId="3" borderId="15" xfId="7" applyFont="1" applyFill="1" applyBorder="1" applyAlignment="1">
      <alignment vertical="center"/>
    </xf>
    <xf numFmtId="0" fontId="23" fillId="3" borderId="40" xfId="7" applyFont="1" applyFill="1" applyBorder="1" applyAlignment="1">
      <alignment vertical="center"/>
    </xf>
    <xf numFmtId="0" fontId="23" fillId="3" borderId="61" xfId="7" applyFont="1" applyFill="1" applyBorder="1" applyAlignment="1">
      <alignment vertical="center"/>
    </xf>
    <xf numFmtId="0" fontId="24" fillId="0" borderId="2" xfId="7" applyFont="1" applyBorder="1" applyAlignment="1">
      <alignment horizontal="center" vertical="center"/>
    </xf>
    <xf numFmtId="0" fontId="24" fillId="0" borderId="2" xfId="15" applyFont="1" applyBorder="1" applyAlignment="1">
      <alignment horizontal="center" vertical="center"/>
    </xf>
    <xf numFmtId="0" fontId="24" fillId="0" borderId="2" xfId="15" applyFont="1" applyBorder="1" applyAlignment="1">
      <alignment horizontal="left" vertical="center" wrapText="1"/>
    </xf>
    <xf numFmtId="44" fontId="24" fillId="0" borderId="2" xfId="2" applyFont="1" applyBorder="1" applyAlignment="1">
      <alignment horizontal="center" vertical="center"/>
    </xf>
    <xf numFmtId="0" fontId="24" fillId="0" borderId="1" xfId="7" applyFont="1" applyBorder="1" applyAlignment="1">
      <alignment horizontal="center" vertical="center"/>
    </xf>
    <xf numFmtId="0" fontId="24" fillId="0" borderId="2" xfId="15" applyFont="1" applyFill="1" applyBorder="1" applyAlignment="1">
      <alignment horizontal="left" vertical="center" wrapText="1"/>
    </xf>
    <xf numFmtId="0" fontId="24" fillId="0" borderId="2" xfId="15" applyFont="1" applyBorder="1" applyAlignment="1">
      <alignment horizontal="center" vertical="center" wrapText="1"/>
    </xf>
    <xf numFmtId="44" fontId="24" fillId="0" borderId="3" xfId="2" applyFont="1" applyBorder="1" applyAlignment="1">
      <alignment horizontal="center" vertical="center"/>
    </xf>
    <xf numFmtId="0" fontId="24" fillId="0" borderId="1" xfId="15" applyFont="1" applyBorder="1" applyAlignment="1">
      <alignment horizontal="center" vertical="center"/>
    </xf>
    <xf numFmtId="0" fontId="24" fillId="0" borderId="1" xfId="15" applyFont="1" applyBorder="1" applyAlignment="1">
      <alignment horizontal="left" vertical="center" wrapText="1"/>
    </xf>
    <xf numFmtId="44" fontId="24" fillId="0" borderId="1" xfId="2" applyFont="1" applyBorder="1" applyAlignment="1">
      <alignment horizontal="center" vertical="center"/>
    </xf>
    <xf numFmtId="0" fontId="24" fillId="0" borderId="1" xfId="15" applyFont="1" applyFill="1" applyBorder="1" applyAlignment="1">
      <alignment horizontal="left" vertical="center" wrapText="1"/>
    </xf>
    <xf numFmtId="0" fontId="24" fillId="0" borderId="1" xfId="15" applyFont="1" applyBorder="1" applyAlignment="1">
      <alignment horizontal="center" vertical="center" wrapText="1"/>
    </xf>
    <xf numFmtId="44" fontId="24" fillId="0" borderId="1" xfId="2" applyFont="1" applyBorder="1" applyAlignment="1">
      <alignment horizontal="right" vertical="center" wrapText="1"/>
    </xf>
    <xf numFmtId="0" fontId="23" fillId="3" borderId="1" xfId="7" applyFont="1" applyFill="1" applyBorder="1" applyAlignment="1">
      <alignment vertical="center"/>
    </xf>
    <xf numFmtId="0" fontId="23" fillId="3" borderId="1" xfId="7" applyFont="1" applyFill="1" applyBorder="1" applyAlignment="1">
      <alignment vertical="center" wrapText="1"/>
    </xf>
    <xf numFmtId="178" fontId="23" fillId="3" borderId="1" xfId="7" applyNumberFormat="1" applyFont="1" applyFill="1" applyBorder="1" applyAlignment="1">
      <alignment vertical="center"/>
    </xf>
    <xf numFmtId="0" fontId="23" fillId="0" borderId="0" xfId="7" applyFont="1" applyFill="1" applyBorder="1" applyAlignment="1">
      <alignment horizontal="right" vertical="center"/>
    </xf>
    <xf numFmtId="174" fontId="23" fillId="0" borderId="0" xfId="7" applyNumberFormat="1" applyFont="1" applyFill="1" applyBorder="1" applyAlignment="1">
      <alignment vertical="center"/>
    </xf>
    <xf numFmtId="49" fontId="23" fillId="0" borderId="0" xfId="16" applyNumberFormat="1" applyFont="1" applyAlignment="1">
      <alignment horizontal="right" vertical="center"/>
    </xf>
    <xf numFmtId="49" fontId="23" fillId="0" borderId="0" xfId="16" applyNumberFormat="1" applyFont="1" applyAlignment="1">
      <alignment horizontal="right" vertical="center" wrapText="1"/>
    </xf>
    <xf numFmtId="169" fontId="23" fillId="0" borderId="0" xfId="16" applyNumberFormat="1" applyFont="1" applyAlignment="1">
      <alignment vertical="center"/>
    </xf>
    <xf numFmtId="0" fontId="24" fillId="0" borderId="0" xfId="12" applyFont="1"/>
    <xf numFmtId="0" fontId="24" fillId="0" borderId="0" xfId="12" applyFont="1" applyAlignment="1">
      <alignment horizontal="center"/>
    </xf>
    <xf numFmtId="0" fontId="24" fillId="0" borderId="0" xfId="15" applyFont="1" applyAlignment="1">
      <alignment horizontal="center" vertical="center"/>
    </xf>
    <xf numFmtId="0" fontId="24" fillId="0" borderId="0" xfId="12" applyFont="1" applyAlignment="1">
      <alignment wrapText="1"/>
    </xf>
    <xf numFmtId="2" fontId="24" fillId="0" borderId="0" xfId="12" applyNumberFormat="1" applyFont="1"/>
    <xf numFmtId="173" fontId="24" fillId="0" borderId="0" xfId="11" applyNumberFormat="1" applyFont="1"/>
    <xf numFmtId="39" fontId="23" fillId="0" borderId="0" xfId="11" applyNumberFormat="1" applyFont="1" applyAlignment="1">
      <alignment vertical="center"/>
    </xf>
    <xf numFmtId="39" fontId="23" fillId="0" borderId="0" xfId="11" applyNumberFormat="1" applyFont="1" applyFill="1" applyAlignment="1">
      <alignment vertical="center"/>
    </xf>
    <xf numFmtId="0" fontId="23" fillId="0" borderId="28" xfId="10" applyFont="1" applyBorder="1" applyAlignment="1">
      <alignment vertical="center"/>
    </xf>
    <xf numFmtId="0" fontId="24" fillId="0" borderId="0" xfId="10" applyFont="1" applyFill="1" applyBorder="1" applyAlignment="1">
      <alignment horizontal="center" vertical="center"/>
    </xf>
    <xf numFmtId="169" fontId="23" fillId="4" borderId="25" xfId="9" applyNumberFormat="1" applyFont="1" applyFill="1" applyBorder="1" applyAlignment="1">
      <alignment horizontal="center" vertical="center"/>
    </xf>
    <xf numFmtId="169" fontId="23" fillId="0" borderId="0" xfId="9" applyNumberFormat="1" applyFont="1" applyFill="1" applyBorder="1" applyAlignment="1">
      <alignment horizontal="center" vertical="center"/>
    </xf>
    <xf numFmtId="169" fontId="23" fillId="4" borderId="1" xfId="9" applyNumberFormat="1" applyFont="1" applyFill="1" applyBorder="1" applyAlignment="1">
      <alignment horizontal="center" vertical="center"/>
    </xf>
    <xf numFmtId="9" fontId="24" fillId="3" borderId="18" xfId="8" applyFont="1" applyFill="1" applyBorder="1" applyAlignment="1">
      <alignment horizontal="center" vertical="center"/>
    </xf>
    <xf numFmtId="9" fontId="24" fillId="0" borderId="0" xfId="8" applyFont="1" applyFill="1" applyBorder="1" applyAlignment="1">
      <alignment horizontal="center" vertical="center"/>
    </xf>
    <xf numFmtId="0" fontId="24" fillId="0" borderId="23" xfId="7" applyFont="1" applyBorder="1" applyAlignment="1">
      <alignment vertical="center" wrapText="1"/>
    </xf>
    <xf numFmtId="0" fontId="24" fillId="0" borderId="22" xfId="7" applyFont="1" applyBorder="1" applyAlignment="1">
      <alignment vertical="center" wrapText="1"/>
    </xf>
    <xf numFmtId="0" fontId="24" fillId="0" borderId="21" xfId="7" applyFont="1" applyBorder="1" applyAlignment="1">
      <alignment vertical="center" wrapText="1"/>
    </xf>
    <xf numFmtId="0" fontId="24" fillId="0" borderId="20" xfId="7" applyFont="1" applyBorder="1" applyAlignment="1">
      <alignment vertical="center" wrapText="1"/>
    </xf>
    <xf numFmtId="0" fontId="24" fillId="0" borderId="0" xfId="7" applyFont="1" applyAlignment="1">
      <alignment vertical="center" wrapText="1"/>
    </xf>
    <xf numFmtId="0" fontId="24" fillId="0" borderId="19" xfId="7" applyFont="1" applyBorder="1" applyAlignment="1">
      <alignment vertical="center" wrapText="1"/>
    </xf>
    <xf numFmtId="0" fontId="24" fillId="0" borderId="16" xfId="7" applyFont="1" applyBorder="1" applyAlignment="1">
      <alignment vertical="center" wrapText="1"/>
    </xf>
    <xf numFmtId="0" fontId="24" fillId="0" borderId="15" xfId="7" applyFont="1" applyBorder="1" applyAlignment="1">
      <alignment vertical="center" wrapText="1"/>
    </xf>
    <xf numFmtId="0" fontId="24" fillId="0" borderId="14" xfId="7" applyFont="1" applyBorder="1" applyAlignment="1">
      <alignment vertical="center" wrapText="1"/>
    </xf>
    <xf numFmtId="0" fontId="24" fillId="0" borderId="0" xfId="6" applyFont="1" applyFill="1" applyBorder="1" applyAlignment="1">
      <alignment horizontal="center" vertical="center" wrapText="1"/>
    </xf>
    <xf numFmtId="0" fontId="26" fillId="0" borderId="13" xfId="15" applyFont="1" applyBorder="1" applyAlignment="1">
      <alignment horizontal="center" vertical="center" wrapText="1"/>
    </xf>
    <xf numFmtId="0" fontId="23" fillId="7" borderId="1" xfId="15" applyFont="1" applyFill="1" applyBorder="1" applyAlignment="1">
      <alignment vertical="center"/>
    </xf>
    <xf numFmtId="0" fontId="23" fillId="7" borderId="62" xfId="15" applyFont="1" applyFill="1" applyBorder="1" applyAlignment="1">
      <alignment vertical="center"/>
    </xf>
    <xf numFmtId="0" fontId="23" fillId="7" borderId="22" xfId="15" applyFont="1" applyFill="1" applyBorder="1" applyAlignment="1">
      <alignment vertical="center"/>
    </xf>
    <xf numFmtId="0" fontId="23" fillId="7" borderId="21" xfId="15" applyFont="1" applyFill="1" applyBorder="1" applyAlignment="1">
      <alignment vertical="center"/>
    </xf>
    <xf numFmtId="0" fontId="23" fillId="7" borderId="7" xfId="15" applyFont="1" applyFill="1" applyBorder="1" applyAlignment="1">
      <alignment vertical="center"/>
    </xf>
    <xf numFmtId="0" fontId="23" fillId="7" borderId="6" xfId="15" applyFont="1" applyFill="1" applyBorder="1" applyAlignment="1">
      <alignment vertical="center"/>
    </xf>
    <xf numFmtId="0" fontId="23" fillId="7" borderId="5" xfId="15" applyFont="1" applyFill="1" applyBorder="1" applyAlignment="1">
      <alignment vertical="center"/>
    </xf>
    <xf numFmtId="0" fontId="23" fillId="3" borderId="33" xfId="7" applyFont="1" applyFill="1" applyBorder="1" applyAlignment="1">
      <alignment vertical="center"/>
    </xf>
    <xf numFmtId="0" fontId="23" fillId="3" borderId="32" xfId="7" applyFont="1" applyFill="1" applyBorder="1" applyAlignment="1">
      <alignment vertical="center"/>
    </xf>
    <xf numFmtId="0" fontId="23" fillId="3" borderId="30" xfId="7" applyFont="1" applyFill="1" applyBorder="1" applyAlignment="1">
      <alignment vertical="center"/>
    </xf>
    <xf numFmtId="0" fontId="23" fillId="3" borderId="7" xfId="7" applyFont="1" applyFill="1" applyBorder="1" applyAlignment="1">
      <alignment vertical="center"/>
    </xf>
    <xf numFmtId="0" fontId="23" fillId="3" borderId="6" xfId="7" applyFont="1" applyFill="1" applyBorder="1" applyAlignment="1">
      <alignment vertical="center"/>
    </xf>
    <xf numFmtId="0" fontId="23" fillId="3" borderId="5" xfId="7" applyFont="1" applyFill="1" applyBorder="1" applyAlignment="1">
      <alignment vertical="center"/>
    </xf>
    <xf numFmtId="9" fontId="0" fillId="0" borderId="0" xfId="21" applyFont="1"/>
    <xf numFmtId="0" fontId="10" fillId="0" borderId="1" xfId="0" applyFont="1" applyBorder="1" applyAlignment="1">
      <alignment horizontal="center"/>
    </xf>
    <xf numFmtId="44" fontId="10" fillId="0" borderId="1" xfId="2" applyFont="1" applyBorder="1"/>
    <xf numFmtId="181" fontId="19" fillId="0" borderId="13" xfId="1" applyNumberFormat="1" applyFont="1" applyFill="1" applyBorder="1" applyAlignment="1"/>
    <xf numFmtId="164" fontId="22" fillId="2" borderId="13" xfId="0" applyNumberFormat="1" applyFont="1" applyFill="1" applyBorder="1" applyAlignment="1">
      <alignment horizontal="center"/>
    </xf>
    <xf numFmtId="180" fontId="0" fillId="0" borderId="0" xfId="0" applyNumberFormat="1"/>
    <xf numFmtId="2" fontId="24" fillId="0" borderId="1" xfId="15" applyNumberFormat="1" applyFont="1" applyBorder="1" applyAlignment="1">
      <alignment horizontal="center" vertical="center"/>
    </xf>
    <xf numFmtId="2" fontId="23" fillId="7" borderId="1" xfId="15" applyNumberFormat="1" applyFont="1" applyFill="1" applyBorder="1" applyAlignment="1">
      <alignment vertical="center"/>
    </xf>
    <xf numFmtId="0" fontId="6" fillId="3" borderId="1" xfId="7" applyFont="1" applyFill="1" applyBorder="1" applyAlignment="1">
      <alignment horizontal="center" vertical="center"/>
    </xf>
    <xf numFmtId="0" fontId="6" fillId="8" borderId="1" xfId="7" applyFont="1" applyFill="1" applyBorder="1" applyAlignment="1">
      <alignment horizontal="center" vertical="center"/>
    </xf>
    <xf numFmtId="0" fontId="6" fillId="9" borderId="1" xfId="7" applyFont="1" applyFill="1" applyBorder="1" applyAlignment="1">
      <alignment horizontal="center" vertical="center"/>
    </xf>
    <xf numFmtId="3" fontId="6" fillId="4" borderId="1" xfId="6" applyNumberFormat="1" applyFont="1" applyFill="1" applyBorder="1" applyAlignment="1">
      <alignment horizontal="center" vertical="center" wrapText="1"/>
    </xf>
    <xf numFmtId="3" fontId="6" fillId="4" borderId="1" xfId="6" applyNumberFormat="1" applyFont="1" applyFill="1" applyBorder="1" applyAlignment="1">
      <alignment horizontal="center" vertical="center"/>
    </xf>
    <xf numFmtId="0" fontId="5" fillId="2" borderId="13" xfId="6" applyFont="1" applyFill="1" applyBorder="1" applyAlignment="1">
      <alignment horizontal="center" vertical="center" wrapText="1"/>
    </xf>
    <xf numFmtId="0" fontId="5" fillId="2" borderId="12" xfId="6" applyFont="1" applyFill="1" applyBorder="1" applyAlignment="1">
      <alignment horizontal="center" vertical="center" wrapText="1"/>
    </xf>
    <xf numFmtId="0" fontId="5" fillId="0" borderId="27" xfId="10" applyFont="1" applyBorder="1" applyAlignment="1">
      <alignment horizontal="center" vertical="center"/>
    </xf>
    <xf numFmtId="0" fontId="5" fillId="0" borderId="26" xfId="10" applyFont="1" applyBorder="1" applyAlignment="1">
      <alignment horizontal="center" vertical="center"/>
    </xf>
    <xf numFmtId="0" fontId="5" fillId="4" borderId="24" xfId="6" applyFont="1" applyFill="1" applyBorder="1" applyAlignment="1">
      <alignment vertical="center" wrapText="1"/>
    </xf>
    <xf numFmtId="0" fontId="5" fillId="4" borderId="1" xfId="6" applyFont="1" applyFill="1" applyBorder="1" applyAlignment="1">
      <alignment vertical="center" wrapText="1"/>
    </xf>
    <xf numFmtId="3" fontId="6" fillId="4" borderId="2" xfId="6" applyNumberFormat="1" applyFont="1" applyFill="1" applyBorder="1" applyAlignment="1">
      <alignment horizontal="center" vertical="center" wrapText="1"/>
    </xf>
    <xf numFmtId="0" fontId="6" fillId="4" borderId="1" xfId="6" applyFont="1" applyFill="1" applyBorder="1" applyAlignment="1">
      <alignment horizontal="center" vertical="center" wrapText="1"/>
    </xf>
    <xf numFmtId="0" fontId="6" fillId="4" borderId="1" xfId="6" applyFont="1" applyFill="1" applyBorder="1" applyAlignment="1">
      <alignment horizontal="center" vertical="center"/>
    </xf>
    <xf numFmtId="4" fontId="9" fillId="0" borderId="1" xfId="14" applyNumberFormat="1" applyFont="1" applyBorder="1" applyAlignment="1">
      <alignment horizontal="right" vertical="center"/>
    </xf>
    <xf numFmtId="4" fontId="9" fillId="4" borderId="1" xfId="14" applyNumberFormat="1" applyFont="1" applyFill="1" applyBorder="1" applyAlignment="1">
      <alignment horizontal="right" vertical="center" wrapText="1"/>
    </xf>
    <xf numFmtId="0" fontId="9" fillId="4" borderId="7" xfId="13" applyFont="1" applyFill="1" applyBorder="1" applyAlignment="1">
      <alignment horizontal="right" vertical="center" wrapText="1"/>
    </xf>
    <xf numFmtId="0" fontId="9" fillId="4" borderId="6" xfId="13" applyFont="1" applyFill="1" applyBorder="1" applyAlignment="1">
      <alignment horizontal="right" vertical="center" wrapText="1"/>
    </xf>
    <xf numFmtId="0" fontId="9" fillId="4" borderId="5" xfId="13" applyFont="1" applyFill="1" applyBorder="1" applyAlignment="1">
      <alignment horizontal="right" vertical="center" wrapText="1"/>
    </xf>
    <xf numFmtId="0" fontId="9" fillId="0" borderId="1" xfId="13" applyFont="1" applyBorder="1" applyAlignment="1">
      <alignment horizontal="right" vertical="center" wrapText="1"/>
    </xf>
    <xf numFmtId="0" fontId="9" fillId="0" borderId="7" xfId="13" applyFont="1" applyBorder="1" applyAlignment="1">
      <alignment horizontal="right" vertical="center" wrapText="1"/>
    </xf>
    <xf numFmtId="4" fontId="9" fillId="0" borderId="1" xfId="14" applyNumberFormat="1" applyFont="1" applyBorder="1" applyAlignment="1">
      <alignment horizontal="right" vertical="center" wrapText="1"/>
    </xf>
    <xf numFmtId="0" fontId="6" fillId="2" borderId="39" xfId="7" applyFont="1" applyFill="1" applyBorder="1" applyAlignment="1">
      <alignment horizontal="center" vertical="center" wrapText="1"/>
    </xf>
    <xf numFmtId="0" fontId="6" fillId="2" borderId="35" xfId="7" applyFont="1" applyFill="1" applyBorder="1" applyAlignment="1">
      <alignment horizontal="center" vertical="center" wrapText="1"/>
    </xf>
    <xf numFmtId="0" fontId="18" fillId="0" borderId="53" xfId="3" applyFont="1" applyBorder="1" applyAlignment="1">
      <alignment horizontal="center" wrapText="1"/>
    </xf>
    <xf numFmtId="0" fontId="6" fillId="0" borderId="0" xfId="6" applyFont="1" applyAlignment="1">
      <alignment horizontal="center" vertical="top"/>
    </xf>
    <xf numFmtId="0" fontId="6" fillId="0" borderId="15" xfId="6" applyFont="1" applyBorder="1" applyAlignment="1">
      <alignment horizontal="center"/>
    </xf>
    <xf numFmtId="0" fontId="6" fillId="7" borderId="7" xfId="15" applyFont="1" applyFill="1" applyBorder="1" applyAlignment="1">
      <alignment horizontal="right" vertical="center"/>
    </xf>
    <xf numFmtId="0" fontId="6" fillId="7" borderId="6" xfId="15" applyFont="1" applyFill="1" applyBorder="1" applyAlignment="1">
      <alignment horizontal="right" vertical="center"/>
    </xf>
    <xf numFmtId="0" fontId="6" fillId="7" borderId="5" xfId="15" applyFont="1" applyFill="1" applyBorder="1" applyAlignment="1">
      <alignment horizontal="right" vertical="center"/>
    </xf>
    <xf numFmtId="0" fontId="6" fillId="7" borderId="1" xfId="15" applyFont="1" applyFill="1" applyBorder="1" applyAlignment="1">
      <alignment horizontal="right" vertical="center"/>
    </xf>
    <xf numFmtId="0" fontId="6" fillId="3" borderId="33" xfId="7" applyFont="1" applyFill="1" applyBorder="1" applyAlignment="1">
      <alignment horizontal="left" vertical="center"/>
    </xf>
    <xf numFmtId="0" fontId="6" fillId="3" borderId="32" xfId="7" applyFont="1" applyFill="1" applyBorder="1" applyAlignment="1">
      <alignment horizontal="left" vertical="center"/>
    </xf>
    <xf numFmtId="0" fontId="6" fillId="3" borderId="30" xfId="7" applyFont="1" applyFill="1" applyBorder="1" applyAlignment="1">
      <alignment horizontal="left" vertical="center"/>
    </xf>
    <xf numFmtId="4" fontId="6" fillId="2" borderId="36" xfId="7" applyNumberFormat="1" applyFont="1" applyFill="1" applyBorder="1" applyAlignment="1">
      <alignment horizontal="center" vertical="center" wrapText="1"/>
    </xf>
    <xf numFmtId="4" fontId="6" fillId="2" borderId="12" xfId="7" applyNumberFormat="1" applyFont="1" applyFill="1" applyBorder="1" applyAlignment="1">
      <alignment horizontal="center" vertical="center" wrapText="1"/>
    </xf>
    <xf numFmtId="0" fontId="5" fillId="3" borderId="58" xfId="3" applyFont="1" applyFill="1" applyBorder="1" applyAlignment="1">
      <alignment horizontal="left" vertical="center" wrapText="1"/>
    </xf>
    <xf numFmtId="0" fontId="5" fillId="3" borderId="59" xfId="3" applyFont="1" applyFill="1" applyBorder="1" applyAlignment="1">
      <alignment horizontal="left" vertical="center" wrapText="1"/>
    </xf>
    <xf numFmtId="0" fontId="5" fillId="3" borderId="60" xfId="3" applyFont="1" applyFill="1" applyBorder="1" applyAlignment="1">
      <alignment horizontal="left" vertical="center" wrapText="1"/>
    </xf>
    <xf numFmtId="0" fontId="5" fillId="3" borderId="16" xfId="3" applyFont="1" applyFill="1" applyBorder="1" applyAlignment="1">
      <alignment horizontal="left" vertical="center" wrapText="1"/>
    </xf>
    <xf numFmtId="0" fontId="5" fillId="3" borderId="15" xfId="3" applyFont="1" applyFill="1" applyBorder="1" applyAlignment="1">
      <alignment horizontal="left" vertical="center" wrapText="1"/>
    </xf>
    <xf numFmtId="0" fontId="5" fillId="3" borderId="40" xfId="3" applyFont="1" applyFill="1" applyBorder="1" applyAlignment="1">
      <alignment horizontal="left" vertical="center" wrapText="1"/>
    </xf>
    <xf numFmtId="0" fontId="5" fillId="4" borderId="33" xfId="3" applyFont="1" applyFill="1" applyBorder="1" applyAlignment="1">
      <alignment horizontal="left" vertical="center" wrapText="1"/>
    </xf>
    <xf numFmtId="0" fontId="5" fillId="4" borderId="32" xfId="3" applyFont="1" applyFill="1" applyBorder="1" applyAlignment="1">
      <alignment horizontal="left" vertical="center" wrapText="1"/>
    </xf>
    <xf numFmtId="0" fontId="5" fillId="4" borderId="30" xfId="3" applyFont="1" applyFill="1" applyBorder="1" applyAlignment="1">
      <alignment horizontal="left" vertical="center" wrapText="1"/>
    </xf>
    <xf numFmtId="0" fontId="6" fillId="2" borderId="37" xfId="7" applyFont="1" applyFill="1" applyBorder="1" applyAlignment="1">
      <alignment horizontal="center" vertical="center" wrapText="1"/>
    </xf>
    <xf numFmtId="0" fontId="6" fillId="2" borderId="13" xfId="7" applyFont="1" applyFill="1" applyBorder="1" applyAlignment="1">
      <alignment horizontal="center" vertical="center" wrapText="1"/>
    </xf>
    <xf numFmtId="0" fontId="6" fillId="0" borderId="37" xfId="15" applyFont="1" applyBorder="1" applyAlignment="1">
      <alignment horizontal="center" vertical="center" wrapText="1"/>
    </xf>
    <xf numFmtId="0" fontId="6" fillId="2" borderId="38" xfId="7" applyFont="1" applyFill="1" applyBorder="1" applyAlignment="1">
      <alignment horizontal="center" vertical="center" wrapText="1"/>
    </xf>
    <xf numFmtId="0" fontId="6" fillId="2" borderId="34" xfId="7" applyFont="1" applyFill="1" applyBorder="1" applyAlignment="1">
      <alignment horizontal="center" vertical="center" wrapText="1"/>
    </xf>
    <xf numFmtId="4" fontId="6" fillId="2" borderId="37" xfId="7" applyNumberFormat="1" applyFont="1" applyFill="1" applyBorder="1" applyAlignment="1">
      <alignment horizontal="center" vertical="center" wrapText="1"/>
    </xf>
    <xf numFmtId="4" fontId="6" fillId="2" borderId="13" xfId="7" applyNumberFormat="1" applyFont="1" applyFill="1" applyBorder="1" applyAlignment="1">
      <alignment horizontal="center" vertical="center" wrapText="1"/>
    </xf>
    <xf numFmtId="3" fontId="23" fillId="4" borderId="1" xfId="6" applyNumberFormat="1" applyFont="1" applyFill="1" applyBorder="1" applyAlignment="1">
      <alignment horizontal="center" vertical="center" wrapText="1"/>
    </xf>
    <xf numFmtId="3" fontId="23" fillId="4" borderId="1" xfId="6" applyNumberFormat="1" applyFont="1" applyFill="1" applyBorder="1" applyAlignment="1">
      <alignment horizontal="center" vertical="center"/>
    </xf>
    <xf numFmtId="0" fontId="24" fillId="2" borderId="13" xfId="6" applyFont="1" applyFill="1" applyBorder="1" applyAlignment="1">
      <alignment horizontal="center" vertical="center" wrapText="1"/>
    </xf>
    <xf numFmtId="0" fontId="24" fillId="2" borderId="12" xfId="6" applyFont="1" applyFill="1" applyBorder="1" applyAlignment="1">
      <alignment horizontal="center" vertical="center" wrapText="1"/>
    </xf>
    <xf numFmtId="174" fontId="23" fillId="7" borderId="1" xfId="7" applyNumberFormat="1" applyFont="1" applyFill="1" applyBorder="1" applyAlignment="1">
      <alignment horizontal="center" vertical="center"/>
    </xf>
    <xf numFmtId="173" fontId="23" fillId="0" borderId="1" xfId="11" applyNumberFormat="1" applyFont="1" applyBorder="1" applyAlignment="1">
      <alignment horizontal="center" vertical="center"/>
    </xf>
    <xf numFmtId="0" fontId="24" fillId="4" borderId="24" xfId="6" applyFont="1" applyFill="1" applyBorder="1" applyAlignment="1">
      <alignment vertical="center" wrapText="1"/>
    </xf>
    <xf numFmtId="0" fontId="24" fillId="4" borderId="1" xfId="6" applyFont="1" applyFill="1" applyBorder="1" applyAlignment="1">
      <alignment vertical="center" wrapText="1"/>
    </xf>
    <xf numFmtId="0" fontId="23" fillId="4" borderId="1" xfId="6" applyFont="1" applyFill="1" applyBorder="1" applyAlignment="1">
      <alignment horizontal="center" vertical="center" wrapText="1"/>
    </xf>
    <xf numFmtId="0" fontId="23" fillId="4" borderId="1" xfId="6" applyFont="1" applyFill="1" applyBorder="1" applyAlignment="1">
      <alignment horizontal="center" vertical="center"/>
    </xf>
    <xf numFmtId="4" fontId="23" fillId="0" borderId="1" xfId="14" applyNumberFormat="1" applyFont="1" applyBorder="1" applyAlignment="1">
      <alignment horizontal="right" vertical="center"/>
    </xf>
    <xf numFmtId="4" fontId="23" fillId="0" borderId="1" xfId="14" applyNumberFormat="1" applyFont="1" applyFill="1" applyBorder="1" applyAlignment="1">
      <alignment horizontal="right" vertical="center" wrapText="1"/>
    </xf>
    <xf numFmtId="0" fontId="23" fillId="0" borderId="1" xfId="13" applyFont="1" applyFill="1" applyBorder="1" applyAlignment="1">
      <alignment horizontal="right" vertical="center" wrapText="1"/>
    </xf>
    <xf numFmtId="0" fontId="23" fillId="0" borderId="1" xfId="13" applyFont="1" applyBorder="1" applyAlignment="1">
      <alignment horizontal="right" vertical="center" wrapText="1"/>
    </xf>
    <xf numFmtId="0" fontId="23" fillId="7" borderId="1" xfId="13" applyFont="1" applyFill="1" applyBorder="1" applyAlignment="1">
      <alignment horizontal="right" vertical="center" wrapText="1"/>
    </xf>
    <xf numFmtId="0" fontId="24" fillId="0" borderId="27" xfId="10" applyFont="1" applyBorder="1" applyAlignment="1">
      <alignment horizontal="center" vertical="center"/>
    </xf>
    <xf numFmtId="0" fontId="24" fillId="0" borderId="26" xfId="10" applyFont="1" applyBorder="1" applyAlignment="1">
      <alignment horizontal="center" vertical="center"/>
    </xf>
    <xf numFmtId="173" fontId="25" fillId="0" borderId="1" xfId="11" applyNumberFormat="1" applyFont="1" applyFill="1" applyBorder="1" applyAlignment="1">
      <alignment horizontal="center" vertical="center"/>
    </xf>
    <xf numFmtId="182" fontId="23" fillId="0" borderId="1" xfId="11" applyNumberFormat="1" applyFont="1" applyBorder="1" applyAlignment="1">
      <alignment horizontal="center" vertical="center"/>
    </xf>
    <xf numFmtId="173" fontId="23" fillId="0" borderId="1" xfId="11" applyNumberFormat="1" applyFont="1" applyFill="1" applyBorder="1" applyAlignment="1">
      <alignment horizontal="center" vertical="center"/>
    </xf>
    <xf numFmtId="3" fontId="23" fillId="4" borderId="2" xfId="6" applyNumberFormat="1" applyFont="1" applyFill="1" applyBorder="1" applyAlignment="1">
      <alignment horizontal="center" vertical="center" wrapText="1"/>
    </xf>
    <xf numFmtId="4" fontId="23" fillId="0" borderId="1" xfId="14" applyNumberFormat="1" applyFont="1" applyBorder="1" applyAlignment="1">
      <alignment horizontal="right" vertical="center" wrapText="1"/>
    </xf>
    <xf numFmtId="173" fontId="25" fillId="4" borderId="1" xfId="11" applyNumberFormat="1" applyFont="1" applyFill="1" applyBorder="1" applyAlignment="1">
      <alignment horizontal="center" vertical="center"/>
    </xf>
    <xf numFmtId="173" fontId="24" fillId="0" borderId="1" xfId="11" applyNumberFormat="1" applyFont="1" applyBorder="1" applyAlignment="1">
      <alignment horizontal="center" vertical="center"/>
    </xf>
    <xf numFmtId="0" fontId="23" fillId="2" borderId="37" xfId="7" applyFont="1" applyFill="1" applyBorder="1" applyAlignment="1">
      <alignment horizontal="center" vertical="center" wrapText="1"/>
    </xf>
    <xf numFmtId="0" fontId="23" fillId="2" borderId="13" xfId="7" applyFont="1" applyFill="1" applyBorder="1" applyAlignment="1">
      <alignment horizontal="center" vertical="center" wrapText="1"/>
    </xf>
    <xf numFmtId="0" fontId="23" fillId="2" borderId="38" xfId="7" applyFont="1" applyFill="1" applyBorder="1" applyAlignment="1">
      <alignment horizontal="center" vertical="center" wrapText="1"/>
    </xf>
    <xf numFmtId="0" fontId="23" fillId="2" borderId="34" xfId="7" applyFont="1" applyFill="1" applyBorder="1" applyAlignment="1">
      <alignment horizontal="center" vertical="center" wrapText="1"/>
    </xf>
    <xf numFmtId="4" fontId="23" fillId="2" borderId="37" xfId="7" applyNumberFormat="1" applyFont="1" applyFill="1" applyBorder="1" applyAlignment="1">
      <alignment horizontal="center" vertical="center" wrapText="1"/>
    </xf>
    <xf numFmtId="4" fontId="23" fillId="2" borderId="13" xfId="7" applyNumberFormat="1" applyFont="1" applyFill="1" applyBorder="1" applyAlignment="1">
      <alignment horizontal="center" vertical="center" wrapText="1"/>
    </xf>
    <xf numFmtId="4" fontId="23" fillId="2" borderId="36" xfId="7" applyNumberFormat="1" applyFont="1" applyFill="1" applyBorder="1" applyAlignment="1">
      <alignment horizontal="center" vertical="center" wrapText="1"/>
    </xf>
    <xf numFmtId="4" fontId="23" fillId="2" borderId="12" xfId="7" applyNumberFormat="1" applyFont="1" applyFill="1" applyBorder="1" applyAlignment="1">
      <alignment horizontal="center" vertical="center" wrapText="1"/>
    </xf>
    <xf numFmtId="0" fontId="6" fillId="0" borderId="0" xfId="6" applyFont="1" applyBorder="1" applyAlignment="1">
      <alignment horizontal="center"/>
    </xf>
    <xf numFmtId="0" fontId="23" fillId="2" borderId="39" xfId="7" applyFont="1" applyFill="1" applyBorder="1" applyAlignment="1">
      <alignment horizontal="center" vertical="center" wrapText="1"/>
    </xf>
    <xf numFmtId="0" fontId="23" fillId="2" borderId="35" xfId="7" applyFont="1" applyFill="1" applyBorder="1" applyAlignment="1">
      <alignment horizontal="center" vertical="center" wrapText="1"/>
    </xf>
    <xf numFmtId="0" fontId="23" fillId="0" borderId="37" xfId="15" applyFont="1" applyBorder="1" applyAlignment="1">
      <alignment horizontal="center" vertical="center" wrapText="1"/>
    </xf>
    <xf numFmtId="0" fontId="5" fillId="3" borderId="29" xfId="3" applyFont="1" applyFill="1" applyBorder="1" applyAlignment="1">
      <alignment horizontal="left" vertical="center" wrapText="1"/>
    </xf>
    <xf numFmtId="0" fontId="5" fillId="3" borderId="2" xfId="3" applyFont="1" applyFill="1" applyBorder="1" applyAlignment="1">
      <alignment horizontal="left" vertical="center" wrapText="1"/>
    </xf>
    <xf numFmtId="0" fontId="5" fillId="3" borderId="25" xfId="3" applyFont="1" applyFill="1" applyBorder="1" applyAlignment="1">
      <alignment horizontal="left" vertical="center" wrapText="1"/>
    </xf>
    <xf numFmtId="0" fontId="5" fillId="3" borderId="24" xfId="3" applyFont="1" applyFill="1" applyBorder="1" applyAlignment="1">
      <alignment horizontal="left" vertical="center" wrapText="1"/>
    </xf>
    <xf numFmtId="0" fontId="5" fillId="3" borderId="1" xfId="3" applyFont="1" applyFill="1" applyBorder="1" applyAlignment="1">
      <alignment horizontal="left" vertical="center" wrapText="1"/>
    </xf>
    <xf numFmtId="0" fontId="5" fillId="3" borderId="18" xfId="3" applyFont="1" applyFill="1" applyBorder="1" applyAlignment="1">
      <alignment horizontal="left" vertical="center" wrapText="1"/>
    </xf>
    <xf numFmtId="0" fontId="5" fillId="4" borderId="42" xfId="3" applyFont="1" applyFill="1" applyBorder="1" applyAlignment="1">
      <alignment horizontal="center" vertical="center" wrapText="1"/>
    </xf>
    <xf numFmtId="0" fontId="5" fillId="4" borderId="6" xfId="3" applyFont="1" applyFill="1" applyBorder="1" applyAlignment="1">
      <alignment horizontal="center" vertical="center" wrapText="1"/>
    </xf>
    <xf numFmtId="0" fontId="5" fillId="4" borderId="41" xfId="3" applyFont="1" applyFill="1" applyBorder="1" applyAlignment="1">
      <alignment horizontal="center" vertical="center" wrapText="1"/>
    </xf>
    <xf numFmtId="0" fontId="6" fillId="3" borderId="16" xfId="7" applyFont="1" applyFill="1" applyBorder="1" applyAlignment="1">
      <alignment horizontal="left" vertical="center"/>
    </xf>
    <xf numFmtId="0" fontId="6" fillId="3" borderId="15" xfId="7" applyFont="1" applyFill="1" applyBorder="1" applyAlignment="1">
      <alignment horizontal="left" vertical="center"/>
    </xf>
    <xf numFmtId="0" fontId="6" fillId="3" borderId="40" xfId="7" applyFont="1" applyFill="1" applyBorder="1" applyAlignment="1">
      <alignment horizontal="left" vertical="center"/>
    </xf>
    <xf numFmtId="0" fontId="6" fillId="3" borderId="33" xfId="7" applyFont="1" applyFill="1" applyBorder="1" applyAlignment="1">
      <alignment horizontal="right" vertical="center"/>
    </xf>
    <xf numFmtId="0" fontId="6" fillId="3" borderId="32" xfId="7" applyFont="1" applyFill="1" applyBorder="1" applyAlignment="1">
      <alignment horizontal="right" vertical="center"/>
    </xf>
    <xf numFmtId="0" fontId="6" fillId="3" borderId="31" xfId="7" applyFont="1" applyFill="1" applyBorder="1" applyAlignment="1">
      <alignment horizontal="right" vertical="center"/>
    </xf>
    <xf numFmtId="0" fontId="20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1" xfId="3" applyFont="1" applyBorder="1" applyAlignment="1">
      <alignment horizontal="right"/>
    </xf>
    <xf numFmtId="0" fontId="20" fillId="0" borderId="1" xfId="0" applyFont="1" applyFill="1" applyBorder="1" applyAlignment="1">
      <alignment horizontal="left" vertical="center" wrapText="1"/>
    </xf>
    <xf numFmtId="0" fontId="20" fillId="6" borderId="50" xfId="0" applyFont="1" applyFill="1" applyBorder="1" applyAlignment="1">
      <alignment horizontal="center" vertical="center" wrapText="1"/>
    </xf>
    <xf numFmtId="0" fontId="20" fillId="6" borderId="31" xfId="0" applyFont="1" applyFill="1" applyBorder="1" applyAlignment="1">
      <alignment horizontal="center" vertical="center" wrapText="1"/>
    </xf>
    <xf numFmtId="2" fontId="20" fillId="5" borderId="28" xfId="19" applyNumberFormat="1" applyFont="1" applyFill="1" applyBorder="1" applyAlignment="1">
      <alignment horizontal="center" vertical="center"/>
    </xf>
    <xf numFmtId="2" fontId="20" fillId="5" borderId="27" xfId="19" applyNumberFormat="1" applyFont="1" applyFill="1" applyBorder="1" applyAlignment="1">
      <alignment horizontal="center" vertical="center"/>
    </xf>
    <xf numFmtId="2" fontId="20" fillId="5" borderId="46" xfId="19" applyNumberFormat="1" applyFont="1" applyFill="1" applyBorder="1" applyAlignment="1">
      <alignment horizontal="center" vertical="center"/>
    </xf>
    <xf numFmtId="0" fontId="22" fillId="5" borderId="47" xfId="0" applyFont="1" applyFill="1" applyBorder="1" applyAlignment="1">
      <alignment horizontal="center"/>
    </xf>
    <xf numFmtId="0" fontId="22" fillId="5" borderId="46" xfId="0" applyFont="1" applyFill="1" applyBorder="1" applyAlignment="1">
      <alignment horizontal="center"/>
    </xf>
    <xf numFmtId="0" fontId="22" fillId="0" borderId="45" xfId="0" applyFont="1" applyFill="1" applyBorder="1" applyAlignment="1">
      <alignment horizontal="center"/>
    </xf>
    <xf numFmtId="0" fontId="22" fillId="0" borderId="44" xfId="0" applyFont="1" applyFill="1" applyBorder="1" applyAlignment="1">
      <alignment horizontal="center"/>
    </xf>
    <xf numFmtId="2" fontId="20" fillId="5" borderId="0" xfId="19" applyNumberFormat="1" applyFont="1" applyFill="1" applyBorder="1" applyAlignment="1">
      <alignment horizontal="center" vertical="center"/>
    </xf>
    <xf numFmtId="0" fontId="22" fillId="5" borderId="0" xfId="0" applyFont="1" applyFill="1" applyBorder="1" applyAlignment="1">
      <alignment horizontal="center"/>
    </xf>
    <xf numFmtId="0" fontId="20" fillId="6" borderId="50" xfId="0" applyFont="1" applyFill="1" applyBorder="1" applyAlignment="1">
      <alignment horizontal="center" vertical="center"/>
    </xf>
    <xf numFmtId="0" fontId="20" fillId="6" borderId="31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/>
    </xf>
    <xf numFmtId="0" fontId="22" fillId="0" borderId="0" xfId="3" applyFont="1" applyBorder="1" applyAlignment="1">
      <alignment horizontal="right" vertical="center"/>
    </xf>
    <xf numFmtId="0" fontId="22" fillId="0" borderId="7" xfId="0" applyFont="1" applyBorder="1" applyAlignment="1">
      <alignment horizontal="right" vertical="center" wrapText="1"/>
    </xf>
    <xf numFmtId="0" fontId="22" fillId="0" borderId="6" xfId="0" applyFont="1" applyBorder="1" applyAlignment="1">
      <alignment horizontal="right" vertical="center" wrapText="1"/>
    </xf>
    <xf numFmtId="0" fontId="22" fillId="0" borderId="5" xfId="0" applyFont="1" applyBorder="1" applyAlignment="1">
      <alignment horizontal="right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7" xfId="3" applyFont="1" applyBorder="1" applyAlignment="1">
      <alignment horizontal="right"/>
    </xf>
    <xf numFmtId="0" fontId="22" fillId="0" borderId="6" xfId="3" applyFont="1" applyBorder="1" applyAlignment="1">
      <alignment horizontal="right"/>
    </xf>
    <xf numFmtId="0" fontId="22" fillId="0" borderId="5" xfId="3" applyFont="1" applyBorder="1" applyAlignment="1">
      <alignment horizontal="right"/>
    </xf>
    <xf numFmtId="0" fontId="6" fillId="7" borderId="7" xfId="15" applyFont="1" applyFill="1" applyBorder="1" applyAlignment="1">
      <alignment horizontal="left" vertical="center"/>
    </xf>
    <xf numFmtId="0" fontId="6" fillId="7" borderId="6" xfId="15" applyFont="1" applyFill="1" applyBorder="1" applyAlignment="1">
      <alignment horizontal="left" vertical="center"/>
    </xf>
    <xf numFmtId="0" fontId="6" fillId="7" borderId="5" xfId="15" applyFont="1" applyFill="1" applyBorder="1" applyAlignment="1">
      <alignment horizontal="left" vertical="center"/>
    </xf>
    <xf numFmtId="4" fontId="5" fillId="0" borderId="2" xfId="15" applyNumberFormat="1" applyFont="1" applyBorder="1" applyAlignment="1">
      <alignment horizontal="center" vertical="center"/>
    </xf>
    <xf numFmtId="0" fontId="26" fillId="2" borderId="39" xfId="7" applyFont="1" applyFill="1" applyBorder="1" applyAlignment="1">
      <alignment horizontal="center" vertical="center" wrapText="1"/>
    </xf>
    <xf numFmtId="0" fontId="26" fillId="2" borderId="37" xfId="7" applyFont="1" applyFill="1" applyBorder="1" applyAlignment="1">
      <alignment horizontal="center" vertical="center" wrapText="1"/>
    </xf>
    <xf numFmtId="0" fontId="26" fillId="0" borderId="37" xfId="15" applyFont="1" applyBorder="1" applyAlignment="1">
      <alignment horizontal="center" vertical="center" wrapText="1"/>
    </xf>
    <xf numFmtId="0" fontId="26" fillId="2" borderId="38" xfId="7" applyFont="1" applyFill="1" applyBorder="1" applyAlignment="1">
      <alignment horizontal="center" vertical="center" wrapText="1"/>
    </xf>
    <xf numFmtId="4" fontId="26" fillId="2" borderId="37" xfId="7" applyNumberFormat="1" applyFont="1" applyFill="1" applyBorder="1" applyAlignment="1">
      <alignment horizontal="center" vertical="center" wrapText="1"/>
    </xf>
    <xf numFmtId="4" fontId="26" fillId="2" borderId="36" xfId="7" applyNumberFormat="1" applyFont="1" applyFill="1" applyBorder="1" applyAlignment="1">
      <alignment horizontal="center" vertical="center" wrapText="1"/>
    </xf>
    <xf numFmtId="0" fontId="26" fillId="2" borderId="35" xfId="7" applyFont="1" applyFill="1" applyBorder="1" applyAlignment="1">
      <alignment horizontal="center" vertical="center" wrapText="1"/>
    </xf>
    <xf numFmtId="0" fontId="26" fillId="2" borderId="13" xfId="7" applyFont="1" applyFill="1" applyBorder="1" applyAlignment="1">
      <alignment horizontal="center" vertical="center" wrapText="1"/>
    </xf>
    <xf numFmtId="0" fontId="26" fillId="2" borderId="34" xfId="7" applyFont="1" applyFill="1" applyBorder="1" applyAlignment="1">
      <alignment horizontal="center" vertical="center" wrapText="1"/>
    </xf>
    <xf numFmtId="4" fontId="26" fillId="2" borderId="13" xfId="7" applyNumberFormat="1" applyFont="1" applyFill="1" applyBorder="1" applyAlignment="1">
      <alignment horizontal="center" vertical="center" wrapText="1"/>
    </xf>
    <xf numFmtId="4" fontId="26" fillId="2" borderId="12" xfId="7" applyNumberFormat="1" applyFont="1" applyFill="1" applyBorder="1" applyAlignment="1">
      <alignment horizontal="center" vertical="center" wrapText="1"/>
    </xf>
    <xf numFmtId="0" fontId="27" fillId="0" borderId="2" xfId="7" applyFont="1" applyBorder="1" applyAlignment="1">
      <alignment horizontal="center" vertical="center"/>
    </xf>
    <xf numFmtId="0" fontId="27" fillId="0" borderId="2" xfId="15" applyFont="1" applyBorder="1" applyAlignment="1">
      <alignment horizontal="center" vertical="center"/>
    </xf>
    <xf numFmtId="0" fontId="27" fillId="0" borderId="2" xfId="15" applyFont="1" applyBorder="1" applyAlignment="1">
      <alignment horizontal="left" vertical="center" wrapText="1"/>
    </xf>
    <xf numFmtId="4" fontId="27" fillId="0" borderId="2" xfId="15" applyNumberFormat="1" applyFont="1" applyBorder="1" applyAlignment="1">
      <alignment horizontal="center" vertical="center"/>
    </xf>
    <xf numFmtId="44" fontId="27" fillId="0" borderId="2" xfId="2" applyFont="1" applyBorder="1" applyAlignment="1">
      <alignment horizontal="center" vertical="center"/>
    </xf>
    <xf numFmtId="0" fontId="27" fillId="0" borderId="1" xfId="7" applyFont="1" applyBorder="1" applyAlignment="1">
      <alignment horizontal="center" vertical="center"/>
    </xf>
    <xf numFmtId="0" fontId="27" fillId="0" borderId="2" xfId="15" applyFont="1" applyFill="1" applyBorder="1" applyAlignment="1">
      <alignment horizontal="left" vertical="center" wrapText="1"/>
    </xf>
    <xf numFmtId="0" fontId="27" fillId="0" borderId="2" xfId="15" applyFont="1" applyBorder="1" applyAlignment="1">
      <alignment horizontal="center" vertical="center" wrapText="1"/>
    </xf>
    <xf numFmtId="0" fontId="26" fillId="7" borderId="1" xfId="15" applyFont="1" applyFill="1" applyBorder="1" applyAlignment="1">
      <alignment horizontal="right" vertical="center"/>
    </xf>
    <xf numFmtId="44" fontId="27" fillId="0" borderId="1" xfId="2" applyFont="1" applyBorder="1" applyAlignment="1">
      <alignment horizontal="center" vertical="center"/>
    </xf>
    <xf numFmtId="0" fontId="26" fillId="0" borderId="0" xfId="7" applyFont="1" applyFill="1" applyBorder="1" applyAlignment="1">
      <alignment horizontal="right" vertical="center"/>
    </xf>
    <xf numFmtId="174" fontId="26" fillId="0" borderId="0" xfId="7" applyNumberFormat="1" applyFont="1" applyFill="1" applyBorder="1" applyAlignment="1">
      <alignment vertical="center"/>
    </xf>
    <xf numFmtId="49" fontId="26" fillId="0" borderId="0" xfId="16" applyNumberFormat="1" applyFont="1" applyAlignment="1">
      <alignment horizontal="right" vertical="center"/>
    </xf>
    <xf numFmtId="49" fontId="26" fillId="0" borderId="0" xfId="16" applyNumberFormat="1" applyFont="1" applyAlignment="1">
      <alignment horizontal="right" vertical="center" wrapText="1"/>
    </xf>
    <xf numFmtId="169" fontId="26" fillId="0" borderId="0" xfId="16" applyNumberFormat="1" applyFont="1" applyAlignment="1">
      <alignment vertical="center"/>
    </xf>
    <xf numFmtId="0" fontId="27" fillId="0" borderId="0" xfId="12" applyFont="1"/>
    <xf numFmtId="0" fontId="27" fillId="0" borderId="0" xfId="12" applyFont="1" applyAlignment="1">
      <alignment horizontal="center"/>
    </xf>
    <xf numFmtId="4" fontId="26" fillId="0" borderId="1" xfId="14" applyNumberFormat="1" applyFont="1" applyBorder="1" applyAlignment="1">
      <alignment horizontal="right" vertical="center"/>
    </xf>
    <xf numFmtId="173" fontId="27" fillId="0" borderId="36" xfId="11" applyNumberFormat="1" applyFont="1" applyBorder="1" applyAlignment="1">
      <alignment vertical="center"/>
    </xf>
    <xf numFmtId="173" fontId="27" fillId="0" borderId="0" xfId="11" applyNumberFormat="1" applyFont="1" applyBorder="1" applyAlignment="1">
      <alignment vertical="center"/>
    </xf>
    <xf numFmtId="4" fontId="26" fillId="0" borderId="1" xfId="14" applyNumberFormat="1" applyFont="1" applyBorder="1" applyAlignment="1">
      <alignment horizontal="right" vertical="center" wrapText="1"/>
    </xf>
    <xf numFmtId="173" fontId="28" fillId="0" borderId="25" xfId="11" applyNumberFormat="1" applyFont="1" applyBorder="1" applyAlignment="1">
      <alignment vertical="center"/>
    </xf>
    <xf numFmtId="173" fontId="28" fillId="0" borderId="0" xfId="11" applyNumberFormat="1" applyFont="1" applyBorder="1" applyAlignment="1">
      <alignment vertical="center"/>
    </xf>
    <xf numFmtId="173" fontId="28" fillId="0" borderId="18" xfId="11" applyNumberFormat="1" applyFont="1" applyBorder="1" applyAlignment="1">
      <alignment vertical="center"/>
    </xf>
    <xf numFmtId="0" fontId="27" fillId="0" borderId="0" xfId="15" applyFont="1" applyAlignment="1">
      <alignment horizontal="center" vertical="center"/>
    </xf>
    <xf numFmtId="173" fontId="26" fillId="0" borderId="18" xfId="11" applyNumberFormat="1" applyFont="1" applyBorder="1" applyAlignment="1">
      <alignment vertical="center"/>
    </xf>
    <xf numFmtId="173" fontId="26" fillId="0" borderId="0" xfId="11" applyNumberFormat="1" applyFont="1" applyFill="1" applyBorder="1" applyAlignment="1">
      <alignment vertical="center"/>
    </xf>
    <xf numFmtId="4" fontId="26" fillId="4" borderId="1" xfId="14" applyNumberFormat="1" applyFont="1" applyFill="1" applyBorder="1" applyAlignment="1">
      <alignment horizontal="right" vertical="center" wrapText="1"/>
    </xf>
    <xf numFmtId="173" fontId="28" fillId="4" borderId="18" xfId="11" applyNumberFormat="1" applyFont="1" applyFill="1" applyBorder="1" applyAlignment="1">
      <alignment vertical="center"/>
    </xf>
    <xf numFmtId="173" fontId="28" fillId="0" borderId="0" xfId="11" applyNumberFormat="1" applyFont="1" applyFill="1" applyBorder="1" applyAlignment="1">
      <alignment vertical="center"/>
    </xf>
    <xf numFmtId="0" fontId="26" fillId="4" borderId="7" xfId="13" applyFont="1" applyFill="1" applyBorder="1" applyAlignment="1">
      <alignment horizontal="right" vertical="center" wrapText="1"/>
    </xf>
    <xf numFmtId="0" fontId="26" fillId="4" borderId="6" xfId="13" applyFont="1" applyFill="1" applyBorder="1" applyAlignment="1">
      <alignment horizontal="right" vertical="center" wrapText="1"/>
    </xf>
    <xf numFmtId="0" fontId="26" fillId="4" borderId="5" xfId="13" applyFont="1" applyFill="1" applyBorder="1" applyAlignment="1">
      <alignment horizontal="right" vertical="center" wrapText="1"/>
    </xf>
    <xf numFmtId="173" fontId="26" fillId="4" borderId="18" xfId="11" applyNumberFormat="1" applyFont="1" applyFill="1" applyBorder="1" applyAlignment="1">
      <alignment vertical="center"/>
    </xf>
    <xf numFmtId="0" fontId="26" fillId="0" borderId="1" xfId="13" applyFont="1" applyBorder="1" applyAlignment="1">
      <alignment horizontal="right" vertical="center" wrapText="1"/>
    </xf>
    <xf numFmtId="173" fontId="27" fillId="0" borderId="0" xfId="11" applyNumberFormat="1" applyFont="1" applyFill="1" applyBorder="1" applyAlignment="1">
      <alignment vertical="center"/>
    </xf>
    <xf numFmtId="0" fontId="26" fillId="0" borderId="7" xfId="13" applyFont="1" applyBorder="1" applyAlignment="1">
      <alignment horizontal="right" vertical="center" wrapText="1"/>
    </xf>
    <xf numFmtId="174" fontId="26" fillId="3" borderId="57" xfId="7" applyNumberFormat="1" applyFont="1" applyFill="1" applyBorder="1" applyAlignment="1">
      <alignment vertical="center"/>
    </xf>
    <xf numFmtId="0" fontId="26" fillId="3" borderId="33" xfId="7" applyFont="1" applyFill="1" applyBorder="1" applyAlignment="1">
      <alignment vertical="center"/>
    </xf>
    <xf numFmtId="0" fontId="26" fillId="3" borderId="32" xfId="7" applyFont="1" applyFill="1" applyBorder="1" applyAlignment="1">
      <alignment vertical="center"/>
    </xf>
    <xf numFmtId="0" fontId="26" fillId="3" borderId="30" xfId="7" applyFont="1" applyFill="1" applyBorder="1" applyAlignment="1">
      <alignment vertical="center"/>
    </xf>
    <xf numFmtId="0" fontId="26" fillId="7" borderId="7" xfId="15" applyFont="1" applyFill="1" applyBorder="1" applyAlignment="1">
      <alignment vertical="center"/>
    </xf>
    <xf numFmtId="0" fontId="26" fillId="7" borderId="6" xfId="15" applyFont="1" applyFill="1" applyBorder="1" applyAlignment="1">
      <alignment vertical="center"/>
    </xf>
    <xf numFmtId="0" fontId="26" fillId="7" borderId="5" xfId="15" applyFont="1" applyFill="1" applyBorder="1" applyAlignment="1">
      <alignment vertical="center"/>
    </xf>
    <xf numFmtId="0" fontId="6" fillId="3" borderId="30" xfId="7" applyFont="1" applyFill="1" applyBorder="1" applyAlignment="1">
      <alignment vertical="center"/>
    </xf>
  </cellXfs>
  <cellStyles count="22">
    <cellStyle name="Millares [0]" xfId="1" builtinId="6"/>
    <cellStyle name="Millares 2" xfId="18" xr:uid="{5D593AB7-EB52-45AC-9DB6-BEE3177F1CA6}"/>
    <cellStyle name="Millares 3" xfId="5" xr:uid="{1D5B2941-DF3D-4A18-BE68-397D702C8693}"/>
    <cellStyle name="Millares_FORMULARIO 4 - M-OFERENTE PPTA ECONOMICA" xfId="9" xr:uid="{B334AF8A-1B4F-415A-902F-0126313F84D6}"/>
    <cellStyle name="Moneda" xfId="2" builtinId="4"/>
    <cellStyle name="Moneda 2" xfId="17" xr:uid="{19F42057-A375-4557-A50F-65E8A4291613}"/>
    <cellStyle name="Moneda 2 2 2 2 2" xfId="11" xr:uid="{F331A260-DEA5-4DC9-81EC-A031777DA540}"/>
    <cellStyle name="Normal" xfId="0" builtinId="0"/>
    <cellStyle name="Normal 2" xfId="7" xr:uid="{60F92E5E-5206-45F7-B5AA-9983F3D8B0EF}"/>
    <cellStyle name="Normal 2 10 2 2" xfId="14" xr:uid="{EB661BB4-77A2-4881-9C26-5AEC17C2DBB3}"/>
    <cellStyle name="Normal 2 10 3" xfId="15" xr:uid="{92BA5003-963A-4460-BF6E-236F37A58D2D}"/>
    <cellStyle name="Normal 2 14" xfId="20" xr:uid="{8EB424C3-AD87-4438-A8B6-9804BD63B584}"/>
    <cellStyle name="Normal 2 2" xfId="10" xr:uid="{DF33A02B-C553-4A39-98CE-CDE109C7B42C}"/>
    <cellStyle name="Normal 24" xfId="19" xr:uid="{D0310854-AD0E-4056-AE13-DA83E3668EA0}"/>
    <cellStyle name="Normal 3" xfId="3" xr:uid="{93CCD8C4-391A-45A0-99BF-4533D20A5E63}"/>
    <cellStyle name="Normal 3 11" xfId="6" xr:uid="{3C024B4A-934A-4682-B816-781719510E95}"/>
    <cellStyle name="Normal 3 2" xfId="4" xr:uid="{351A9CEE-90C9-4590-9BE1-1B774BD9A83A}"/>
    <cellStyle name="Normal 3 2 2" xfId="12" xr:uid="{5677B0AE-94F0-4ECD-9542-C0BC82B610C2}"/>
    <cellStyle name="Normal_PTO OFICIAL PREPLIEGO (CORREGIDO) 2" xfId="16" xr:uid="{A50F6A8C-4238-4E3C-8F4A-CB38178879C8}"/>
    <cellStyle name="Normal_PTO OFICIAL y APU MODELO 2010 (2)" xfId="13" xr:uid="{0E6A2580-31A3-41D6-8248-8C0D15494AFB}"/>
    <cellStyle name="Porcentaje" xfId="21" builtinId="5"/>
    <cellStyle name="Porcentaje 2" xfId="8" xr:uid="{23F569F6-6A77-48A8-84FA-F96BF423F4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805815</xdr:colOff>
      <xdr:row>11</xdr:row>
      <xdr:rowOff>188883</xdr:rowOff>
    </xdr:from>
    <xdr:ext cx="5281554" cy="1535142"/>
    <xdr:pic>
      <xdr:nvPicPr>
        <xdr:cNvPr id="2" name="Imagen 1">
          <a:extLst>
            <a:ext uri="{FF2B5EF4-FFF2-40B4-BE49-F238E27FC236}">
              <a16:creationId xmlns:a16="http://schemas.microsoft.com/office/drawing/2014/main" id="{32F24258-1E0D-4938-8870-3AA96C416B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1530"/>
        <a:stretch/>
      </xdr:blipFill>
      <xdr:spPr>
        <a:xfrm>
          <a:off x="1567815" y="2284383"/>
          <a:ext cx="5281554" cy="153514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BAJO%20GUALI%20PRESUPUESTO%202701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V"/>
      <sheetName val="CRONOGRAMA"/>
      <sheetName val="F.P"/>
      <sheetName val="AIU"/>
      <sheetName val="PGIO"/>
      <sheetName val="MEMORIAS"/>
      <sheetName val="CURVAS"/>
      <sheetName val="PRESTO BAJO GUALI "/>
      <sheetName val="600.2.3"/>
      <sheetName val="320.3"/>
      <sheetName val="630.6"/>
      <sheetName val="630.4"/>
      <sheetName val="630.7"/>
      <sheetName val="640.1"/>
      <sheetName val="610.1P"/>
      <sheetName val="661.1"/>
      <sheetName val="710.1"/>
      <sheetName val="INSUMOS "/>
      <sheetName val="CUADRILLAS  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 t="str">
            <v xml:space="preserve">RECTA </v>
          </cell>
          <cell r="B3">
            <v>5</v>
          </cell>
          <cell r="C3">
            <v>0.7</v>
          </cell>
          <cell r="D3">
            <v>0.35</v>
          </cell>
          <cell r="E3">
            <v>0.9</v>
          </cell>
          <cell r="F3">
            <v>0.9</v>
          </cell>
          <cell r="G3">
            <v>0.9</v>
          </cell>
          <cell r="H3">
            <v>0</v>
          </cell>
          <cell r="I3">
            <v>0.35</v>
          </cell>
          <cell r="J3">
            <v>0.7</v>
          </cell>
        </row>
        <row r="4">
          <cell r="A4" t="str">
            <v>TIPO 1</v>
          </cell>
          <cell r="B4">
            <v>5</v>
          </cell>
          <cell r="C4">
            <v>0.5</v>
          </cell>
          <cell r="D4">
            <v>0.45</v>
          </cell>
          <cell r="E4">
            <v>0.9</v>
          </cell>
          <cell r="F4">
            <v>0.9</v>
          </cell>
          <cell r="G4">
            <v>0.9</v>
          </cell>
          <cell r="H4">
            <v>0</v>
          </cell>
          <cell r="I4">
            <v>0.45</v>
          </cell>
          <cell r="J4">
            <v>0.5</v>
          </cell>
        </row>
        <row r="5">
          <cell r="A5" t="str">
            <v>TIPO 2</v>
          </cell>
          <cell r="B5">
            <v>5</v>
          </cell>
          <cell r="C5">
            <v>0.5</v>
          </cell>
          <cell r="D5">
            <v>0.45</v>
          </cell>
          <cell r="E5">
            <v>1.35</v>
          </cell>
          <cell r="F5">
            <v>0.45</v>
          </cell>
          <cell r="G5">
            <v>1.35</v>
          </cell>
          <cell r="H5">
            <v>0</v>
          </cell>
          <cell r="I5">
            <v>0</v>
          </cell>
          <cell r="J5">
            <v>0.5</v>
          </cell>
        </row>
        <row r="6">
          <cell r="A6" t="str">
            <v>TIPO 3</v>
          </cell>
          <cell r="B6">
            <v>5</v>
          </cell>
          <cell r="C6">
            <v>0.5</v>
          </cell>
          <cell r="D6">
            <v>0.45</v>
          </cell>
          <cell r="E6">
            <v>1.35</v>
          </cell>
          <cell r="F6">
            <v>0.45</v>
          </cell>
          <cell r="G6">
            <v>1.35</v>
          </cell>
          <cell r="H6">
            <v>0</v>
          </cell>
          <cell r="I6">
            <v>0</v>
          </cell>
          <cell r="J6">
            <v>0.5</v>
          </cell>
        </row>
        <row r="7">
          <cell r="A7" t="str">
            <v>TIPO 4</v>
          </cell>
          <cell r="B7">
            <v>5</v>
          </cell>
          <cell r="C7">
            <v>0.5</v>
          </cell>
          <cell r="D7">
            <v>0.45</v>
          </cell>
          <cell r="E7">
            <v>1.35</v>
          </cell>
          <cell r="F7">
            <v>0.45</v>
          </cell>
          <cell r="G7">
            <v>1.35</v>
          </cell>
          <cell r="H7">
            <v>0</v>
          </cell>
          <cell r="I7">
            <v>0</v>
          </cell>
          <cell r="J7">
            <v>0.5</v>
          </cell>
        </row>
        <row r="8">
          <cell r="A8" t="str">
            <v>TIPO 5</v>
          </cell>
          <cell r="B8">
            <v>5.45</v>
          </cell>
          <cell r="C8">
            <v>0.5</v>
          </cell>
          <cell r="D8">
            <v>0.45</v>
          </cell>
          <cell r="E8">
            <v>1.8</v>
          </cell>
          <cell r="F8">
            <v>0</v>
          </cell>
          <cell r="G8">
            <v>1.8</v>
          </cell>
          <cell r="H8">
            <v>0</v>
          </cell>
          <cell r="I8">
            <v>0</v>
          </cell>
          <cell r="J8">
            <v>0.5</v>
          </cell>
        </row>
        <row r="9">
          <cell r="A9" t="str">
            <v>TIPO 6</v>
          </cell>
          <cell r="B9">
            <v>5.45</v>
          </cell>
          <cell r="C9">
            <v>0.5</v>
          </cell>
          <cell r="D9">
            <v>0.45</v>
          </cell>
          <cell r="E9">
            <v>1.8</v>
          </cell>
          <cell r="F9">
            <v>0</v>
          </cell>
          <cell r="G9">
            <v>1.8</v>
          </cell>
          <cell r="H9">
            <v>0</v>
          </cell>
          <cell r="I9">
            <v>0</v>
          </cell>
          <cell r="J9">
            <v>0.5</v>
          </cell>
        </row>
        <row r="10">
          <cell r="A10" t="str">
            <v>TIPO 7</v>
          </cell>
          <cell r="B10">
            <v>5.45</v>
          </cell>
          <cell r="C10">
            <v>0.5</v>
          </cell>
          <cell r="D10">
            <v>0.45</v>
          </cell>
          <cell r="E10">
            <v>1.8</v>
          </cell>
          <cell r="F10">
            <v>0</v>
          </cell>
          <cell r="G10">
            <v>1.8</v>
          </cell>
          <cell r="H10">
            <v>0</v>
          </cell>
          <cell r="I10">
            <v>0</v>
          </cell>
          <cell r="J10">
            <v>0.5</v>
          </cell>
        </row>
        <row r="11">
          <cell r="A11" t="str">
            <v>TIPO 8</v>
          </cell>
          <cell r="B11">
            <v>5.9</v>
          </cell>
          <cell r="C11">
            <v>0.5</v>
          </cell>
          <cell r="D11">
            <v>0.45</v>
          </cell>
          <cell r="E11">
            <v>1.8</v>
          </cell>
          <cell r="F11">
            <v>0</v>
          </cell>
          <cell r="G11">
            <v>0.9</v>
          </cell>
          <cell r="H11">
            <v>1.35</v>
          </cell>
          <cell r="I11">
            <v>0</v>
          </cell>
          <cell r="J11">
            <v>0.5</v>
          </cell>
        </row>
        <row r="12">
          <cell r="A12" t="str">
            <v>TIPO 9</v>
          </cell>
          <cell r="B12">
            <v>5.45</v>
          </cell>
          <cell r="C12">
            <v>0.5</v>
          </cell>
          <cell r="D12">
            <v>0.45</v>
          </cell>
          <cell r="E12">
            <v>1.8</v>
          </cell>
          <cell r="F12">
            <v>0</v>
          </cell>
          <cell r="G12">
            <v>1.8</v>
          </cell>
          <cell r="H12">
            <v>0</v>
          </cell>
          <cell r="I12">
            <v>0</v>
          </cell>
          <cell r="J12">
            <v>0.5</v>
          </cell>
        </row>
        <row r="13">
          <cell r="A13" t="str">
            <v>TIPO 10</v>
          </cell>
          <cell r="B13">
            <v>5.9</v>
          </cell>
          <cell r="C13">
            <v>0.5</v>
          </cell>
          <cell r="D13">
            <v>0.45</v>
          </cell>
          <cell r="E13">
            <v>1.8</v>
          </cell>
          <cell r="F13">
            <v>0</v>
          </cell>
          <cell r="G13">
            <v>0.9</v>
          </cell>
          <cell r="H13">
            <v>1.35</v>
          </cell>
          <cell r="I13">
            <v>0</v>
          </cell>
          <cell r="J13">
            <v>0.5</v>
          </cell>
        </row>
        <row r="14">
          <cell r="A14" t="str">
            <v>TIPO 11</v>
          </cell>
          <cell r="B14">
            <v>6.35</v>
          </cell>
          <cell r="C14">
            <v>0.5</v>
          </cell>
          <cell r="D14">
            <v>0.45</v>
          </cell>
          <cell r="E14">
            <v>1.8</v>
          </cell>
          <cell r="F14">
            <v>0</v>
          </cell>
          <cell r="G14">
            <v>0.9</v>
          </cell>
          <cell r="H14">
            <v>1.8</v>
          </cell>
          <cell r="I14">
            <v>0</v>
          </cell>
          <cell r="J14">
            <v>0.5</v>
          </cell>
        </row>
        <row r="15">
          <cell r="A15" t="str">
            <v>TIPO 12</v>
          </cell>
          <cell r="B15">
            <v>6.8</v>
          </cell>
          <cell r="C15">
            <v>0.5</v>
          </cell>
          <cell r="D15">
            <v>0.45</v>
          </cell>
          <cell r="E15">
            <v>1.8</v>
          </cell>
          <cell r="F15">
            <v>0</v>
          </cell>
          <cell r="G15">
            <v>1.35</v>
          </cell>
          <cell r="H15">
            <v>1.8</v>
          </cell>
          <cell r="I15">
            <v>0</v>
          </cell>
          <cell r="J15">
            <v>0.5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6E7B3-EF70-42FB-9297-651A825058E3}">
  <dimension ref="B4:M12"/>
  <sheetViews>
    <sheetView topLeftCell="B1" workbookViewId="0">
      <selection activeCell="K17" sqref="K17"/>
    </sheetView>
  </sheetViews>
  <sheetFormatPr baseColWidth="10" defaultRowHeight="15"/>
  <cols>
    <col min="2" max="2" width="19.28515625" bestFit="1" customWidth="1"/>
    <col min="9" max="9" width="12.5703125" bestFit="1" customWidth="1"/>
    <col min="10" max="10" width="27.28515625" customWidth="1"/>
    <col min="11" max="11" width="24" customWidth="1"/>
    <col min="12" max="12" width="16.7109375" hidden="1" customWidth="1"/>
  </cols>
  <sheetData>
    <row r="4" spans="2:13">
      <c r="B4" s="130" t="s">
        <v>166</v>
      </c>
      <c r="C4" s="279" t="s">
        <v>165</v>
      </c>
      <c r="D4" s="279"/>
      <c r="E4" s="279"/>
      <c r="F4" s="279"/>
      <c r="G4" s="279"/>
      <c r="H4" s="279"/>
      <c r="I4" s="279"/>
      <c r="J4" s="130" t="s">
        <v>164</v>
      </c>
      <c r="K4" s="107" t="s">
        <v>163</v>
      </c>
    </row>
    <row r="5" spans="2:13">
      <c r="B5" s="129">
        <v>2022</v>
      </c>
      <c r="C5" s="281" t="s">
        <v>108</v>
      </c>
      <c r="D5" s="281"/>
      <c r="E5" s="281"/>
      <c r="F5" s="281"/>
      <c r="G5" s="281"/>
      <c r="H5" s="281"/>
      <c r="I5" s="281"/>
      <c r="J5" s="129" t="s">
        <v>162</v>
      </c>
      <c r="K5" s="128">
        <f>+'01BARON_GALLERO_ACCESO_PRINCIPA'!$L$40</f>
        <v>182122134.88985154</v>
      </c>
      <c r="L5" s="123"/>
    </row>
    <row r="6" spans="2:13">
      <c r="B6" s="129">
        <v>2022</v>
      </c>
      <c r="C6" s="281" t="s">
        <v>143</v>
      </c>
      <c r="D6" s="281"/>
      <c r="E6" s="281"/>
      <c r="F6" s="281"/>
      <c r="G6" s="281"/>
      <c r="H6" s="281"/>
      <c r="I6" s="281"/>
      <c r="J6" s="129" t="s">
        <v>162</v>
      </c>
      <c r="K6" s="128">
        <f>+'02GERMANIA_VÍA_CASCAREJA'!$L$40</f>
        <v>182122134.88985154</v>
      </c>
      <c r="L6" s="123"/>
    </row>
    <row r="7" spans="2:13">
      <c r="B7" s="127">
        <v>2023</v>
      </c>
      <c r="C7" s="280" t="s">
        <v>144</v>
      </c>
      <c r="D7" s="280"/>
      <c r="E7" s="280"/>
      <c r="F7" s="280"/>
      <c r="G7" s="280"/>
      <c r="H7" s="280"/>
      <c r="I7" s="280"/>
      <c r="J7" s="127" t="s">
        <v>161</v>
      </c>
      <c r="K7" s="126">
        <f>+'03BARON_GALLERO_TOPO_VIA_LIBER'!$L$40</f>
        <v>162306271.0836122</v>
      </c>
      <c r="L7" s="123"/>
    </row>
    <row r="8" spans="2:13">
      <c r="B8" s="127">
        <v>2023</v>
      </c>
      <c r="C8" s="280" t="s">
        <v>145</v>
      </c>
      <c r="D8" s="280"/>
      <c r="E8" s="280"/>
      <c r="F8" s="280"/>
      <c r="G8" s="280"/>
      <c r="H8" s="280"/>
      <c r="I8" s="280"/>
      <c r="J8" s="127" t="s">
        <v>176</v>
      </c>
      <c r="K8" s="126">
        <f>+'04CHORRO_BLANCO_SECTOR_T.NUEVA'!$L$40</f>
        <v>279997309.32873625</v>
      </c>
      <c r="L8" s="123"/>
    </row>
    <row r="9" spans="2:13">
      <c r="J9" s="125" t="s">
        <v>174</v>
      </c>
      <c r="K9" s="124">
        <f>SUM(K5:K8)</f>
        <v>806547850.19205153</v>
      </c>
      <c r="L9" s="123"/>
      <c r="M9" s="276"/>
    </row>
    <row r="10" spans="2:13">
      <c r="J10" s="125" t="s">
        <v>173</v>
      </c>
      <c r="K10" s="124">
        <f>+K9*0.07</f>
        <v>56458349.513443612</v>
      </c>
      <c r="L10" s="271">
        <v>7.0000000000000007E-2</v>
      </c>
    </row>
    <row r="11" spans="2:13">
      <c r="J11" s="272" t="s">
        <v>175</v>
      </c>
      <c r="K11" s="273">
        <f>K9+K10</f>
        <v>863006199.70549512</v>
      </c>
    </row>
    <row r="12" spans="2:13">
      <c r="K12" s="123"/>
    </row>
  </sheetData>
  <mergeCells count="5">
    <mergeCell ref="C4:I4"/>
    <mergeCell ref="C7:I7"/>
    <mergeCell ref="C8:I8"/>
    <mergeCell ref="C5:I5"/>
    <mergeCell ref="C6:I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8402B-A290-4517-955B-B7557D2CFD4D}">
  <dimension ref="A1:N52"/>
  <sheetViews>
    <sheetView view="pageBreakPreview" topLeftCell="A6" zoomScaleNormal="100" zoomScaleSheetLayoutView="100" workbookViewId="0">
      <selection activeCell="C10" sqref="C10:I30"/>
    </sheetView>
  </sheetViews>
  <sheetFormatPr baseColWidth="10" defaultRowHeight="15"/>
  <cols>
    <col min="1" max="2" width="3.5703125" customWidth="1"/>
    <col min="3" max="3" width="3.42578125" customWidth="1"/>
    <col min="4" max="4" width="6.85546875" customWidth="1"/>
    <col min="5" max="5" width="8.7109375" customWidth="1"/>
    <col min="6" max="6" width="12.42578125" customWidth="1"/>
    <col min="7" max="7" width="20.5703125" customWidth="1"/>
    <col min="8" max="8" width="5.5703125" customWidth="1"/>
    <col min="9" max="9" width="7.7109375" customWidth="1"/>
    <col min="10" max="10" width="12.85546875" hidden="1" customWidth="1"/>
    <col min="11" max="11" width="14.42578125" customWidth="1"/>
    <col min="12" max="12" width="12.7109375" customWidth="1"/>
  </cols>
  <sheetData>
    <row r="1" spans="1:14" ht="16.5" thickBot="1">
      <c r="A1" s="5"/>
      <c r="B1" s="5"/>
      <c r="C1" s="5"/>
      <c r="D1" s="5"/>
      <c r="E1" s="7"/>
      <c r="F1" s="5"/>
      <c r="G1" s="6"/>
      <c r="H1" s="5"/>
      <c r="I1" s="5"/>
      <c r="J1" s="5"/>
      <c r="K1" s="5"/>
      <c r="L1" s="5"/>
      <c r="M1" s="5"/>
      <c r="N1" s="5"/>
    </row>
    <row r="2" spans="1:14" ht="16.5" thickTop="1">
      <c r="A2" s="5"/>
      <c r="B2" s="87"/>
      <c r="C2" s="84"/>
      <c r="D2" s="84"/>
      <c r="E2" s="86"/>
      <c r="F2" s="84"/>
      <c r="G2" s="85"/>
      <c r="H2" s="84"/>
      <c r="I2" s="84"/>
      <c r="J2" s="84"/>
      <c r="K2" s="84"/>
      <c r="L2" s="84"/>
      <c r="M2" s="83"/>
      <c r="N2" s="5"/>
    </row>
    <row r="3" spans="1:14" ht="15.75">
      <c r="A3" s="5"/>
      <c r="B3" s="17"/>
      <c r="C3" s="303" t="s">
        <v>140</v>
      </c>
      <c r="D3" s="303"/>
      <c r="E3" s="303"/>
      <c r="F3" s="303"/>
      <c r="G3" s="6"/>
      <c r="H3" s="5"/>
      <c r="I3" s="5"/>
      <c r="J3" s="5"/>
      <c r="K3" s="5"/>
      <c r="L3" s="5"/>
      <c r="M3" s="13"/>
      <c r="N3" s="5"/>
    </row>
    <row r="4" spans="1:14" ht="15.75">
      <c r="A4" s="5"/>
      <c r="B4" s="17"/>
      <c r="C4" s="82" t="s">
        <v>139</v>
      </c>
      <c r="D4" s="81" t="s">
        <v>138</v>
      </c>
      <c r="E4" s="82" t="s">
        <v>137</v>
      </c>
      <c r="F4" s="81">
        <v>3</v>
      </c>
      <c r="G4" s="6"/>
      <c r="H4" s="5"/>
      <c r="I4" s="5"/>
      <c r="J4" s="5"/>
      <c r="K4" s="5"/>
      <c r="L4" s="5"/>
      <c r="M4" s="13"/>
      <c r="N4" s="5"/>
    </row>
    <row r="5" spans="1:14" ht="15.75">
      <c r="A5" s="5"/>
      <c r="B5" s="17"/>
      <c r="C5" s="304" t="s">
        <v>125</v>
      </c>
      <c r="D5" s="304"/>
      <c r="E5" s="304"/>
      <c r="F5" s="304"/>
      <c r="G5" s="304"/>
      <c r="H5" s="304"/>
      <c r="I5" s="304"/>
      <c r="J5" s="304"/>
      <c r="K5" s="304"/>
      <c r="L5" s="304"/>
      <c r="M5" s="13"/>
      <c r="N5" s="5"/>
    </row>
    <row r="6" spans="1:14" ht="16.5" thickBot="1">
      <c r="A6" s="5"/>
      <c r="B6" s="17"/>
      <c r="C6" s="305" t="s">
        <v>123</v>
      </c>
      <c r="D6" s="305"/>
      <c r="E6" s="305"/>
      <c r="F6" s="305"/>
      <c r="G6" s="305"/>
      <c r="H6" s="305"/>
      <c r="I6" s="305"/>
      <c r="J6" s="305"/>
      <c r="K6" s="305"/>
      <c r="L6" s="305"/>
      <c r="M6" s="13"/>
      <c r="N6" s="5"/>
    </row>
    <row r="7" spans="1:14" ht="27.75" customHeight="1">
      <c r="A7" s="78"/>
      <c r="B7" s="80"/>
      <c r="C7" s="315" t="s">
        <v>121</v>
      </c>
      <c r="D7" s="316"/>
      <c r="E7" s="316"/>
      <c r="F7" s="316"/>
      <c r="G7" s="316"/>
      <c r="H7" s="316"/>
      <c r="I7" s="316"/>
      <c r="J7" s="316"/>
      <c r="K7" s="316"/>
      <c r="L7" s="317"/>
      <c r="M7" s="79"/>
      <c r="N7" s="78"/>
    </row>
    <row r="8" spans="1:14" ht="27.75" customHeight="1" thickBot="1">
      <c r="A8" s="5"/>
      <c r="B8" s="75"/>
      <c r="C8" s="318"/>
      <c r="D8" s="319"/>
      <c r="E8" s="319"/>
      <c r="F8" s="319"/>
      <c r="G8" s="319"/>
      <c r="H8" s="319"/>
      <c r="I8" s="319"/>
      <c r="J8" s="319"/>
      <c r="K8" s="319"/>
      <c r="L8" s="320"/>
      <c r="M8" s="13"/>
      <c r="N8" s="5"/>
    </row>
    <row r="9" spans="1:14" ht="60.75" customHeight="1" thickBot="1">
      <c r="A9" s="5"/>
      <c r="B9" s="75"/>
      <c r="C9" s="321" t="s">
        <v>119</v>
      </c>
      <c r="D9" s="322"/>
      <c r="E9" s="322"/>
      <c r="F9" s="322"/>
      <c r="G9" s="322"/>
      <c r="H9" s="322"/>
      <c r="I9" s="322"/>
      <c r="J9" s="322"/>
      <c r="K9" s="322"/>
      <c r="L9" s="323"/>
      <c r="M9" s="13"/>
      <c r="N9" s="5"/>
    </row>
    <row r="10" spans="1:14" ht="16.5" thickBot="1">
      <c r="A10" s="5"/>
      <c r="B10" s="17"/>
      <c r="C10" s="70"/>
      <c r="D10" s="68"/>
      <c r="E10" s="68"/>
      <c r="F10" s="68"/>
      <c r="G10" s="68"/>
      <c r="H10" s="68"/>
      <c r="I10" s="68"/>
      <c r="J10" s="68"/>
      <c r="K10" s="68"/>
      <c r="L10" s="475"/>
      <c r="M10" s="13"/>
      <c r="N10" s="5"/>
    </row>
    <row r="11" spans="1:14" ht="32.25" customHeight="1">
      <c r="A11" s="5"/>
      <c r="B11" s="17"/>
      <c r="C11" s="420" t="s">
        <v>118</v>
      </c>
      <c r="D11" s="421" t="s">
        <v>117</v>
      </c>
      <c r="E11" s="422" t="s">
        <v>116</v>
      </c>
      <c r="F11" s="422"/>
      <c r="G11" s="420" t="s">
        <v>115</v>
      </c>
      <c r="H11" s="421" t="s">
        <v>79</v>
      </c>
      <c r="I11" s="421" t="s">
        <v>114</v>
      </c>
      <c r="J11" s="423" t="s">
        <v>113</v>
      </c>
      <c r="K11" s="424" t="s">
        <v>112</v>
      </c>
      <c r="L11" s="425" t="s">
        <v>111</v>
      </c>
      <c r="N11" s="17"/>
    </row>
    <row r="12" spans="1:14" ht="32.25" customHeight="1" thickBot="1">
      <c r="A12" s="5"/>
      <c r="B12" s="17"/>
      <c r="C12" s="426"/>
      <c r="D12" s="427"/>
      <c r="E12" s="257" t="s">
        <v>110</v>
      </c>
      <c r="F12" s="257" t="s">
        <v>109</v>
      </c>
      <c r="G12" s="426"/>
      <c r="H12" s="427"/>
      <c r="I12" s="427"/>
      <c r="J12" s="428"/>
      <c r="K12" s="429"/>
      <c r="L12" s="430"/>
      <c r="N12" s="17"/>
    </row>
    <row r="13" spans="1:14" ht="16.5" thickBot="1">
      <c r="A13" s="5"/>
      <c r="B13" s="17"/>
      <c r="C13" s="469" t="s">
        <v>179</v>
      </c>
      <c r="D13" s="470"/>
      <c r="E13" s="470"/>
      <c r="F13" s="470"/>
      <c r="G13" s="470"/>
      <c r="H13" s="470"/>
      <c r="I13" s="470"/>
      <c r="J13" s="470"/>
      <c r="K13" s="470"/>
      <c r="L13" s="471"/>
      <c r="M13" s="13"/>
      <c r="N13" s="5"/>
    </row>
    <row r="14" spans="1:14" ht="18">
      <c r="A14" s="5"/>
      <c r="B14" s="17"/>
      <c r="C14" s="431">
        <v>1</v>
      </c>
      <c r="D14" s="432" t="str">
        <f>+'01BARON_GALLERO_ACCESO_PRINCIPA'!D14</f>
        <v>3.01.04</v>
      </c>
      <c r="E14" s="432"/>
      <c r="F14" s="432"/>
      <c r="G14" s="433" t="str">
        <f>+'01BARON_GALLERO_ACCESO_PRINCIPA'!G14</f>
        <v xml:space="preserve">LOCALIZACION Y REPLANTEO TOPOGRAFICO </v>
      </c>
      <c r="H14" s="432" t="str">
        <f>+'01BARON_GALLERO_ACCESO_PRINCIPA'!H14</f>
        <v>KM</v>
      </c>
      <c r="I14" s="434">
        <f>+'01BARON_GALLERO_ACCESO_PRINCIPA'!I14+'02GERMANIA_VÍA_CASCAREJA'!I14+'03BARON_GALLERO_TOPO_VIA_LIBER'!I14+'04CHORRO_BLANCO_SECTOR_T.NUEVA'!I14</f>
        <v>0.43741660000000004</v>
      </c>
      <c r="J14" s="435">
        <f>+'02GERMANIA_VÍA_CASCAREJA'!J14</f>
        <v>3708675.9</v>
      </c>
      <c r="K14" s="435">
        <f>J14*(1+$K$48)</f>
        <v>4821278.67</v>
      </c>
      <c r="L14" s="435">
        <f>+I14*K14</f>
        <v>2108907.3234839221</v>
      </c>
      <c r="M14" s="13"/>
      <c r="N14" s="5"/>
    </row>
    <row r="15" spans="1:14" ht="27">
      <c r="A15" s="5"/>
      <c r="B15" s="17"/>
      <c r="C15" s="436">
        <v>2</v>
      </c>
      <c r="D15" s="432" t="str">
        <f>+'01BARON_GALLERO_ACCESO_PRINCIPA'!D15</f>
        <v>3.02.07</v>
      </c>
      <c r="E15" s="432"/>
      <c r="F15" s="432"/>
      <c r="G15" s="433" t="str">
        <f>+'01BARON_GALLERO_ACCESO_PRINCIPA'!G15</f>
        <v>EXCAVACIONES MECANICAS VARIAS EN MATERIAL COMUN SECO</v>
      </c>
      <c r="H15" s="432" t="str">
        <f>+'01BARON_GALLERO_ACCESO_PRINCIPA'!H15</f>
        <v>M3</v>
      </c>
      <c r="I15" s="434">
        <f>+'01BARON_GALLERO_ACCESO_PRINCIPA'!I15+'02GERMANIA_VÍA_CASCAREJA'!I15+'03BARON_GALLERO_TOPO_VIA_LIBER'!I15+'04CHORRO_BLANCO_SECTOR_T.NUEVA'!I15</f>
        <v>656.12490000000003</v>
      </c>
      <c r="J15" s="435">
        <f>+'02GERMANIA_VÍA_CASCAREJA'!J15</f>
        <v>16429.53</v>
      </c>
      <c r="K15" s="435">
        <f t="shared" ref="K15:K27" si="0">J15*(1+$K$48)</f>
        <v>21358.388999999999</v>
      </c>
      <c r="L15" s="435">
        <f t="shared" ref="L15:L27" si="1">+I15*K15</f>
        <v>14013770.8467861</v>
      </c>
      <c r="M15" s="13"/>
      <c r="N15" s="5"/>
    </row>
    <row r="16" spans="1:14" ht="36">
      <c r="A16" s="5"/>
      <c r="B16" s="17"/>
      <c r="C16" s="436">
        <v>3</v>
      </c>
      <c r="D16" s="432" t="str">
        <f>+'01BARON_GALLERO_ACCESO_PRINCIPA'!D16</f>
        <v>3.04.03</v>
      </c>
      <c r="E16" s="432"/>
      <c r="F16" s="432"/>
      <c r="G16" s="433" t="str">
        <f>+'01BARON_GALLERO_ACCESO_PRINCIPA'!G16</f>
        <v>CUNETEO, PERFILADO Y COMPACTACION DE LA BANCA EXISTENTE. (TRABAJO PREVIO A PAVIMENTACION)</v>
      </c>
      <c r="H16" s="432" t="str">
        <f>+'01BARON_GALLERO_ACCESO_PRINCIPA'!H16</f>
        <v>KM</v>
      </c>
      <c r="I16" s="434">
        <f>+'01BARON_GALLERO_ACCESO_PRINCIPA'!I16+'02GERMANIA_VÍA_CASCAREJA'!I16+'03BARON_GALLERO_TOPO_VIA_LIBER'!I16+'04CHORRO_BLANCO_SECTOR_T.NUEVA'!I16</f>
        <v>0.43741660000000004</v>
      </c>
      <c r="J16" s="435">
        <f>+'02GERMANIA_VÍA_CASCAREJA'!J16</f>
        <v>1249701</v>
      </c>
      <c r="K16" s="435">
        <f t="shared" si="0"/>
        <v>1624611.3</v>
      </c>
      <c r="L16" s="435">
        <f t="shared" si="1"/>
        <v>710631.95116758009</v>
      </c>
      <c r="M16" s="13"/>
      <c r="N16" s="5"/>
    </row>
    <row r="17" spans="1:14" ht="18">
      <c r="A17" s="5"/>
      <c r="B17" s="17"/>
      <c r="C17" s="436">
        <v>4</v>
      </c>
      <c r="D17" s="432" t="str">
        <f>+'01BARON_GALLERO_ACCESO_PRINCIPA'!D17</f>
        <v>3.03.10</v>
      </c>
      <c r="E17" s="432"/>
      <c r="F17" s="432"/>
      <c r="G17" s="433" t="str">
        <f>+'01BARON_GALLERO_ACCESO_PRINCIPA'!G17</f>
        <v xml:space="preserve"> EXCAVACION MANUAL EN MATERIAL COMUN </v>
      </c>
      <c r="H17" s="432" t="str">
        <f>+'01BARON_GALLERO_ACCESO_PRINCIPA'!H17</f>
        <v>M3</v>
      </c>
      <c r="I17" s="434">
        <f>+'01BARON_GALLERO_ACCESO_PRINCIPA'!I17+'02GERMANIA_VÍA_CASCAREJA'!I17+'03BARON_GALLERO_TOPO_VIA_LIBER'!I17+'04CHORRO_BLANCO_SECTOR_T.NUEVA'!I17</f>
        <v>1099.829784</v>
      </c>
      <c r="J17" s="435">
        <f>+'02GERMANIA_VÍA_CASCAREJA'!J17</f>
        <v>64546.54</v>
      </c>
      <c r="K17" s="435">
        <f t="shared" si="0"/>
        <v>83910.502000000008</v>
      </c>
      <c r="L17" s="435">
        <f t="shared" si="1"/>
        <v>92287269.289991572</v>
      </c>
      <c r="M17" s="13"/>
      <c r="N17" s="5"/>
    </row>
    <row r="18" spans="1:14" ht="45">
      <c r="A18" s="5"/>
      <c r="B18" s="17"/>
      <c r="C18" s="436">
        <v>5</v>
      </c>
      <c r="D18" s="432" t="str">
        <f>+'01BARON_GALLERO_ACCESO_PRINCIPA'!D18</f>
        <v>3.04.07</v>
      </c>
      <c r="E18" s="432"/>
      <c r="F18" s="432"/>
      <c r="G18" s="433" t="str">
        <f>+'01BARON_GALLERO_ACCESO_PRINCIPA'!G18</f>
        <v>SUMINISTRO, EXTENDIDA Y COMPACTACION DE MATERIAL SELECCIONADO PARA SUBBASE GRANULAR (INCLUYE ACARREO LIBRE DE 5KM) (**)</v>
      </c>
      <c r="H18" s="432" t="str">
        <f>+'01BARON_GALLERO_ACCESO_PRINCIPA'!H18</f>
        <v>M3</v>
      </c>
      <c r="I18" s="434">
        <f>+'01BARON_GALLERO_ACCESO_PRINCIPA'!I18+'02GERMANIA_VÍA_CASCAREJA'!I18+'03BARON_GALLERO_TOPO_VIA_LIBER'!I18+'04CHORRO_BLANCO_SECTOR_T.NUEVA'!I18</f>
        <v>328.06245000000001</v>
      </c>
      <c r="J18" s="435">
        <f>+'02GERMANIA_VÍA_CASCAREJA'!J18</f>
        <v>102476.51</v>
      </c>
      <c r="K18" s="435">
        <f t="shared" si="0"/>
        <v>133219.46299999999</v>
      </c>
      <c r="L18" s="435">
        <f t="shared" si="1"/>
        <v>43704303.41946435</v>
      </c>
      <c r="M18" s="13"/>
      <c r="N18" s="5"/>
    </row>
    <row r="19" spans="1:14" ht="36">
      <c r="A19" s="5"/>
      <c r="B19" s="17"/>
      <c r="C19" s="436">
        <v>6</v>
      </c>
      <c r="D19" s="432" t="str">
        <f>+'01BARON_GALLERO_ACCESO_PRINCIPA'!D19</f>
        <v>3.05.11</v>
      </c>
      <c r="E19" s="432"/>
      <c r="F19" s="432"/>
      <c r="G19" s="433" t="str">
        <f>+'01BARON_GALLERO_ACCESO_PRINCIPA'!G19</f>
        <v xml:space="preserve"> CONCRETO PARA PAVIMENTO RIGIDO 21 MPa - (3000 PSI), INCLUYE SELLO DE JUNTAS PARA PLACA HUELLA</v>
      </c>
      <c r="H19" s="432" t="str">
        <f>+'01BARON_GALLERO_ACCESO_PRINCIPA'!H19</f>
        <v>M3</v>
      </c>
      <c r="I19" s="434">
        <f>+'01BARON_GALLERO_ACCESO_PRINCIPA'!I19+'02GERMANIA_VÍA_CASCAREJA'!I19+'03BARON_GALLERO_TOPO_VIA_LIBER'!I19+'04CHORRO_BLANCO_SECTOR_T.NUEVA'!I19</f>
        <v>320.04795839999997</v>
      </c>
      <c r="J19" s="435">
        <f>+'02GERMANIA_VÍA_CASCAREJA'!J19</f>
        <v>786317.44</v>
      </c>
      <c r="K19" s="435">
        <f t="shared" si="0"/>
        <v>1022212.672</v>
      </c>
      <c r="L19" s="435">
        <f t="shared" si="1"/>
        <v>327157078.72420883</v>
      </c>
      <c r="M19" s="13"/>
      <c r="N19" s="5"/>
    </row>
    <row r="20" spans="1:14" ht="45">
      <c r="A20" s="5"/>
      <c r="B20" s="17"/>
      <c r="C20" s="436">
        <v>7</v>
      </c>
      <c r="D20" s="432" t="str">
        <f>+'01BARON_GALLERO_ACCESO_PRINCIPA'!D20</f>
        <v>3.03.21</v>
      </c>
      <c r="E20" s="432"/>
      <c r="F20" s="432"/>
      <c r="G20" s="433" t="str">
        <f>+'01BARON_GALLERO_ACCESO_PRINCIPA'!G20</f>
        <v>SUMINISTRO E INSTALACION DE CONCRETO CICLOPEO DE 21 MPA (3000 PSI) , 60% RAJON PARA PLACA HUELLAS INCLUYE SELLO DE JUNTAS</v>
      </c>
      <c r="H20" s="432" t="str">
        <f>+'01BARON_GALLERO_ACCESO_PRINCIPA'!H20</f>
        <v>M3</v>
      </c>
      <c r="I20" s="434">
        <f>+'01BARON_GALLERO_ACCESO_PRINCIPA'!I20+'02GERMANIA_VÍA_CASCAREJA'!I20+'03BARON_GALLERO_TOPO_VIA_LIBER'!I20+'04CHORRO_BLANCO_SECTOR_T.NUEVA'!I20</f>
        <v>118.10248199999999</v>
      </c>
      <c r="J20" s="435">
        <f>+'02GERMANIA_VÍA_CASCAREJA'!J20</f>
        <v>542040.13</v>
      </c>
      <c r="K20" s="435">
        <f t="shared" si="0"/>
        <v>704652.16899999999</v>
      </c>
      <c r="L20" s="435">
        <f t="shared" si="1"/>
        <v>83221170.105583459</v>
      </c>
      <c r="M20" s="13"/>
      <c r="N20" s="5"/>
    </row>
    <row r="21" spans="1:14" ht="27">
      <c r="A21" s="5"/>
      <c r="B21" s="17"/>
      <c r="C21" s="436">
        <v>8</v>
      </c>
      <c r="D21" s="432" t="str">
        <f>+'01BARON_GALLERO_ACCESO_PRINCIPA'!D21</f>
        <v>3.10.12</v>
      </c>
      <c r="E21" s="432"/>
      <c r="F21" s="432"/>
      <c r="G21" s="433" t="str">
        <f>+'01BARON_GALLERO_ACCESO_PRINCIPA'!G21</f>
        <v>SUMINISTRO FIGURADO Y ARMADO DE ACERO DE REFUERZO 60000 PSI 420 MPA</v>
      </c>
      <c r="H21" s="432" t="str">
        <f>+'01BARON_GALLERO_ACCESO_PRINCIPA'!H21</f>
        <v>KG</v>
      </c>
      <c r="I21" s="434">
        <f>+'01BARON_GALLERO_ACCESO_PRINCIPA'!I21+'02GERMANIA_VÍA_CASCAREJA'!I21+'03BARON_GALLERO_TOPO_VIA_LIBER'!I21+'04CHORRO_BLANCO_SECTOR_T.NUEVA'!I21</f>
        <v>16779.6582088</v>
      </c>
      <c r="J21" s="435">
        <f>+'02GERMANIA_VÍA_CASCAREJA'!J21</f>
        <v>7002.12</v>
      </c>
      <c r="K21" s="435">
        <f t="shared" si="0"/>
        <v>9102.7559999999994</v>
      </c>
      <c r="L21" s="435">
        <f t="shared" si="1"/>
        <v>152741134.43810344</v>
      </c>
      <c r="M21" s="13"/>
      <c r="N21" s="5"/>
    </row>
    <row r="22" spans="1:14" ht="45">
      <c r="A22" s="5"/>
      <c r="B22" s="17"/>
      <c r="C22" s="436">
        <v>9</v>
      </c>
      <c r="D22" s="432" t="str">
        <f>+'01BARON_GALLERO_ACCESO_PRINCIPA'!D22</f>
        <v>3.12.03</v>
      </c>
      <c r="E22" s="432"/>
      <c r="F22" s="432"/>
      <c r="G22" s="437" t="str">
        <f>+'01BARON_GALLERO_ACCESO_PRINCIPA'!G22</f>
        <v>TRANSPORTE DE MATERIAL DE AFIRMADO Y/O GRANULAR DESPUÉS DE 5 KM (INSTALADO Y COMPACTADO SEGÚN SECCIÓN DE DISEÑO).</v>
      </c>
      <c r="H22" s="432" t="str">
        <f>+'01BARON_GALLERO_ACCESO_PRINCIPA'!H22</f>
        <v>M3-KM</v>
      </c>
      <c r="I22" s="434">
        <f>+'01BARON_GALLERO_ACCESO_PRINCIPA'!I22+'02GERMANIA_VÍA_CASCAREJA'!I22+'03BARON_GALLERO_TOPO_VIA_LIBER'!I22+'04CHORRO_BLANCO_SECTOR_T.NUEVA'!I22</f>
        <v>1640.3122499999999</v>
      </c>
      <c r="J22" s="435">
        <f>+'02GERMANIA_VÍA_CASCAREJA'!J22</f>
        <v>2312.5</v>
      </c>
      <c r="K22" s="435">
        <f t="shared" si="0"/>
        <v>3006.25</v>
      </c>
      <c r="L22" s="435">
        <f t="shared" si="1"/>
        <v>4931188.7015624996</v>
      </c>
      <c r="M22" s="13"/>
      <c r="N22" s="5"/>
    </row>
    <row r="23" spans="1:14" ht="36">
      <c r="A23" s="5"/>
      <c r="B23" s="17"/>
      <c r="C23" s="436">
        <v>10</v>
      </c>
      <c r="D23" s="432" t="str">
        <f>+'01BARON_GALLERO_ACCESO_PRINCIPA'!D23</f>
        <v>3.09.15</v>
      </c>
      <c r="E23" s="432"/>
      <c r="F23" s="432"/>
      <c r="G23" s="437" t="str">
        <f>+'01BARON_GALLERO_ACCESO_PRINCIPA'!G23</f>
        <v xml:space="preserve">SUMINISTRO E INSTALACION SEÑAL VIAL PREVENTIVA, TAMAÑO 75*75 cm. SEGUN NORMA INVIAS </v>
      </c>
      <c r="H23" s="432" t="str">
        <f>+'01BARON_GALLERO_ACCESO_PRINCIPA'!H23</f>
        <v>UND.</v>
      </c>
      <c r="I23" s="434">
        <f>+'01BARON_GALLERO_ACCESO_PRINCIPA'!I23+'02GERMANIA_VÍA_CASCAREJA'!I23+'03BARON_GALLERO_TOPO_VIA_LIBER'!I23+'04CHORRO_BLANCO_SECTOR_T.NUEVA'!I23</f>
        <v>8</v>
      </c>
      <c r="J23" s="435">
        <f>+'02GERMANIA_VÍA_CASCAREJA'!J23</f>
        <v>430879.73</v>
      </c>
      <c r="K23" s="435">
        <f t="shared" si="0"/>
        <v>560143.64899999998</v>
      </c>
      <c r="L23" s="435">
        <f t="shared" si="1"/>
        <v>4481149.1919999998</v>
      </c>
      <c r="M23" s="13"/>
      <c r="N23" s="5"/>
    </row>
    <row r="24" spans="1:14" ht="36">
      <c r="A24" s="5"/>
      <c r="B24" s="17"/>
      <c r="C24" s="436">
        <v>11</v>
      </c>
      <c r="D24" s="432" t="str">
        <f>+'01BARON_GALLERO_ACCESO_PRINCIPA'!D24</f>
        <v>3.09.16</v>
      </c>
      <c r="E24" s="432"/>
      <c r="F24" s="432"/>
      <c r="G24" s="437" t="str">
        <f>+'01BARON_GALLERO_ACCESO_PRINCIPA'!G24</f>
        <v>SUMINISTRO E INSTALACION SEÑAL VIAL REGLAMENTARIA, DIAMETRO 75 cm. SEGÚN NORMA INVIAS</v>
      </c>
      <c r="H24" s="432" t="str">
        <f>+'01BARON_GALLERO_ACCESO_PRINCIPA'!H24</f>
        <v>UND.</v>
      </c>
      <c r="I24" s="434">
        <f>+'01BARON_GALLERO_ACCESO_PRINCIPA'!I24+'02GERMANIA_VÍA_CASCAREJA'!I24+'03BARON_GALLERO_TOPO_VIA_LIBER'!I24+'04CHORRO_BLANCO_SECTOR_T.NUEVA'!I24</f>
        <v>8</v>
      </c>
      <c r="J24" s="435">
        <f>+'02GERMANIA_VÍA_CASCAREJA'!J24</f>
        <v>593433.73</v>
      </c>
      <c r="K24" s="435">
        <f t="shared" si="0"/>
        <v>771463.84900000005</v>
      </c>
      <c r="L24" s="435">
        <f t="shared" si="1"/>
        <v>6171710.7920000004</v>
      </c>
      <c r="M24" s="13"/>
      <c r="N24" s="5"/>
    </row>
    <row r="25" spans="1:14" ht="27">
      <c r="A25" s="5"/>
      <c r="B25" s="17"/>
      <c r="C25" s="436">
        <v>12</v>
      </c>
      <c r="D25" s="432" t="str">
        <f>+'01BARON_GALLERO_ACCESO_PRINCIPA'!D25</f>
        <v>3.03.22</v>
      </c>
      <c r="E25" s="432"/>
      <c r="F25" s="432"/>
      <c r="G25" s="437" t="str">
        <f>+'01BARON_GALLERO_ACCESO_PRINCIPA'!G25</f>
        <v>SUMINISTRO E INSTALACION DE CONCRETO DE 14 MPA (2000 PSI) SOLADOS Y ATRAQUES</v>
      </c>
      <c r="H25" s="432" t="str">
        <f>+'01BARON_GALLERO_ACCESO_PRINCIPA'!H25</f>
        <v>M3</v>
      </c>
      <c r="I25" s="434">
        <f>+'01BARON_GALLERO_ACCESO_PRINCIPA'!I25+'02GERMANIA_VÍA_CASCAREJA'!I25+'03BARON_GALLERO_TOPO_VIA_LIBER'!I25+'04CHORRO_BLANCO_SECTOR_T.NUEVA'!I25</f>
        <v>4.71</v>
      </c>
      <c r="J25" s="435">
        <f>+'02GERMANIA_VÍA_CASCAREJA'!J25</f>
        <v>516357.47</v>
      </c>
      <c r="K25" s="435">
        <f t="shared" si="0"/>
        <v>671264.71100000001</v>
      </c>
      <c r="L25" s="435">
        <f t="shared" si="1"/>
        <v>3161656.7888099998</v>
      </c>
      <c r="M25" s="13"/>
      <c r="N25" s="5"/>
    </row>
    <row r="26" spans="1:14" ht="45">
      <c r="A26" s="5"/>
      <c r="B26" s="17"/>
      <c r="C26" s="436">
        <v>13</v>
      </c>
      <c r="D26" s="432" t="str">
        <f>+'01BARON_GALLERO_ACCESO_PRINCIPA'!D26</f>
        <v>3.03.12</v>
      </c>
      <c r="E26" s="432"/>
      <c r="F26" s="432"/>
      <c r="G26" s="437" t="str">
        <f>+'01BARON_GALLERO_ACCESO_PRINCIPA'!G26</f>
        <v>MEJORAMIENTO DE PISO CON MATERIAL DE AFIRMADO COMPACTADO CON PLANCHA VIBRADORA, INCLUYE ACARREO LIBRE DE 5 KM.</v>
      </c>
      <c r="H26" s="432" t="str">
        <f>+'01BARON_GALLERO_ACCESO_PRINCIPA'!H26</f>
        <v>M3</v>
      </c>
      <c r="I26" s="434">
        <f>+'01BARON_GALLERO_ACCESO_PRINCIPA'!I26+'02GERMANIA_VÍA_CASCAREJA'!I26+'03BARON_GALLERO_TOPO_VIA_LIBER'!I26+'04CHORRO_BLANCO_SECTOR_T.NUEVA'!I26</f>
        <v>218.70830000000001</v>
      </c>
      <c r="J26" s="435">
        <f>+'02GERMANIA_VÍA_CASCAREJA'!J26</f>
        <v>100304.2</v>
      </c>
      <c r="K26" s="435">
        <f t="shared" si="0"/>
        <v>130395.46</v>
      </c>
      <c r="L26" s="435">
        <f t="shared" si="1"/>
        <v>28518569.384318002</v>
      </c>
      <c r="M26" s="13"/>
      <c r="N26" s="5"/>
    </row>
    <row r="27" spans="1:14" ht="27">
      <c r="A27" s="5"/>
      <c r="B27" s="17"/>
      <c r="C27" s="436">
        <v>14</v>
      </c>
      <c r="D27" s="432" t="str">
        <f>+'01BARON_GALLERO_ACCESO_PRINCIPA'!D27</f>
        <v>1.01.06</v>
      </c>
      <c r="E27" s="432"/>
      <c r="F27" s="432"/>
      <c r="G27" s="437" t="str">
        <f>+'01BARON_GALLERO_ACCESO_PRINCIPA'!G27</f>
        <v>CONFORMACIÓN COMPACTACIÓN SUBRASANTE CBR=95%</v>
      </c>
      <c r="H27" s="432" t="str">
        <f>+'01BARON_GALLERO_ACCESO_PRINCIPA'!H27</f>
        <v>M2</v>
      </c>
      <c r="I27" s="434">
        <f>+'01BARON_GALLERO_ACCESO_PRINCIPA'!I27+'02GERMANIA_VÍA_CASCAREJA'!I27+'03BARON_GALLERO_TOPO_VIA_LIBER'!I27+'04CHORRO_BLANCO_SECTOR_T.NUEVA'!I27</f>
        <v>2187.0830000000001</v>
      </c>
      <c r="J27" s="435">
        <f>+'02GERMANIA_VÍA_CASCAREJA'!J27</f>
        <v>1249.47</v>
      </c>
      <c r="K27" s="435">
        <f t="shared" si="0"/>
        <v>1624.3110000000001</v>
      </c>
      <c r="L27" s="435">
        <f t="shared" si="1"/>
        <v>3552502.9748130003</v>
      </c>
      <c r="M27" s="13"/>
      <c r="N27" s="5"/>
    </row>
    <row r="28" spans="1:14" ht="15.75">
      <c r="A28" s="5"/>
      <c r="B28" s="17"/>
      <c r="C28" s="472" t="s">
        <v>70</v>
      </c>
      <c r="D28" s="473"/>
      <c r="E28" s="473"/>
      <c r="F28" s="473"/>
      <c r="G28" s="473"/>
      <c r="H28" s="473"/>
      <c r="I28" s="473"/>
      <c r="J28" s="473"/>
      <c r="K28" s="474"/>
      <c r="L28" s="435">
        <f>+SUM(L14:L27)</f>
        <v>766761043.93229282</v>
      </c>
      <c r="M28" s="13"/>
      <c r="N28" s="5"/>
    </row>
    <row r="29" spans="1:14" ht="15.75">
      <c r="A29" s="5"/>
      <c r="B29" s="17"/>
      <c r="C29" s="472" t="s">
        <v>180</v>
      </c>
      <c r="D29" s="473"/>
      <c r="E29" s="473"/>
      <c r="F29" s="473"/>
      <c r="G29" s="473"/>
      <c r="H29" s="473"/>
      <c r="I29" s="473"/>
      <c r="J29" s="473"/>
      <c r="K29" s="473"/>
      <c r="L29" s="474"/>
      <c r="M29" s="13"/>
      <c r="N29" s="5"/>
    </row>
    <row r="30" spans="1:14" ht="36">
      <c r="A30" s="5"/>
      <c r="B30" s="17"/>
      <c r="C30" s="436">
        <v>16</v>
      </c>
      <c r="D30" s="438" t="str">
        <f>+'01BARON_GALLERO_ACCESO_PRINCIPA'!D29</f>
        <v>CONTRATO 1022- MALLA VIAL</v>
      </c>
      <c r="E30" s="432"/>
      <c r="F30" s="432"/>
      <c r="G30" s="433" t="str">
        <f>+'01BARON_GALLERO_ACCESO_PRINCIPA'!G29</f>
        <v>ESTUDIOS Y DSEÑOS DE LA VÍA</v>
      </c>
      <c r="H30" s="432" t="str">
        <f>+'01BARON_GALLERO_ACCESO_PRINCIPA'!H29</f>
        <v>ML</v>
      </c>
      <c r="I30" s="434">
        <f>'01BARON_GALLERO_ACCESO_PRINCIPA'!I29+'02GERMANIA_VÍA_CASCAREJA'!I29+'03BARON_GALLERO_TOPO_VIA_LIBER'!I29+'04CHORRO_BLANCO_SECTOR_T.NUEVA'!I29</f>
        <v>437.41660000000002</v>
      </c>
      <c r="J30" s="435">
        <f>+'01BARON_GALLERO_ACCESO_PRINCIPA'!J29</f>
        <v>36134.449999999997</v>
      </c>
      <c r="K30" s="435">
        <f>J30*(1+$K$48)</f>
        <v>46974.784999999996</v>
      </c>
      <c r="L30" s="435">
        <f>+I30*K30</f>
        <v>20547550.740431</v>
      </c>
      <c r="M30" s="13"/>
      <c r="N30" s="5"/>
    </row>
    <row r="31" spans="1:14" ht="15.75">
      <c r="A31" s="5"/>
      <c r="B31" s="17"/>
      <c r="C31" s="439" t="s">
        <v>65</v>
      </c>
      <c r="D31" s="439"/>
      <c r="E31" s="439"/>
      <c r="F31" s="439"/>
      <c r="G31" s="439"/>
      <c r="H31" s="439"/>
      <c r="I31" s="439"/>
      <c r="J31" s="439"/>
      <c r="K31" s="439"/>
      <c r="L31" s="440">
        <f>+L30</f>
        <v>20547550.740431</v>
      </c>
      <c r="M31" s="13"/>
      <c r="N31" s="5"/>
    </row>
    <row r="32" spans="1:14" ht="15.75">
      <c r="A32" s="26"/>
      <c r="B32" s="31"/>
      <c r="C32" s="441"/>
      <c r="D32" s="441"/>
      <c r="E32" s="441"/>
      <c r="F32" s="441"/>
      <c r="G32" s="441"/>
      <c r="H32" s="441"/>
      <c r="I32" s="441"/>
      <c r="J32" s="441"/>
      <c r="K32" s="442"/>
      <c r="L32" s="442"/>
      <c r="M32" s="27"/>
      <c r="N32" s="26"/>
    </row>
    <row r="33" spans="1:14" ht="16.5" thickBot="1">
      <c r="A33" s="26"/>
      <c r="B33" s="31"/>
      <c r="C33" s="443"/>
      <c r="D33" s="443"/>
      <c r="E33" s="443"/>
      <c r="F33" s="443"/>
      <c r="G33" s="444"/>
      <c r="H33" s="443"/>
      <c r="I33" s="443"/>
      <c r="J33" s="443"/>
      <c r="K33" s="445"/>
      <c r="L33" s="445"/>
      <c r="M33" s="27"/>
      <c r="N33" s="26"/>
    </row>
    <row r="34" spans="1:14" ht="15.75">
      <c r="A34" s="26"/>
      <c r="B34" s="31"/>
      <c r="C34" s="446"/>
      <c r="D34" s="447"/>
      <c r="E34" s="446"/>
      <c r="F34" s="448" t="s">
        <v>181</v>
      </c>
      <c r="G34" s="448"/>
      <c r="H34" s="448"/>
      <c r="I34" s="448"/>
      <c r="J34" s="448"/>
      <c r="K34" s="449">
        <f>+L28</f>
        <v>766761043.93229282</v>
      </c>
      <c r="L34" s="450"/>
      <c r="M34" s="27"/>
      <c r="N34" s="26"/>
    </row>
    <row r="35" spans="1:14" ht="20.25" customHeight="1">
      <c r="A35" s="26"/>
      <c r="B35" s="31"/>
      <c r="C35" s="446"/>
      <c r="D35" s="447"/>
      <c r="E35" s="446"/>
      <c r="F35" s="451" t="s">
        <v>183</v>
      </c>
      <c r="G35" s="451"/>
      <c r="H35" s="451"/>
      <c r="I35" s="451"/>
      <c r="J35" s="451"/>
      <c r="K35" s="452">
        <f>+K34*0.01</f>
        <v>7667610.439322928</v>
      </c>
      <c r="L35" s="453"/>
      <c r="M35" s="27"/>
      <c r="N35" s="26"/>
    </row>
    <row r="36" spans="1:14" ht="20.25" customHeight="1">
      <c r="A36" s="26"/>
      <c r="B36" s="31"/>
      <c r="C36" s="446"/>
      <c r="D36" s="447"/>
      <c r="E36" s="446"/>
      <c r="F36" s="451" t="s">
        <v>184</v>
      </c>
      <c r="G36" s="451"/>
      <c r="H36" s="451"/>
      <c r="I36" s="451"/>
      <c r="J36" s="451"/>
      <c r="K36" s="454">
        <f>+K34*0.01</f>
        <v>7667610.439322928</v>
      </c>
      <c r="L36" s="453"/>
      <c r="M36" s="27"/>
      <c r="N36" s="26"/>
    </row>
    <row r="37" spans="1:14" ht="15.75">
      <c r="A37" s="26"/>
      <c r="B37" s="31"/>
      <c r="C37" s="446"/>
      <c r="D37" s="455"/>
      <c r="E37" s="455"/>
      <c r="F37" s="448" t="s">
        <v>150</v>
      </c>
      <c r="G37" s="448"/>
      <c r="H37" s="448"/>
      <c r="I37" s="448"/>
      <c r="J37" s="448"/>
      <c r="K37" s="456">
        <f>+K34+K35+K36</f>
        <v>782096264.81093872</v>
      </c>
      <c r="L37" s="457"/>
      <c r="M37" s="27"/>
      <c r="N37" s="26"/>
    </row>
    <row r="38" spans="1:14" ht="26.25" customHeight="1">
      <c r="A38" s="26"/>
      <c r="B38" s="31"/>
      <c r="C38" s="446"/>
      <c r="D38" s="447"/>
      <c r="E38" s="446"/>
      <c r="F38" s="458" t="s">
        <v>185</v>
      </c>
      <c r="G38" s="458"/>
      <c r="H38" s="458"/>
      <c r="I38" s="458"/>
      <c r="J38" s="458"/>
      <c r="K38" s="459">
        <f>+L31</f>
        <v>20547550.740431</v>
      </c>
      <c r="L38" s="460"/>
      <c r="M38" s="27"/>
      <c r="N38" s="26"/>
    </row>
    <row r="39" spans="1:14" ht="15.75" hidden="1">
      <c r="A39" s="26"/>
      <c r="B39" s="31"/>
      <c r="C39" s="446"/>
      <c r="D39" s="447"/>
      <c r="E39" s="446"/>
      <c r="F39" s="461" t="s">
        <v>182</v>
      </c>
      <c r="G39" s="462"/>
      <c r="H39" s="462"/>
      <c r="I39" s="462"/>
      <c r="J39" s="463"/>
      <c r="K39" s="464">
        <f>+K38</f>
        <v>20547550.740431</v>
      </c>
      <c r="L39" s="457"/>
      <c r="M39" s="27"/>
      <c r="N39" s="26"/>
    </row>
    <row r="40" spans="1:14" ht="16.5" thickBot="1">
      <c r="A40" s="26"/>
      <c r="B40" s="31"/>
      <c r="C40" s="446"/>
      <c r="D40" s="447"/>
      <c r="E40" s="446"/>
      <c r="F40" s="465" t="s">
        <v>152</v>
      </c>
      <c r="G40" s="465"/>
      <c r="H40" s="465"/>
      <c r="I40" s="465"/>
      <c r="J40" s="465"/>
      <c r="K40" s="456">
        <f>+K39*0.19</f>
        <v>3904034.6406818898</v>
      </c>
      <c r="L40" s="466"/>
      <c r="M40" s="27"/>
      <c r="N40" s="26"/>
    </row>
    <row r="41" spans="1:14" ht="16.5" thickBot="1">
      <c r="A41" s="26"/>
      <c r="B41" s="31"/>
      <c r="C41" s="446"/>
      <c r="D41" s="447"/>
      <c r="E41" s="446"/>
      <c r="F41" s="465" t="s">
        <v>153</v>
      </c>
      <c r="G41" s="465"/>
      <c r="H41" s="465"/>
      <c r="I41" s="465"/>
      <c r="J41" s="467"/>
      <c r="K41" s="468">
        <f>(K39+K37+K40)</f>
        <v>806547850.19205153</v>
      </c>
      <c r="L41" s="442"/>
      <c r="M41" s="27"/>
      <c r="N41" s="26"/>
    </row>
    <row r="42" spans="1:14" ht="16.5" thickBot="1">
      <c r="A42" s="26"/>
      <c r="B42" s="31"/>
      <c r="C42" s="42"/>
      <c r="D42" s="44"/>
      <c r="E42" s="44"/>
      <c r="F42" s="44"/>
      <c r="G42" s="43"/>
      <c r="H42" s="42"/>
      <c r="I42" s="41"/>
      <c r="J42" s="40"/>
      <c r="K42" s="39"/>
      <c r="L42" s="118"/>
      <c r="M42" s="27"/>
      <c r="N42" s="26"/>
    </row>
    <row r="43" spans="1:14" ht="15.75">
      <c r="A43" s="26"/>
      <c r="B43" s="31"/>
      <c r="C43" s="38"/>
      <c r="D43" s="286"/>
      <c r="E43" s="286"/>
      <c r="F43" s="286"/>
      <c r="G43" s="286"/>
      <c r="H43" s="286"/>
      <c r="I43" s="286"/>
      <c r="J43" s="286"/>
      <c r="K43" s="287"/>
      <c r="L43" s="119"/>
      <c r="M43" s="27"/>
      <c r="N43" s="26"/>
    </row>
    <row r="44" spans="1:14" ht="15.75">
      <c r="A44" s="26"/>
      <c r="B44" s="31"/>
      <c r="C44" s="288" t="s">
        <v>46</v>
      </c>
      <c r="D44" s="289"/>
      <c r="E44" s="289"/>
      <c r="F44" s="289"/>
      <c r="G44" s="289"/>
      <c r="H44" s="290" t="s">
        <v>45</v>
      </c>
      <c r="I44" s="290"/>
      <c r="J44" s="290"/>
      <c r="K44" s="36" t="s">
        <v>44</v>
      </c>
      <c r="L44" s="120"/>
      <c r="M44" s="27"/>
      <c r="N44" s="26"/>
    </row>
    <row r="45" spans="1:14" ht="15.75">
      <c r="A45" s="26"/>
      <c r="B45" s="31"/>
      <c r="C45" s="288" t="s">
        <v>39</v>
      </c>
      <c r="D45" s="289"/>
      <c r="E45" s="289"/>
      <c r="F45" s="289"/>
      <c r="G45" s="289"/>
      <c r="H45" s="283" t="s">
        <v>38</v>
      </c>
      <c r="I45" s="283"/>
      <c r="J45" s="19" t="s">
        <v>37</v>
      </c>
      <c r="K45" s="18">
        <v>0.22</v>
      </c>
      <c r="L45" s="121"/>
      <c r="M45" s="37"/>
      <c r="N45" s="26"/>
    </row>
    <row r="46" spans="1:14" ht="27" customHeight="1">
      <c r="A46" s="26"/>
      <c r="B46" s="31"/>
      <c r="C46" s="288" t="s">
        <v>35</v>
      </c>
      <c r="D46" s="289"/>
      <c r="E46" s="289"/>
      <c r="F46" s="289"/>
      <c r="G46" s="289"/>
      <c r="H46" s="291" t="s">
        <v>34</v>
      </c>
      <c r="I46" s="292"/>
      <c r="J46" s="19" t="s">
        <v>33</v>
      </c>
      <c r="K46" s="18">
        <v>0.03</v>
      </c>
      <c r="L46" s="121"/>
      <c r="M46" s="34"/>
      <c r="N46" s="26"/>
    </row>
    <row r="47" spans="1:14" ht="29.25" customHeight="1">
      <c r="A47" s="26"/>
      <c r="B47" s="31"/>
      <c r="C47" s="30"/>
      <c r="D47" s="24"/>
      <c r="E47" s="29"/>
      <c r="F47" s="29"/>
      <c r="G47" s="28"/>
      <c r="H47" s="282" t="s">
        <v>31</v>
      </c>
      <c r="I47" s="283"/>
      <c r="J47" s="19" t="s">
        <v>30</v>
      </c>
      <c r="K47" s="18">
        <v>0.05</v>
      </c>
      <c r="L47" s="121"/>
      <c r="M47" s="34"/>
      <c r="N47" s="26"/>
    </row>
    <row r="48" spans="1:14" ht="15.75">
      <c r="A48" s="26"/>
      <c r="B48" s="31"/>
      <c r="C48" s="23"/>
      <c r="D48" s="22"/>
      <c r="E48" s="22"/>
      <c r="F48" s="22"/>
      <c r="G48" s="21"/>
      <c r="H48" s="283" t="s">
        <v>28</v>
      </c>
      <c r="I48" s="283"/>
      <c r="J48" s="19" t="s">
        <v>27</v>
      </c>
      <c r="K48" s="18">
        <v>0.3</v>
      </c>
      <c r="L48" s="121"/>
      <c r="M48" s="34"/>
      <c r="N48" s="26"/>
    </row>
    <row r="49" spans="1:14" ht="16.5" thickBot="1">
      <c r="A49" s="26"/>
      <c r="B49" s="31"/>
      <c r="C49" s="16"/>
      <c r="D49" s="15"/>
      <c r="E49" s="15"/>
      <c r="F49" s="15"/>
      <c r="G49" s="14"/>
      <c r="H49" s="284"/>
      <c r="I49" s="284"/>
      <c r="J49" s="284"/>
      <c r="K49" s="285"/>
      <c r="L49" s="122"/>
      <c r="M49" s="27"/>
      <c r="N49" s="26"/>
    </row>
    <row r="50" spans="1:14" ht="16.5" thickBot="1">
      <c r="A50" s="5"/>
      <c r="B50" s="17"/>
      <c r="C50" s="9"/>
      <c r="D50" s="9"/>
      <c r="E50" s="11"/>
      <c r="F50" s="9"/>
      <c r="G50" s="10"/>
      <c r="H50" s="9"/>
      <c r="I50" s="9"/>
      <c r="J50" s="9"/>
      <c r="K50" s="9"/>
      <c r="L50" s="100"/>
      <c r="M50" s="13"/>
      <c r="N50" s="5"/>
    </row>
    <row r="51" spans="1:14" ht="16.5" thickTop="1">
      <c r="A51" s="5"/>
      <c r="B51" s="100"/>
      <c r="M51" s="100"/>
      <c r="N51" s="100"/>
    </row>
    <row r="52" spans="1:14" ht="15.75">
      <c r="A52" s="5"/>
      <c r="B52" s="101"/>
      <c r="M52" s="100"/>
      <c r="N52" s="100"/>
    </row>
  </sheetData>
  <mergeCells count="33">
    <mergeCell ref="H49:K49"/>
    <mergeCell ref="C45:G45"/>
    <mergeCell ref="H45:I45"/>
    <mergeCell ref="C46:G46"/>
    <mergeCell ref="H46:I46"/>
    <mergeCell ref="H47:I47"/>
    <mergeCell ref="H48:I48"/>
    <mergeCell ref="F38:J38"/>
    <mergeCell ref="F39:J39"/>
    <mergeCell ref="F40:J40"/>
    <mergeCell ref="F41:J41"/>
    <mergeCell ref="D43:K43"/>
    <mergeCell ref="C44:G44"/>
    <mergeCell ref="H44:J44"/>
    <mergeCell ref="C31:K31"/>
    <mergeCell ref="F34:J34"/>
    <mergeCell ref="F35:J35"/>
    <mergeCell ref="F36:J36"/>
    <mergeCell ref="F37:J37"/>
    <mergeCell ref="I11:I12"/>
    <mergeCell ref="J11:J12"/>
    <mergeCell ref="K11:K12"/>
    <mergeCell ref="L11:L12"/>
    <mergeCell ref="C3:F3"/>
    <mergeCell ref="C5:L5"/>
    <mergeCell ref="C6:L6"/>
    <mergeCell ref="C7:L8"/>
    <mergeCell ref="C9:L9"/>
    <mergeCell ref="C11:C12"/>
    <mergeCell ref="D11:D12"/>
    <mergeCell ref="E11:F11"/>
    <mergeCell ref="G11:G12"/>
    <mergeCell ref="H11:H1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03F8A-934B-48DD-A079-91DAE3FD9C7F}">
  <dimension ref="A1:N52"/>
  <sheetViews>
    <sheetView tabSelected="1" view="pageBreakPreview" zoomScale="57" zoomScaleNormal="100" zoomScaleSheetLayoutView="57" workbookViewId="0">
      <selection activeCell="I15" sqref="I15"/>
    </sheetView>
  </sheetViews>
  <sheetFormatPr baseColWidth="10" defaultRowHeight="15"/>
  <cols>
    <col min="1" max="2" width="3.5703125" customWidth="1"/>
    <col min="3" max="3" width="4.42578125" customWidth="1"/>
    <col min="5" max="5" width="15.28515625" customWidth="1"/>
    <col min="6" max="6" width="19.42578125" customWidth="1"/>
    <col min="7" max="7" width="31.7109375" customWidth="1"/>
    <col min="9" max="9" width="17.5703125" customWidth="1"/>
    <col min="10" max="10" width="21" customWidth="1"/>
    <col min="11" max="11" width="32.140625" customWidth="1"/>
    <col min="12" max="12" width="26.5703125" customWidth="1"/>
  </cols>
  <sheetData>
    <row r="1" spans="1:14" ht="16.5" thickBot="1">
      <c r="A1" s="5"/>
      <c r="B1" s="5"/>
      <c r="C1" s="5"/>
      <c r="D1" s="5"/>
      <c r="E1" s="7"/>
      <c r="F1" s="5"/>
      <c r="G1" s="6"/>
      <c r="H1" s="5"/>
      <c r="I1" s="5"/>
      <c r="J1" s="5"/>
      <c r="K1" s="5"/>
      <c r="L1" s="5"/>
      <c r="M1" s="5"/>
      <c r="N1" s="5"/>
    </row>
    <row r="2" spans="1:14" ht="16.5" thickTop="1">
      <c r="A2" s="5"/>
      <c r="B2" s="87"/>
      <c r="C2" s="84"/>
      <c r="D2" s="84"/>
      <c r="E2" s="86"/>
      <c r="F2" s="84"/>
      <c r="G2" s="85"/>
      <c r="H2" s="84"/>
      <c r="I2" s="84"/>
      <c r="J2" s="84"/>
      <c r="K2" s="84"/>
      <c r="L2" s="84"/>
      <c r="M2" s="83"/>
      <c r="N2" s="5"/>
    </row>
    <row r="3" spans="1:14" ht="15.75">
      <c r="A3" s="5"/>
      <c r="B3" s="17"/>
      <c r="C3" s="303" t="s">
        <v>140</v>
      </c>
      <c r="D3" s="303"/>
      <c r="E3" s="303"/>
      <c r="F3" s="303"/>
      <c r="G3" s="6"/>
      <c r="H3" s="5"/>
      <c r="I3" s="5"/>
      <c r="J3" s="5"/>
      <c r="K3" s="5"/>
      <c r="L3" s="5"/>
      <c r="M3" s="13"/>
      <c r="N3" s="5"/>
    </row>
    <row r="4" spans="1:14" ht="15.75">
      <c r="A4" s="5"/>
      <c r="B4" s="17"/>
      <c r="C4" s="82" t="s">
        <v>139</v>
      </c>
      <c r="D4" s="81" t="s">
        <v>138</v>
      </c>
      <c r="E4" s="82" t="s">
        <v>137</v>
      </c>
      <c r="F4" s="81">
        <v>3</v>
      </c>
      <c r="G4" s="6"/>
      <c r="H4" s="5"/>
      <c r="I4" s="5"/>
      <c r="J4" s="5"/>
      <c r="K4" s="5"/>
      <c r="L4" s="5"/>
      <c r="M4" s="13"/>
      <c r="N4" s="5"/>
    </row>
    <row r="5" spans="1:14" ht="15.75">
      <c r="A5" s="5"/>
      <c r="B5" s="17"/>
      <c r="C5" s="304" t="s">
        <v>125</v>
      </c>
      <c r="D5" s="304"/>
      <c r="E5" s="304"/>
      <c r="F5" s="304"/>
      <c r="G5" s="304"/>
      <c r="H5" s="304"/>
      <c r="I5" s="304"/>
      <c r="J5" s="304"/>
      <c r="K5" s="304"/>
      <c r="L5" s="304"/>
      <c r="M5" s="13"/>
      <c r="N5" s="5"/>
    </row>
    <row r="6" spans="1:14" ht="16.5" thickBot="1">
      <c r="A6" s="5"/>
      <c r="B6" s="17"/>
      <c r="C6" s="305" t="s">
        <v>123</v>
      </c>
      <c r="D6" s="305"/>
      <c r="E6" s="305"/>
      <c r="F6" s="305"/>
      <c r="G6" s="305"/>
      <c r="H6" s="305"/>
      <c r="I6" s="305"/>
      <c r="J6" s="305"/>
      <c r="K6" s="305"/>
      <c r="L6" s="305"/>
      <c r="M6" s="13"/>
      <c r="N6" s="5"/>
    </row>
    <row r="7" spans="1:14" ht="27.75" customHeight="1">
      <c r="A7" s="78"/>
      <c r="B7" s="80"/>
      <c r="C7" s="315" t="s">
        <v>121</v>
      </c>
      <c r="D7" s="316"/>
      <c r="E7" s="316"/>
      <c r="F7" s="316"/>
      <c r="G7" s="316"/>
      <c r="H7" s="316"/>
      <c r="I7" s="316"/>
      <c r="J7" s="316"/>
      <c r="K7" s="316"/>
      <c r="L7" s="317"/>
      <c r="M7" s="79"/>
      <c r="N7" s="78"/>
    </row>
    <row r="8" spans="1:14" ht="27.75" customHeight="1" thickBot="1">
      <c r="A8" s="5"/>
      <c r="B8" s="75"/>
      <c r="C8" s="318"/>
      <c r="D8" s="319"/>
      <c r="E8" s="319"/>
      <c r="F8" s="319"/>
      <c r="G8" s="319"/>
      <c r="H8" s="319"/>
      <c r="I8" s="319"/>
      <c r="J8" s="319"/>
      <c r="K8" s="319"/>
      <c r="L8" s="320"/>
      <c r="M8" s="13"/>
      <c r="N8" s="5"/>
    </row>
    <row r="9" spans="1:14" ht="60.75" customHeight="1" thickBot="1">
      <c r="A9" s="5"/>
      <c r="B9" s="75"/>
      <c r="C9" s="321" t="s">
        <v>119</v>
      </c>
      <c r="D9" s="322"/>
      <c r="E9" s="322"/>
      <c r="F9" s="322"/>
      <c r="G9" s="322"/>
      <c r="H9" s="322"/>
      <c r="I9" s="322"/>
      <c r="J9" s="322"/>
      <c r="K9" s="322"/>
      <c r="L9" s="323"/>
      <c r="M9" s="13"/>
      <c r="N9" s="5"/>
    </row>
    <row r="10" spans="1:14" ht="16.5" thickBot="1">
      <c r="A10" s="5"/>
      <c r="B10" s="17"/>
      <c r="C10" s="97"/>
      <c r="D10" s="98"/>
      <c r="E10" s="98"/>
      <c r="F10" s="98"/>
      <c r="G10" s="98"/>
      <c r="H10" s="98"/>
      <c r="I10" s="98"/>
      <c r="J10" s="98"/>
      <c r="K10" s="99"/>
      <c r="L10" s="106"/>
      <c r="M10" s="13"/>
      <c r="N10" s="5"/>
    </row>
    <row r="11" spans="1:14" ht="32.25" customHeight="1">
      <c r="A11" s="5"/>
      <c r="B11" s="17"/>
      <c r="C11" s="301" t="s">
        <v>118</v>
      </c>
      <c r="D11" s="324" t="s">
        <v>117</v>
      </c>
      <c r="E11" s="326" t="s">
        <v>116</v>
      </c>
      <c r="F11" s="326"/>
      <c r="G11" s="301" t="s">
        <v>115</v>
      </c>
      <c r="H11" s="324" t="s">
        <v>79</v>
      </c>
      <c r="I11" s="324" t="s">
        <v>114</v>
      </c>
      <c r="J11" s="327" t="s">
        <v>113</v>
      </c>
      <c r="K11" s="329" t="s">
        <v>112</v>
      </c>
      <c r="L11" s="313" t="s">
        <v>111</v>
      </c>
      <c r="N11" s="17"/>
    </row>
    <row r="12" spans="1:14" ht="32.25" customHeight="1" thickBot="1">
      <c r="A12" s="5"/>
      <c r="B12" s="17"/>
      <c r="C12" s="302"/>
      <c r="D12" s="325"/>
      <c r="E12" s="72" t="s">
        <v>110</v>
      </c>
      <c r="F12" s="72" t="s">
        <v>109</v>
      </c>
      <c r="G12" s="302"/>
      <c r="H12" s="325"/>
      <c r="I12" s="325"/>
      <c r="J12" s="328"/>
      <c r="K12" s="330"/>
      <c r="L12" s="314"/>
      <c r="N12" s="17"/>
    </row>
    <row r="13" spans="1:14" ht="16.5" thickBot="1">
      <c r="A13" s="5"/>
      <c r="B13" s="17"/>
      <c r="C13" s="310" t="s">
        <v>179</v>
      </c>
      <c r="D13" s="311"/>
      <c r="E13" s="311"/>
      <c r="F13" s="311"/>
      <c r="G13" s="311"/>
      <c r="H13" s="311"/>
      <c r="I13" s="311"/>
      <c r="J13" s="311"/>
      <c r="K13" s="311"/>
      <c r="L13" s="312"/>
      <c r="M13" s="13"/>
      <c r="N13" s="5"/>
    </row>
    <row r="14" spans="1:14" ht="28.5">
      <c r="A14" s="5"/>
      <c r="B14" s="17"/>
      <c r="C14" s="108">
        <v>1</v>
      </c>
      <c r="D14" s="109" t="str">
        <f>+'01BARON_GALLERO_ACCESO_PRINCIPA'!D14</f>
        <v>3.01.04</v>
      </c>
      <c r="E14" s="109"/>
      <c r="F14" s="109"/>
      <c r="G14" s="110" t="str">
        <f>+'01BARON_GALLERO_ACCESO_PRINCIPA'!G14</f>
        <v xml:space="preserve">LOCALIZACION Y REPLANTEO TOPOGRAFICO </v>
      </c>
      <c r="H14" s="109" t="str">
        <f>+'01BARON_GALLERO_ACCESO_PRINCIPA'!H14</f>
        <v>KM</v>
      </c>
      <c r="I14" s="419">
        <f>+'01BARON_GALLERO_ACCESO_PRINCIPA'!I14+'02GERMANIA_VÍA_CASCAREJA'!I14+'03BARON_GALLERO_TOPO_VIA_LIBER'!I14+'04CHORRO_BLANCO_SECTOR_T.NUEVA'!I14</f>
        <v>0.43741660000000004</v>
      </c>
      <c r="J14" s="112">
        <f>+'02GERMANIA_VÍA_CASCAREJA'!J14</f>
        <v>3708675.9</v>
      </c>
      <c r="K14" s="112">
        <f>J14*(1+$K$48)</f>
        <v>4821278.67</v>
      </c>
      <c r="L14" s="112">
        <f>+I14*K14</f>
        <v>2108907.3234839221</v>
      </c>
      <c r="M14" s="13"/>
      <c r="N14" s="5"/>
    </row>
    <row r="15" spans="1:14" ht="42.75">
      <c r="A15" s="5"/>
      <c r="B15" s="17"/>
      <c r="C15" s="62">
        <v>2</v>
      </c>
      <c r="D15" s="109" t="str">
        <f>+'01BARON_GALLERO_ACCESO_PRINCIPA'!D15</f>
        <v>3.02.07</v>
      </c>
      <c r="E15" s="109"/>
      <c r="F15" s="109"/>
      <c r="G15" s="110" t="str">
        <f>+'01BARON_GALLERO_ACCESO_PRINCIPA'!G15</f>
        <v>EXCAVACIONES MECANICAS VARIAS EN MATERIAL COMUN SECO</v>
      </c>
      <c r="H15" s="109" t="str">
        <f>+'01BARON_GALLERO_ACCESO_PRINCIPA'!H15</f>
        <v>M3</v>
      </c>
      <c r="I15" s="419">
        <f>+'01BARON_GALLERO_ACCESO_PRINCIPA'!I15+'02GERMANIA_VÍA_CASCAREJA'!I15+'03BARON_GALLERO_TOPO_VIA_LIBER'!I15+'04CHORRO_BLANCO_SECTOR_T.NUEVA'!I15</f>
        <v>656.12490000000003</v>
      </c>
      <c r="J15" s="112">
        <f>+'02GERMANIA_VÍA_CASCAREJA'!J15</f>
        <v>16429.53</v>
      </c>
      <c r="K15" s="112">
        <f t="shared" ref="K15:K27" si="0">J15*(1+$K$48)</f>
        <v>21358.388999999999</v>
      </c>
      <c r="L15" s="112">
        <f t="shared" ref="L15:L27" si="1">+I15*K15</f>
        <v>14013770.8467861</v>
      </c>
      <c r="M15" s="13"/>
      <c r="N15" s="5"/>
    </row>
    <row r="16" spans="1:14" ht="71.25">
      <c r="A16" s="5"/>
      <c r="B16" s="17"/>
      <c r="C16" s="62">
        <v>3</v>
      </c>
      <c r="D16" s="109" t="str">
        <f>+'01BARON_GALLERO_ACCESO_PRINCIPA'!D16</f>
        <v>3.04.03</v>
      </c>
      <c r="E16" s="109"/>
      <c r="F16" s="109"/>
      <c r="G16" s="110" t="str">
        <f>+'01BARON_GALLERO_ACCESO_PRINCIPA'!G16</f>
        <v>CUNETEO, PERFILADO Y COMPACTACION DE LA BANCA EXISTENTE. (TRABAJO PREVIO A PAVIMENTACION)</v>
      </c>
      <c r="H16" s="109" t="str">
        <f>+'01BARON_GALLERO_ACCESO_PRINCIPA'!H16</f>
        <v>KM</v>
      </c>
      <c r="I16" s="419">
        <f>+'01BARON_GALLERO_ACCESO_PRINCIPA'!I16+'02GERMANIA_VÍA_CASCAREJA'!I16+'03BARON_GALLERO_TOPO_VIA_LIBER'!I16+'04CHORRO_BLANCO_SECTOR_T.NUEVA'!I16</f>
        <v>0.43741660000000004</v>
      </c>
      <c r="J16" s="112">
        <f>+'02GERMANIA_VÍA_CASCAREJA'!J16</f>
        <v>1249701</v>
      </c>
      <c r="K16" s="112">
        <f t="shared" si="0"/>
        <v>1624611.3</v>
      </c>
      <c r="L16" s="112">
        <f t="shared" si="1"/>
        <v>710631.95116758009</v>
      </c>
      <c r="M16" s="13"/>
      <c r="N16" s="5"/>
    </row>
    <row r="17" spans="1:14" ht="28.5">
      <c r="A17" s="5"/>
      <c r="B17" s="17"/>
      <c r="C17" s="62">
        <v>4</v>
      </c>
      <c r="D17" s="109" t="str">
        <f>+'01BARON_GALLERO_ACCESO_PRINCIPA'!D17</f>
        <v>3.03.10</v>
      </c>
      <c r="E17" s="109"/>
      <c r="F17" s="109"/>
      <c r="G17" s="110" t="str">
        <f>+'01BARON_GALLERO_ACCESO_PRINCIPA'!G17</f>
        <v xml:space="preserve"> EXCAVACION MANUAL EN MATERIAL COMUN </v>
      </c>
      <c r="H17" s="109" t="str">
        <f>+'01BARON_GALLERO_ACCESO_PRINCIPA'!H17</f>
        <v>M3</v>
      </c>
      <c r="I17" s="419">
        <f>+'01BARON_GALLERO_ACCESO_PRINCIPA'!I17+'02GERMANIA_VÍA_CASCAREJA'!I17+'03BARON_GALLERO_TOPO_VIA_LIBER'!I17+'04CHORRO_BLANCO_SECTOR_T.NUEVA'!I17</f>
        <v>1099.829784</v>
      </c>
      <c r="J17" s="112">
        <f>+'02GERMANIA_VÍA_CASCAREJA'!J17</f>
        <v>64546.54</v>
      </c>
      <c r="K17" s="112">
        <f t="shared" si="0"/>
        <v>83910.502000000008</v>
      </c>
      <c r="L17" s="112">
        <f t="shared" si="1"/>
        <v>92287269.289991572</v>
      </c>
      <c r="M17" s="13"/>
      <c r="N17" s="5"/>
    </row>
    <row r="18" spans="1:14" ht="85.5">
      <c r="A18" s="5"/>
      <c r="B18" s="17"/>
      <c r="C18" s="62">
        <v>5</v>
      </c>
      <c r="D18" s="109" t="str">
        <f>+'01BARON_GALLERO_ACCESO_PRINCIPA'!D18</f>
        <v>3.04.07</v>
      </c>
      <c r="E18" s="109"/>
      <c r="F18" s="109"/>
      <c r="G18" s="110" t="str">
        <f>+'01BARON_GALLERO_ACCESO_PRINCIPA'!G18</f>
        <v>SUMINISTRO, EXTENDIDA Y COMPACTACION DE MATERIAL SELECCIONADO PARA SUBBASE GRANULAR (INCLUYE ACARREO LIBRE DE 5KM) (**)</v>
      </c>
      <c r="H18" s="109" t="str">
        <f>+'01BARON_GALLERO_ACCESO_PRINCIPA'!H18</f>
        <v>M3</v>
      </c>
      <c r="I18" s="419">
        <f>+'01BARON_GALLERO_ACCESO_PRINCIPA'!I18+'02GERMANIA_VÍA_CASCAREJA'!I18+'03BARON_GALLERO_TOPO_VIA_LIBER'!I18+'04CHORRO_BLANCO_SECTOR_T.NUEVA'!I18</f>
        <v>328.06245000000001</v>
      </c>
      <c r="J18" s="112">
        <f>+'02GERMANIA_VÍA_CASCAREJA'!J18</f>
        <v>102476.51</v>
      </c>
      <c r="K18" s="112">
        <f t="shared" si="0"/>
        <v>133219.46299999999</v>
      </c>
      <c r="L18" s="112">
        <f t="shared" si="1"/>
        <v>43704303.41946435</v>
      </c>
      <c r="M18" s="13"/>
      <c r="N18" s="5"/>
    </row>
    <row r="19" spans="1:14" ht="71.25">
      <c r="A19" s="5"/>
      <c r="B19" s="17"/>
      <c r="C19" s="62">
        <v>6</v>
      </c>
      <c r="D19" s="109" t="str">
        <f>+'01BARON_GALLERO_ACCESO_PRINCIPA'!D19</f>
        <v>3.05.11</v>
      </c>
      <c r="E19" s="109"/>
      <c r="F19" s="109"/>
      <c r="G19" s="110" t="str">
        <f>+'01BARON_GALLERO_ACCESO_PRINCIPA'!G19</f>
        <v xml:space="preserve"> CONCRETO PARA PAVIMENTO RIGIDO 21 MPa - (3000 PSI), INCLUYE SELLO DE JUNTAS PARA PLACA HUELLA</v>
      </c>
      <c r="H19" s="109" t="str">
        <f>+'01BARON_GALLERO_ACCESO_PRINCIPA'!H19</f>
        <v>M3</v>
      </c>
      <c r="I19" s="419">
        <f>+'01BARON_GALLERO_ACCESO_PRINCIPA'!I19+'02GERMANIA_VÍA_CASCAREJA'!I19+'03BARON_GALLERO_TOPO_VIA_LIBER'!I19+'04CHORRO_BLANCO_SECTOR_T.NUEVA'!I19</f>
        <v>320.04795839999997</v>
      </c>
      <c r="J19" s="112">
        <f>+'02GERMANIA_VÍA_CASCAREJA'!J19</f>
        <v>786317.44</v>
      </c>
      <c r="K19" s="112">
        <f t="shared" si="0"/>
        <v>1022212.672</v>
      </c>
      <c r="L19" s="112">
        <f t="shared" si="1"/>
        <v>327157078.72420883</v>
      </c>
      <c r="M19" s="13"/>
      <c r="N19" s="5"/>
    </row>
    <row r="20" spans="1:14" ht="85.5">
      <c r="A20" s="5"/>
      <c r="B20" s="17"/>
      <c r="C20" s="62">
        <v>7</v>
      </c>
      <c r="D20" s="109" t="str">
        <f>+'01BARON_GALLERO_ACCESO_PRINCIPA'!D20</f>
        <v>3.03.21</v>
      </c>
      <c r="E20" s="109"/>
      <c r="F20" s="109"/>
      <c r="G20" s="110" t="str">
        <f>+'01BARON_GALLERO_ACCESO_PRINCIPA'!G20</f>
        <v>SUMINISTRO E INSTALACION DE CONCRETO CICLOPEO DE 21 MPA (3000 PSI) , 60% RAJON PARA PLACA HUELLAS INCLUYE SELLO DE JUNTAS</v>
      </c>
      <c r="H20" s="109" t="str">
        <f>+'01BARON_GALLERO_ACCESO_PRINCIPA'!H20</f>
        <v>M3</v>
      </c>
      <c r="I20" s="419">
        <f>+'01BARON_GALLERO_ACCESO_PRINCIPA'!I20+'02GERMANIA_VÍA_CASCAREJA'!I20+'03BARON_GALLERO_TOPO_VIA_LIBER'!I20+'04CHORRO_BLANCO_SECTOR_T.NUEVA'!I20</f>
        <v>118.10248199999999</v>
      </c>
      <c r="J20" s="112">
        <f>+'02GERMANIA_VÍA_CASCAREJA'!J20</f>
        <v>542040.13</v>
      </c>
      <c r="K20" s="112">
        <f t="shared" si="0"/>
        <v>704652.16899999999</v>
      </c>
      <c r="L20" s="112">
        <f t="shared" si="1"/>
        <v>83221170.105583459</v>
      </c>
      <c r="M20" s="13"/>
      <c r="N20" s="5"/>
    </row>
    <row r="21" spans="1:14" ht="57">
      <c r="A21" s="5"/>
      <c r="B21" s="17"/>
      <c r="C21" s="62">
        <v>8</v>
      </c>
      <c r="D21" s="109" t="str">
        <f>+'01BARON_GALLERO_ACCESO_PRINCIPA'!D21</f>
        <v>3.10.12</v>
      </c>
      <c r="E21" s="109"/>
      <c r="F21" s="109"/>
      <c r="G21" s="110" t="str">
        <f>+'01BARON_GALLERO_ACCESO_PRINCIPA'!G21</f>
        <v>SUMINISTRO FIGURADO Y ARMADO DE ACERO DE REFUERZO 60000 PSI 420 MPA</v>
      </c>
      <c r="H21" s="109" t="str">
        <f>+'01BARON_GALLERO_ACCESO_PRINCIPA'!H21</f>
        <v>KG</v>
      </c>
      <c r="I21" s="419">
        <f>+'01BARON_GALLERO_ACCESO_PRINCIPA'!I21+'02GERMANIA_VÍA_CASCAREJA'!I21+'03BARON_GALLERO_TOPO_VIA_LIBER'!I21+'04CHORRO_BLANCO_SECTOR_T.NUEVA'!I21</f>
        <v>16779.6582088</v>
      </c>
      <c r="J21" s="112">
        <f>+'02GERMANIA_VÍA_CASCAREJA'!J21</f>
        <v>7002.12</v>
      </c>
      <c r="K21" s="112">
        <f t="shared" si="0"/>
        <v>9102.7559999999994</v>
      </c>
      <c r="L21" s="112">
        <f t="shared" si="1"/>
        <v>152741134.43810344</v>
      </c>
      <c r="M21" s="13"/>
      <c r="N21" s="5"/>
    </row>
    <row r="22" spans="1:14" ht="85.5">
      <c r="A22" s="5"/>
      <c r="B22" s="17"/>
      <c r="C22" s="62">
        <v>9</v>
      </c>
      <c r="D22" s="109" t="str">
        <f>+'01BARON_GALLERO_ACCESO_PRINCIPA'!D22</f>
        <v>3.12.03</v>
      </c>
      <c r="E22" s="109"/>
      <c r="F22" s="109"/>
      <c r="G22" s="131" t="str">
        <f>+'01BARON_GALLERO_ACCESO_PRINCIPA'!G22</f>
        <v>TRANSPORTE DE MATERIAL DE AFIRMADO Y/O GRANULAR DESPUÉS DE 5 KM (INSTALADO Y COMPACTADO SEGÚN SECCIÓN DE DISEÑO).</v>
      </c>
      <c r="H22" s="109" t="str">
        <f>+'01BARON_GALLERO_ACCESO_PRINCIPA'!H22</f>
        <v>M3-KM</v>
      </c>
      <c r="I22" s="419">
        <f>+'01BARON_GALLERO_ACCESO_PRINCIPA'!I22+'02GERMANIA_VÍA_CASCAREJA'!I22+'03BARON_GALLERO_TOPO_VIA_LIBER'!I22+'04CHORRO_BLANCO_SECTOR_T.NUEVA'!I22</f>
        <v>1640.3122499999999</v>
      </c>
      <c r="J22" s="112">
        <f>+'02GERMANIA_VÍA_CASCAREJA'!J22</f>
        <v>2312.5</v>
      </c>
      <c r="K22" s="112">
        <f t="shared" si="0"/>
        <v>3006.25</v>
      </c>
      <c r="L22" s="112">
        <f t="shared" si="1"/>
        <v>4931188.7015624996</v>
      </c>
      <c r="M22" s="13"/>
      <c r="N22" s="5"/>
    </row>
    <row r="23" spans="1:14" ht="57">
      <c r="A23" s="5"/>
      <c r="B23" s="17"/>
      <c r="C23" s="62">
        <v>10</v>
      </c>
      <c r="D23" s="109" t="str">
        <f>+'01BARON_GALLERO_ACCESO_PRINCIPA'!D23</f>
        <v>3.09.15</v>
      </c>
      <c r="E23" s="109"/>
      <c r="F23" s="109"/>
      <c r="G23" s="131" t="str">
        <f>+'01BARON_GALLERO_ACCESO_PRINCIPA'!G23</f>
        <v xml:space="preserve">SUMINISTRO E INSTALACION SEÑAL VIAL PREVENTIVA, TAMAÑO 75*75 cm. SEGUN NORMA INVIAS </v>
      </c>
      <c r="H23" s="109" t="str">
        <f>+'01BARON_GALLERO_ACCESO_PRINCIPA'!H23</f>
        <v>UND.</v>
      </c>
      <c r="I23" s="419">
        <f>+'01BARON_GALLERO_ACCESO_PRINCIPA'!I23+'02GERMANIA_VÍA_CASCAREJA'!I23+'03BARON_GALLERO_TOPO_VIA_LIBER'!I23+'04CHORRO_BLANCO_SECTOR_T.NUEVA'!I23</f>
        <v>8</v>
      </c>
      <c r="J23" s="112">
        <f>+'02GERMANIA_VÍA_CASCAREJA'!J23</f>
        <v>430879.73</v>
      </c>
      <c r="K23" s="112">
        <f t="shared" si="0"/>
        <v>560143.64899999998</v>
      </c>
      <c r="L23" s="112">
        <f t="shared" si="1"/>
        <v>4481149.1919999998</v>
      </c>
      <c r="M23" s="13"/>
      <c r="N23" s="5"/>
    </row>
    <row r="24" spans="1:14" ht="57">
      <c r="A24" s="5"/>
      <c r="B24" s="17"/>
      <c r="C24" s="62">
        <v>11</v>
      </c>
      <c r="D24" s="109" t="str">
        <f>+'01BARON_GALLERO_ACCESO_PRINCIPA'!D24</f>
        <v>3.09.16</v>
      </c>
      <c r="E24" s="109"/>
      <c r="F24" s="109"/>
      <c r="G24" s="131" t="str">
        <f>+'01BARON_GALLERO_ACCESO_PRINCIPA'!G24</f>
        <v>SUMINISTRO E INSTALACION SEÑAL VIAL REGLAMENTARIA, DIAMETRO 75 cm. SEGÚN NORMA INVIAS</v>
      </c>
      <c r="H24" s="109" t="str">
        <f>+'01BARON_GALLERO_ACCESO_PRINCIPA'!H24</f>
        <v>UND.</v>
      </c>
      <c r="I24" s="419">
        <f>+'01BARON_GALLERO_ACCESO_PRINCIPA'!I24+'02GERMANIA_VÍA_CASCAREJA'!I24+'03BARON_GALLERO_TOPO_VIA_LIBER'!I24+'04CHORRO_BLANCO_SECTOR_T.NUEVA'!I24</f>
        <v>8</v>
      </c>
      <c r="J24" s="112">
        <f>+'02GERMANIA_VÍA_CASCAREJA'!J24</f>
        <v>593433.73</v>
      </c>
      <c r="K24" s="112">
        <f t="shared" si="0"/>
        <v>771463.84900000005</v>
      </c>
      <c r="L24" s="112">
        <f t="shared" si="1"/>
        <v>6171710.7920000004</v>
      </c>
      <c r="M24" s="13"/>
      <c r="N24" s="5"/>
    </row>
    <row r="25" spans="1:14" ht="57">
      <c r="A25" s="5"/>
      <c r="B25" s="17"/>
      <c r="C25" s="62">
        <v>12</v>
      </c>
      <c r="D25" s="109" t="str">
        <f>+'01BARON_GALLERO_ACCESO_PRINCIPA'!D25</f>
        <v>3.03.22</v>
      </c>
      <c r="E25" s="109"/>
      <c r="F25" s="109"/>
      <c r="G25" s="131" t="str">
        <f>+'01BARON_GALLERO_ACCESO_PRINCIPA'!G25</f>
        <v>SUMINISTRO E INSTALACION DE CONCRETO DE 14 MPA (2000 PSI) SOLADOS Y ATRAQUES</v>
      </c>
      <c r="H25" s="109" t="str">
        <f>+'01BARON_GALLERO_ACCESO_PRINCIPA'!H25</f>
        <v>M3</v>
      </c>
      <c r="I25" s="419">
        <f>+'01BARON_GALLERO_ACCESO_PRINCIPA'!I25+'02GERMANIA_VÍA_CASCAREJA'!I25+'03BARON_GALLERO_TOPO_VIA_LIBER'!I25+'04CHORRO_BLANCO_SECTOR_T.NUEVA'!I25</f>
        <v>4.71</v>
      </c>
      <c r="J25" s="112">
        <f>+'02GERMANIA_VÍA_CASCAREJA'!J25</f>
        <v>516357.47</v>
      </c>
      <c r="K25" s="112">
        <f t="shared" si="0"/>
        <v>671264.71100000001</v>
      </c>
      <c r="L25" s="112">
        <f t="shared" si="1"/>
        <v>3161656.7888099998</v>
      </c>
      <c r="M25" s="13"/>
      <c r="N25" s="5"/>
    </row>
    <row r="26" spans="1:14" ht="85.5">
      <c r="A26" s="5"/>
      <c r="B26" s="17"/>
      <c r="C26" s="62">
        <v>13</v>
      </c>
      <c r="D26" s="109" t="str">
        <f>+'01BARON_GALLERO_ACCESO_PRINCIPA'!D26</f>
        <v>3.03.12</v>
      </c>
      <c r="E26" s="109"/>
      <c r="F26" s="109"/>
      <c r="G26" s="131" t="str">
        <f>+'01BARON_GALLERO_ACCESO_PRINCIPA'!G26</f>
        <v>MEJORAMIENTO DE PISO CON MATERIAL DE AFIRMADO COMPACTADO CON PLANCHA VIBRADORA, INCLUYE ACARREO LIBRE DE 5 KM.</v>
      </c>
      <c r="H26" s="109" t="str">
        <f>+'01BARON_GALLERO_ACCESO_PRINCIPA'!H26</f>
        <v>M3</v>
      </c>
      <c r="I26" s="419">
        <f>+'01BARON_GALLERO_ACCESO_PRINCIPA'!I26+'02GERMANIA_VÍA_CASCAREJA'!I26+'03BARON_GALLERO_TOPO_VIA_LIBER'!I26+'04CHORRO_BLANCO_SECTOR_T.NUEVA'!I26</f>
        <v>218.70830000000001</v>
      </c>
      <c r="J26" s="112">
        <f>+'02GERMANIA_VÍA_CASCAREJA'!J26</f>
        <v>100304.2</v>
      </c>
      <c r="K26" s="112">
        <f t="shared" si="0"/>
        <v>130395.46</v>
      </c>
      <c r="L26" s="112">
        <f t="shared" si="1"/>
        <v>28518569.384318002</v>
      </c>
      <c r="M26" s="13"/>
      <c r="N26" s="5"/>
    </row>
    <row r="27" spans="1:14" ht="42.75">
      <c r="A27" s="5"/>
      <c r="B27" s="17"/>
      <c r="C27" s="62">
        <v>14</v>
      </c>
      <c r="D27" s="109" t="str">
        <f>+'01BARON_GALLERO_ACCESO_PRINCIPA'!D27</f>
        <v>1.01.06</v>
      </c>
      <c r="E27" s="109"/>
      <c r="F27" s="109"/>
      <c r="G27" s="131" t="str">
        <f>+'01BARON_GALLERO_ACCESO_PRINCIPA'!G27</f>
        <v>CONFORMACIÓN COMPACTACIÓN SUBRASANTE CBR=95%</v>
      </c>
      <c r="H27" s="109" t="str">
        <f>+'01BARON_GALLERO_ACCESO_PRINCIPA'!H27</f>
        <v>M2</v>
      </c>
      <c r="I27" s="419">
        <f>+'01BARON_GALLERO_ACCESO_PRINCIPA'!I27+'02GERMANIA_VÍA_CASCAREJA'!I27+'03BARON_GALLERO_TOPO_VIA_LIBER'!I27+'04CHORRO_BLANCO_SECTOR_T.NUEVA'!I27</f>
        <v>2187.0830000000001</v>
      </c>
      <c r="J27" s="112">
        <f>+'02GERMANIA_VÍA_CASCAREJA'!J27</f>
        <v>1249.47</v>
      </c>
      <c r="K27" s="112">
        <f t="shared" si="0"/>
        <v>1624.3110000000001</v>
      </c>
      <c r="L27" s="112">
        <f t="shared" si="1"/>
        <v>3552502.9748130003</v>
      </c>
      <c r="M27" s="13"/>
      <c r="N27" s="5"/>
    </row>
    <row r="28" spans="1:14" ht="15.75">
      <c r="A28" s="5"/>
      <c r="B28" s="17"/>
      <c r="C28" s="306" t="s">
        <v>70</v>
      </c>
      <c r="D28" s="307"/>
      <c r="E28" s="307"/>
      <c r="F28" s="307"/>
      <c r="G28" s="307"/>
      <c r="H28" s="307"/>
      <c r="I28" s="307"/>
      <c r="J28" s="307"/>
      <c r="K28" s="308"/>
      <c r="L28" s="112">
        <f>+SUM(L14:L27)</f>
        <v>766761043.93229282</v>
      </c>
      <c r="M28" s="13"/>
      <c r="N28" s="5"/>
    </row>
    <row r="29" spans="1:14" ht="15.75">
      <c r="A29" s="5"/>
      <c r="B29" s="17"/>
      <c r="C29" s="416" t="s">
        <v>180</v>
      </c>
      <c r="D29" s="417"/>
      <c r="E29" s="417"/>
      <c r="F29" s="417"/>
      <c r="G29" s="417"/>
      <c r="H29" s="417"/>
      <c r="I29" s="417"/>
      <c r="J29" s="417"/>
      <c r="K29" s="417"/>
      <c r="L29" s="418"/>
      <c r="M29" s="13"/>
      <c r="N29" s="5"/>
    </row>
    <row r="30" spans="1:14" ht="57">
      <c r="A30" s="5"/>
      <c r="B30" s="17"/>
      <c r="C30" s="62">
        <v>16</v>
      </c>
      <c r="D30" s="111" t="str">
        <f>+'01BARON_GALLERO_ACCESO_PRINCIPA'!D29</f>
        <v>CONTRATO 1022- MALLA VIAL</v>
      </c>
      <c r="E30" s="109"/>
      <c r="F30" s="109"/>
      <c r="G30" s="110" t="str">
        <f>+'01BARON_GALLERO_ACCESO_PRINCIPA'!G29</f>
        <v>ESTUDIOS Y DSEÑOS DE LA VÍA</v>
      </c>
      <c r="H30" s="109" t="str">
        <f>+'01BARON_GALLERO_ACCESO_PRINCIPA'!H29</f>
        <v>ML</v>
      </c>
      <c r="I30" s="419">
        <f>'01BARON_GALLERO_ACCESO_PRINCIPA'!I29+'02GERMANIA_VÍA_CASCAREJA'!I29+'03BARON_GALLERO_TOPO_VIA_LIBER'!I29+'04CHORRO_BLANCO_SECTOR_T.NUEVA'!I29</f>
        <v>437.41660000000002</v>
      </c>
      <c r="J30" s="112">
        <f>+'01BARON_GALLERO_ACCESO_PRINCIPA'!J29</f>
        <v>36134.449999999997</v>
      </c>
      <c r="K30" s="112">
        <f>J30*(1+$K$48)</f>
        <v>46974.784999999996</v>
      </c>
      <c r="L30" s="112">
        <f>+I30*K30</f>
        <v>20547550.740431</v>
      </c>
      <c r="M30" s="13"/>
      <c r="N30" s="5"/>
    </row>
    <row r="31" spans="1:14" ht="15.75">
      <c r="A31" s="5"/>
      <c r="B31" s="17"/>
      <c r="C31" s="309" t="s">
        <v>65</v>
      </c>
      <c r="D31" s="309"/>
      <c r="E31" s="309"/>
      <c r="F31" s="309"/>
      <c r="G31" s="309"/>
      <c r="H31" s="309"/>
      <c r="I31" s="309"/>
      <c r="J31" s="309"/>
      <c r="K31" s="309"/>
      <c r="L31" s="113">
        <f>+L30</f>
        <v>20547550.740431</v>
      </c>
      <c r="M31" s="13"/>
      <c r="N31" s="5"/>
    </row>
    <row r="32" spans="1:14" ht="15.75">
      <c r="A32" s="26"/>
      <c r="B32" s="31"/>
      <c r="C32" s="88"/>
      <c r="D32" s="88"/>
      <c r="E32" s="88"/>
      <c r="F32" s="88"/>
      <c r="G32" s="88"/>
      <c r="H32" s="88"/>
      <c r="I32" s="88"/>
      <c r="J32" s="88"/>
      <c r="K32" s="89"/>
      <c r="L32" s="89"/>
      <c r="M32" s="27"/>
      <c r="N32" s="26"/>
    </row>
    <row r="33" spans="1:14" ht="15.75">
      <c r="A33" s="26"/>
      <c r="B33" s="31"/>
      <c r="C33" s="53"/>
      <c r="D33" s="53"/>
      <c r="E33" s="53"/>
      <c r="F33" s="53"/>
      <c r="G33" s="54"/>
      <c r="H33" s="53"/>
      <c r="I33" s="53"/>
      <c r="J33" s="53"/>
      <c r="K33" s="52"/>
      <c r="L33" s="52"/>
      <c r="M33" s="27"/>
      <c r="N33" s="26"/>
    </row>
    <row r="34" spans="1:14" ht="18">
      <c r="A34" s="26"/>
      <c r="B34" s="31"/>
      <c r="C34" s="42"/>
      <c r="D34" s="44"/>
      <c r="E34" s="42"/>
      <c r="F34" s="293" t="s">
        <v>181</v>
      </c>
      <c r="G34" s="293"/>
      <c r="H34" s="293"/>
      <c r="I34" s="293"/>
      <c r="J34" s="293"/>
      <c r="K34" s="90">
        <f>+L28</f>
        <v>766761043.93229282</v>
      </c>
      <c r="L34" s="103"/>
      <c r="M34" s="27"/>
      <c r="N34" s="26"/>
    </row>
    <row r="35" spans="1:14" ht="34.5" customHeight="1">
      <c r="A35" s="26"/>
      <c r="B35" s="31"/>
      <c r="C35" s="42"/>
      <c r="D35" s="44"/>
      <c r="E35" s="42"/>
      <c r="F35" s="300" t="s">
        <v>148</v>
      </c>
      <c r="G35" s="300"/>
      <c r="H35" s="300"/>
      <c r="I35" s="300"/>
      <c r="J35" s="300"/>
      <c r="K35" s="91">
        <f>+K34*0.01</f>
        <v>7667610.439322928</v>
      </c>
      <c r="L35" s="104"/>
      <c r="M35" s="27"/>
      <c r="N35" s="26"/>
    </row>
    <row r="36" spans="1:14" ht="42.75" customHeight="1">
      <c r="A36" s="26"/>
      <c r="B36" s="31"/>
      <c r="C36" s="42"/>
      <c r="D36" s="44"/>
      <c r="E36" s="42"/>
      <c r="F36" s="300" t="s">
        <v>149</v>
      </c>
      <c r="G36" s="300"/>
      <c r="H36" s="300"/>
      <c r="I36" s="300"/>
      <c r="J36" s="300"/>
      <c r="K36" s="92">
        <f>+K34*0.01</f>
        <v>7667610.439322928</v>
      </c>
      <c r="L36" s="104"/>
      <c r="M36" s="27"/>
      <c r="N36" s="26"/>
    </row>
    <row r="37" spans="1:14" ht="18">
      <c r="A37" s="26"/>
      <c r="B37" s="31"/>
      <c r="C37" s="42"/>
      <c r="D37" s="50"/>
      <c r="E37" s="50"/>
      <c r="F37" s="293" t="s">
        <v>150</v>
      </c>
      <c r="G37" s="293"/>
      <c r="H37" s="293"/>
      <c r="I37" s="293"/>
      <c r="J37" s="293"/>
      <c r="K37" s="93">
        <f>+K34+K35+K36</f>
        <v>782096264.81093872</v>
      </c>
      <c r="L37" s="114"/>
      <c r="M37" s="27"/>
      <c r="N37" s="26"/>
    </row>
    <row r="38" spans="1:14" ht="66.75" customHeight="1">
      <c r="A38" s="26"/>
      <c r="B38" s="31"/>
      <c r="C38" s="42"/>
      <c r="D38" s="44"/>
      <c r="E38" s="42"/>
      <c r="F38" s="294" t="s">
        <v>178</v>
      </c>
      <c r="G38" s="294"/>
      <c r="H38" s="294"/>
      <c r="I38" s="294"/>
      <c r="J38" s="294"/>
      <c r="K38" s="94">
        <f>+L31</f>
        <v>20547550.740431</v>
      </c>
      <c r="L38" s="115"/>
      <c r="M38" s="27"/>
      <c r="N38" s="26"/>
    </row>
    <row r="39" spans="1:14" ht="18">
      <c r="A39" s="26"/>
      <c r="B39" s="31"/>
      <c r="C39" s="42"/>
      <c r="D39" s="44"/>
      <c r="E39" s="42"/>
      <c r="F39" s="295" t="s">
        <v>182</v>
      </c>
      <c r="G39" s="296"/>
      <c r="H39" s="296"/>
      <c r="I39" s="296"/>
      <c r="J39" s="297"/>
      <c r="K39" s="95">
        <f>+K38</f>
        <v>20547550.740431</v>
      </c>
      <c r="L39" s="114"/>
      <c r="M39" s="27"/>
      <c r="N39" s="26"/>
    </row>
    <row r="40" spans="1:14" ht="18">
      <c r="A40" s="26"/>
      <c r="B40" s="31"/>
      <c r="C40" s="42"/>
      <c r="D40" s="44"/>
      <c r="E40" s="42"/>
      <c r="F40" s="298" t="s">
        <v>152</v>
      </c>
      <c r="G40" s="298"/>
      <c r="H40" s="298"/>
      <c r="I40" s="298"/>
      <c r="J40" s="298"/>
      <c r="K40" s="93">
        <f>+K39*0.19</f>
        <v>3904034.6406818898</v>
      </c>
      <c r="L40" s="116"/>
      <c r="M40" s="27"/>
      <c r="N40" s="26"/>
    </row>
    <row r="41" spans="1:14" ht="18">
      <c r="A41" s="26"/>
      <c r="B41" s="31"/>
      <c r="C41" s="42"/>
      <c r="D41" s="44"/>
      <c r="E41" s="42"/>
      <c r="F41" s="298" t="s">
        <v>153</v>
      </c>
      <c r="G41" s="298"/>
      <c r="H41" s="298"/>
      <c r="I41" s="298"/>
      <c r="J41" s="299"/>
      <c r="K41" s="96">
        <f>(K39+K37+K40)</f>
        <v>806547850.19205153</v>
      </c>
      <c r="L41" s="117"/>
      <c r="M41" s="27"/>
      <c r="N41" s="26"/>
    </row>
    <row r="42" spans="1:14" ht="15.75">
      <c r="A42" s="26"/>
      <c r="B42" s="31"/>
      <c r="C42" s="42"/>
      <c r="D42" s="44"/>
      <c r="E42" s="44"/>
      <c r="F42" s="44"/>
      <c r="G42" s="43"/>
      <c r="H42" s="42"/>
      <c r="I42" s="41"/>
      <c r="J42" s="40"/>
      <c r="K42" s="39"/>
      <c r="L42" s="118"/>
      <c r="M42" s="27"/>
      <c r="N42" s="26"/>
    </row>
    <row r="43" spans="1:14" ht="15.75">
      <c r="A43" s="26"/>
      <c r="B43" s="31"/>
      <c r="C43" s="38"/>
      <c r="D43" s="286"/>
      <c r="E43" s="286"/>
      <c r="F43" s="286"/>
      <c r="G43" s="286"/>
      <c r="H43" s="286"/>
      <c r="I43" s="286"/>
      <c r="J43" s="286"/>
      <c r="K43" s="287"/>
      <c r="L43" s="119"/>
      <c r="M43" s="27"/>
      <c r="N43" s="26"/>
    </row>
    <row r="44" spans="1:14" ht="15.75">
      <c r="A44" s="26"/>
      <c r="B44" s="31"/>
      <c r="C44" s="288" t="s">
        <v>46</v>
      </c>
      <c r="D44" s="289"/>
      <c r="E44" s="289"/>
      <c r="F44" s="289"/>
      <c r="G44" s="289"/>
      <c r="H44" s="290" t="s">
        <v>45</v>
      </c>
      <c r="I44" s="290"/>
      <c r="J44" s="290"/>
      <c r="K44" s="36" t="s">
        <v>44</v>
      </c>
      <c r="L44" s="120"/>
      <c r="M44" s="27"/>
      <c r="N44" s="26"/>
    </row>
    <row r="45" spans="1:14" ht="15.75">
      <c r="A45" s="26"/>
      <c r="B45" s="31"/>
      <c r="C45" s="288" t="s">
        <v>39</v>
      </c>
      <c r="D45" s="289"/>
      <c r="E45" s="289"/>
      <c r="F45" s="289"/>
      <c r="G45" s="289"/>
      <c r="H45" s="283" t="s">
        <v>38</v>
      </c>
      <c r="I45" s="283"/>
      <c r="J45" s="19" t="s">
        <v>37</v>
      </c>
      <c r="K45" s="18">
        <v>0.22</v>
      </c>
      <c r="L45" s="121"/>
      <c r="M45" s="37"/>
      <c r="N45" s="26"/>
    </row>
    <row r="46" spans="1:14" ht="27" customHeight="1">
      <c r="A46" s="26"/>
      <c r="B46" s="31"/>
      <c r="C46" s="288" t="s">
        <v>35</v>
      </c>
      <c r="D46" s="289"/>
      <c r="E46" s="289"/>
      <c r="F46" s="289"/>
      <c r="G46" s="289"/>
      <c r="H46" s="291" t="s">
        <v>34</v>
      </c>
      <c r="I46" s="292"/>
      <c r="J46" s="19" t="s">
        <v>33</v>
      </c>
      <c r="K46" s="18">
        <v>0.03</v>
      </c>
      <c r="L46" s="121"/>
      <c r="M46" s="34"/>
      <c r="N46" s="26"/>
    </row>
    <row r="47" spans="1:14" ht="29.25" customHeight="1">
      <c r="A47" s="26"/>
      <c r="B47" s="31"/>
      <c r="C47" s="30"/>
      <c r="D47" s="24"/>
      <c r="E47" s="29"/>
      <c r="F47" s="29"/>
      <c r="G47" s="28"/>
      <c r="H47" s="282" t="s">
        <v>31</v>
      </c>
      <c r="I47" s="283"/>
      <c r="J47" s="19" t="s">
        <v>30</v>
      </c>
      <c r="K47" s="18">
        <v>0.05</v>
      </c>
      <c r="L47" s="121"/>
      <c r="M47" s="34"/>
      <c r="N47" s="26"/>
    </row>
    <row r="48" spans="1:14" ht="15.75">
      <c r="A48" s="26"/>
      <c r="B48" s="31"/>
      <c r="C48" s="23"/>
      <c r="D48" s="22"/>
      <c r="E48" s="22"/>
      <c r="F48" s="22"/>
      <c r="G48" s="21"/>
      <c r="H48" s="283" t="s">
        <v>28</v>
      </c>
      <c r="I48" s="283"/>
      <c r="J48" s="19" t="s">
        <v>27</v>
      </c>
      <c r="K48" s="18">
        <v>0.3</v>
      </c>
      <c r="L48" s="121"/>
      <c r="M48" s="34"/>
      <c r="N48" s="26"/>
    </row>
    <row r="49" spans="1:14" ht="15.75">
      <c r="A49" s="26"/>
      <c r="B49" s="31"/>
      <c r="C49" s="16"/>
      <c r="D49" s="15"/>
      <c r="E49" s="15"/>
      <c r="F49" s="15"/>
      <c r="G49" s="14"/>
      <c r="H49" s="284"/>
      <c r="I49" s="284"/>
      <c r="J49" s="284"/>
      <c r="K49" s="285"/>
      <c r="L49" s="122"/>
      <c r="M49" s="27"/>
      <c r="N49" s="26"/>
    </row>
    <row r="50" spans="1:14" ht="15.75">
      <c r="A50" s="5"/>
      <c r="B50" s="17"/>
      <c r="C50" s="9"/>
      <c r="D50" s="9"/>
      <c r="E50" s="11"/>
      <c r="F50" s="9"/>
      <c r="G50" s="10"/>
      <c r="H50" s="9"/>
      <c r="I50" s="9"/>
      <c r="J50" s="9"/>
      <c r="K50" s="9"/>
      <c r="L50" s="100"/>
      <c r="M50" s="13"/>
      <c r="N50" s="5"/>
    </row>
    <row r="51" spans="1:14" ht="15.75">
      <c r="A51" s="5"/>
      <c r="B51" s="100"/>
      <c r="M51" s="100"/>
      <c r="N51" s="100"/>
    </row>
    <row r="52" spans="1:14" ht="15.75">
      <c r="A52" s="5"/>
      <c r="B52" s="101"/>
      <c r="M52" s="100"/>
      <c r="N52" s="100"/>
    </row>
  </sheetData>
  <mergeCells count="36">
    <mergeCell ref="C31:K31"/>
    <mergeCell ref="L11:L12"/>
    <mergeCell ref="C7:L8"/>
    <mergeCell ref="C9:L9"/>
    <mergeCell ref="D11:D12"/>
    <mergeCell ref="E11:F11"/>
    <mergeCell ref="G11:G12"/>
    <mergeCell ref="H11:H12"/>
    <mergeCell ref="I11:I12"/>
    <mergeCell ref="J11:J12"/>
    <mergeCell ref="K11:K12"/>
    <mergeCell ref="C29:L29"/>
    <mergeCell ref="F34:J34"/>
    <mergeCell ref="F35:J35"/>
    <mergeCell ref="F36:J36"/>
    <mergeCell ref="C11:C12"/>
    <mergeCell ref="C3:F3"/>
    <mergeCell ref="C5:L5"/>
    <mergeCell ref="C6:L6"/>
    <mergeCell ref="C13:L13"/>
    <mergeCell ref="C28:K28"/>
    <mergeCell ref="F37:J37"/>
    <mergeCell ref="F38:J38"/>
    <mergeCell ref="F39:J39"/>
    <mergeCell ref="F40:J40"/>
    <mergeCell ref="F41:J41"/>
    <mergeCell ref="H47:I47"/>
    <mergeCell ref="H48:I48"/>
    <mergeCell ref="H49:K49"/>
    <mergeCell ref="D43:K43"/>
    <mergeCell ref="C44:G44"/>
    <mergeCell ref="H44:J44"/>
    <mergeCell ref="C45:G45"/>
    <mergeCell ref="H45:I45"/>
    <mergeCell ref="C46:G46"/>
    <mergeCell ref="H46:I46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6B59E-DA59-4985-B978-E4FAC1CB1E21}">
  <dimension ref="A1:N105"/>
  <sheetViews>
    <sheetView view="pageBreakPreview" topLeftCell="A36" zoomScale="93" zoomScaleNormal="100" zoomScaleSheetLayoutView="93" workbookViewId="0">
      <selection activeCell="K87" sqref="K87:L87"/>
    </sheetView>
  </sheetViews>
  <sheetFormatPr baseColWidth="10" defaultRowHeight="15"/>
  <cols>
    <col min="1" max="3" width="3.5703125" customWidth="1"/>
    <col min="4" max="4" width="6.5703125" customWidth="1"/>
    <col min="5" max="5" width="6.42578125" customWidth="1"/>
    <col min="6" max="6" width="7.7109375" customWidth="1"/>
    <col min="7" max="7" width="14.42578125" customWidth="1"/>
    <col min="8" max="8" width="6.85546875" customWidth="1"/>
    <col min="9" max="9" width="13" customWidth="1"/>
    <col min="10" max="10" width="21" hidden="1" customWidth="1"/>
    <col min="11" max="11" width="17.7109375" customWidth="1"/>
    <col min="12" max="12" width="15.5703125" customWidth="1"/>
  </cols>
  <sheetData>
    <row r="1" spans="1:14" ht="16.5" thickBot="1">
      <c r="A1" s="5"/>
      <c r="B1" s="5"/>
      <c r="C1" s="5"/>
      <c r="D1" s="5"/>
      <c r="E1" s="7"/>
      <c r="F1" s="5"/>
      <c r="G1" s="6"/>
      <c r="H1" s="5"/>
      <c r="I1" s="5"/>
      <c r="J1" s="5"/>
      <c r="K1" s="5"/>
      <c r="L1" s="5"/>
      <c r="M1" s="5"/>
      <c r="N1" s="5"/>
    </row>
    <row r="2" spans="1:14" ht="16.5" thickTop="1">
      <c r="A2" s="5"/>
      <c r="B2" s="87"/>
      <c r="C2" s="84"/>
      <c r="D2" s="84"/>
      <c r="E2" s="86"/>
      <c r="F2" s="84"/>
      <c r="G2" s="85"/>
      <c r="H2" s="84"/>
      <c r="I2" s="84"/>
      <c r="J2" s="84"/>
      <c r="K2" s="84"/>
      <c r="L2" s="84"/>
      <c r="M2" s="83"/>
      <c r="N2" s="5"/>
    </row>
    <row r="3" spans="1:14" ht="15.75">
      <c r="A3" s="5"/>
      <c r="B3" s="17"/>
      <c r="C3" s="303" t="s">
        <v>140</v>
      </c>
      <c r="D3" s="303"/>
      <c r="E3" s="303"/>
      <c r="F3" s="303"/>
      <c r="G3" s="6"/>
      <c r="H3" s="5"/>
      <c r="I3" s="5"/>
      <c r="J3" s="5"/>
      <c r="K3" s="5"/>
      <c r="L3" s="5"/>
      <c r="M3" s="13"/>
      <c r="N3" s="5"/>
    </row>
    <row r="4" spans="1:14" ht="15.75">
      <c r="A4" s="5"/>
      <c r="B4" s="17"/>
      <c r="C4" s="82" t="s">
        <v>139</v>
      </c>
      <c r="D4" s="81" t="s">
        <v>138</v>
      </c>
      <c r="E4" s="82" t="s">
        <v>137</v>
      </c>
      <c r="F4" s="81">
        <v>3</v>
      </c>
      <c r="G4" s="6"/>
      <c r="H4" s="5"/>
      <c r="I4" s="5"/>
      <c r="J4" s="5"/>
      <c r="K4" s="5"/>
      <c r="L4" s="5"/>
      <c r="M4" s="13"/>
      <c r="N4" s="5"/>
    </row>
    <row r="5" spans="1:14" ht="15.75">
      <c r="A5" s="5"/>
      <c r="B5" s="17"/>
      <c r="C5" s="304" t="s">
        <v>125</v>
      </c>
      <c r="D5" s="304"/>
      <c r="E5" s="304"/>
      <c r="F5" s="304"/>
      <c r="G5" s="304"/>
      <c r="H5" s="304"/>
      <c r="I5" s="304"/>
      <c r="J5" s="304"/>
      <c r="K5" s="304"/>
      <c r="L5" s="102"/>
      <c r="M5" s="13"/>
      <c r="N5" s="5"/>
    </row>
    <row r="6" spans="1:14" ht="16.5" thickBot="1">
      <c r="A6" s="5"/>
      <c r="B6" s="17"/>
      <c r="C6" s="363" t="s">
        <v>123</v>
      </c>
      <c r="D6" s="363"/>
      <c r="E6" s="363"/>
      <c r="F6" s="363"/>
      <c r="G6" s="363"/>
      <c r="H6" s="363"/>
      <c r="I6" s="363"/>
      <c r="J6" s="363"/>
      <c r="K6" s="363"/>
      <c r="L6" s="105"/>
      <c r="M6" s="13"/>
      <c r="N6" s="5"/>
    </row>
    <row r="7" spans="1:14" ht="27.75" customHeight="1">
      <c r="A7" s="78"/>
      <c r="B7" s="80"/>
      <c r="C7" s="315" t="s">
        <v>121</v>
      </c>
      <c r="D7" s="316"/>
      <c r="E7" s="316"/>
      <c r="F7" s="316"/>
      <c r="G7" s="316"/>
      <c r="H7" s="316"/>
      <c r="I7" s="316"/>
      <c r="J7" s="316"/>
      <c r="K7" s="316"/>
      <c r="L7" s="317"/>
      <c r="M7" s="79"/>
      <c r="N7" s="78"/>
    </row>
    <row r="8" spans="1:14" ht="27.75" customHeight="1" thickBot="1">
      <c r="A8" s="5"/>
      <c r="B8" s="75"/>
      <c r="C8" s="318"/>
      <c r="D8" s="319"/>
      <c r="E8" s="319"/>
      <c r="F8" s="319"/>
      <c r="G8" s="319"/>
      <c r="H8" s="319"/>
      <c r="I8" s="319"/>
      <c r="J8" s="319"/>
      <c r="K8" s="319"/>
      <c r="L8" s="320"/>
      <c r="M8" s="13"/>
      <c r="N8" s="5"/>
    </row>
    <row r="9" spans="1:14" ht="60.75" customHeight="1" thickBot="1">
      <c r="A9" s="5"/>
      <c r="B9" s="75"/>
      <c r="C9" s="321" t="s">
        <v>119</v>
      </c>
      <c r="D9" s="322"/>
      <c r="E9" s="322"/>
      <c r="F9" s="322"/>
      <c r="G9" s="322"/>
      <c r="H9" s="322"/>
      <c r="I9" s="322"/>
      <c r="J9" s="322"/>
      <c r="K9" s="322"/>
      <c r="L9" s="323"/>
      <c r="M9" s="13"/>
      <c r="N9" s="5"/>
    </row>
    <row r="10" spans="1:14" ht="16.5" thickBot="1">
      <c r="A10" s="5"/>
      <c r="B10" s="17"/>
      <c r="C10" s="206"/>
      <c r="D10" s="207"/>
      <c r="E10" s="207"/>
      <c r="F10" s="207"/>
      <c r="G10" s="207"/>
      <c r="H10" s="207"/>
      <c r="I10" s="207"/>
      <c r="J10" s="207"/>
      <c r="K10" s="208"/>
      <c r="L10" s="209"/>
      <c r="M10" s="13"/>
      <c r="N10" s="5"/>
    </row>
    <row r="11" spans="1:14" ht="32.25" customHeight="1">
      <c r="A11" s="5"/>
      <c r="B11" s="17"/>
      <c r="C11" s="364" t="s">
        <v>118</v>
      </c>
      <c r="D11" s="355" t="s">
        <v>117</v>
      </c>
      <c r="E11" s="366" t="s">
        <v>116</v>
      </c>
      <c r="F11" s="366"/>
      <c r="G11" s="364" t="s">
        <v>115</v>
      </c>
      <c r="H11" s="355" t="s">
        <v>79</v>
      </c>
      <c r="I11" s="355" t="s">
        <v>114</v>
      </c>
      <c r="J11" s="357" t="s">
        <v>113</v>
      </c>
      <c r="K11" s="359" t="s">
        <v>112</v>
      </c>
      <c r="L11" s="361" t="s">
        <v>111</v>
      </c>
      <c r="N11" s="17"/>
    </row>
    <row r="12" spans="1:14" ht="32.25" customHeight="1" thickBot="1">
      <c r="A12" s="5"/>
      <c r="B12" s="17"/>
      <c r="C12" s="365"/>
      <c r="D12" s="356"/>
      <c r="E12" s="257" t="s">
        <v>110</v>
      </c>
      <c r="F12" s="257" t="s">
        <v>109</v>
      </c>
      <c r="G12" s="365"/>
      <c r="H12" s="356"/>
      <c r="I12" s="356"/>
      <c r="J12" s="358"/>
      <c r="K12" s="360"/>
      <c r="L12" s="362"/>
      <c r="N12" s="17"/>
    </row>
    <row r="13" spans="1:14" ht="16.5" thickBot="1">
      <c r="A13" s="5"/>
      <c r="B13" s="17"/>
      <c r="C13" s="265" t="s">
        <v>108</v>
      </c>
      <c r="D13" s="266"/>
      <c r="E13" s="266"/>
      <c r="F13" s="266"/>
      <c r="G13" s="266"/>
      <c r="H13" s="266"/>
      <c r="I13" s="266"/>
      <c r="J13" s="266"/>
      <c r="K13" s="266"/>
      <c r="L13" s="267"/>
      <c r="M13" s="13"/>
      <c r="N13" s="5"/>
    </row>
    <row r="14" spans="1:14" ht="33.75">
      <c r="A14" s="5"/>
      <c r="B14" s="17"/>
      <c r="C14" s="210">
        <v>1</v>
      </c>
      <c r="D14" s="211" t="str">
        <f>+'01BARON_GALLERO_ACCESO_PRINCIPA'!D14</f>
        <v>3.01.04</v>
      </c>
      <c r="E14" s="211"/>
      <c r="F14" s="211"/>
      <c r="G14" s="212" t="str">
        <f>+'01BARON_GALLERO_ACCESO_PRINCIPA'!G14</f>
        <v xml:space="preserve">LOCALIZACION Y REPLANTEO TOPOGRAFICO </v>
      </c>
      <c r="H14" s="211" t="str">
        <f>+'01BARON_GALLERO_ACCESO_PRINCIPA'!H14</f>
        <v>KM</v>
      </c>
      <c r="I14" s="211">
        <f>+'01BARON_GALLERO_ACCESO_PRINCIPA'!I14</f>
        <v>0.1</v>
      </c>
      <c r="J14" s="213">
        <f>+'01BARON_GALLERO_ACCESO_PRINCIPA'!J14</f>
        <v>3708675.9</v>
      </c>
      <c r="K14" s="213">
        <f>+'01BARON_GALLERO_ACCESO_PRINCIPA'!K14</f>
        <v>4821278.67</v>
      </c>
      <c r="L14" s="213">
        <f>+'01BARON_GALLERO_ACCESO_PRINCIPA'!L14</f>
        <v>482127.86700000003</v>
      </c>
      <c r="M14" s="13"/>
      <c r="N14" s="5"/>
    </row>
    <row r="15" spans="1:14" ht="22.5">
      <c r="A15" s="5"/>
      <c r="B15" s="17"/>
      <c r="C15" s="214">
        <v>2</v>
      </c>
      <c r="D15" s="211" t="str">
        <f>+'01BARON_GALLERO_ACCESO_PRINCIPA'!D15</f>
        <v>3.02.07</v>
      </c>
      <c r="E15" s="211"/>
      <c r="F15" s="211"/>
      <c r="G15" s="212" t="str">
        <f>+'01BARON_GALLERO_ACCESO_PRINCIPA'!G15</f>
        <v>EXCAVACIONES MECANICAS VARIAS EN MATERIAL COMUN SECO</v>
      </c>
      <c r="H15" s="211" t="str">
        <f>+'01BARON_GALLERO_ACCESO_PRINCIPA'!H15</f>
        <v>M3</v>
      </c>
      <c r="I15" s="211">
        <f>+'01BARON_GALLERO_ACCESO_PRINCIPA'!I15</f>
        <v>150</v>
      </c>
      <c r="J15" s="213">
        <f>+'01BARON_GALLERO_ACCESO_PRINCIPA'!J15</f>
        <v>16429.53</v>
      </c>
      <c r="K15" s="213">
        <f>+'01BARON_GALLERO_ACCESO_PRINCIPA'!K15</f>
        <v>21358.388999999999</v>
      </c>
      <c r="L15" s="213">
        <f>+'01BARON_GALLERO_ACCESO_PRINCIPA'!L15</f>
        <v>3203758.35</v>
      </c>
      <c r="M15" s="13"/>
      <c r="N15" s="5"/>
    </row>
    <row r="16" spans="1:14" ht="33.75">
      <c r="A16" s="5"/>
      <c r="B16" s="17"/>
      <c r="C16" s="214">
        <v>3</v>
      </c>
      <c r="D16" s="211" t="str">
        <f>+'01BARON_GALLERO_ACCESO_PRINCIPA'!D16</f>
        <v>3.04.03</v>
      </c>
      <c r="E16" s="211"/>
      <c r="F16" s="211"/>
      <c r="G16" s="212" t="str">
        <f>+'01BARON_GALLERO_ACCESO_PRINCIPA'!G16</f>
        <v>CUNETEO, PERFILADO Y COMPACTACION DE LA BANCA EXISTENTE. (TRABAJO PREVIO A PAVIMENTACION)</v>
      </c>
      <c r="H16" s="211" t="str">
        <f>+'01BARON_GALLERO_ACCESO_PRINCIPA'!H16</f>
        <v>KM</v>
      </c>
      <c r="I16" s="211">
        <f>+'01BARON_GALLERO_ACCESO_PRINCIPA'!I16</f>
        <v>0.1</v>
      </c>
      <c r="J16" s="213">
        <f>+'01BARON_GALLERO_ACCESO_PRINCIPA'!J16</f>
        <v>1249701</v>
      </c>
      <c r="K16" s="213">
        <f>+'01BARON_GALLERO_ACCESO_PRINCIPA'!K16</f>
        <v>1624611.3</v>
      </c>
      <c r="L16" s="213">
        <f>+'01BARON_GALLERO_ACCESO_PRINCIPA'!L16</f>
        <v>162461.13</v>
      </c>
      <c r="M16" s="13"/>
      <c r="N16" s="5"/>
    </row>
    <row r="17" spans="1:14" ht="22.5">
      <c r="A17" s="5"/>
      <c r="B17" s="17"/>
      <c r="C17" s="214">
        <v>4</v>
      </c>
      <c r="D17" s="211" t="str">
        <f>+'01BARON_GALLERO_ACCESO_PRINCIPA'!D17</f>
        <v>3.03.10</v>
      </c>
      <c r="E17" s="211"/>
      <c r="F17" s="211"/>
      <c r="G17" s="212" t="str">
        <f>+'01BARON_GALLERO_ACCESO_PRINCIPA'!G17</f>
        <v xml:space="preserve"> EXCAVACION MANUAL EN MATERIAL COMUN </v>
      </c>
      <c r="H17" s="211" t="str">
        <f>+'01BARON_GALLERO_ACCESO_PRINCIPA'!H17</f>
        <v>M3</v>
      </c>
      <c r="I17" s="211">
        <f>+'01BARON_GALLERO_ACCESO_PRINCIPA'!I17</f>
        <v>222</v>
      </c>
      <c r="J17" s="213">
        <f>+'01BARON_GALLERO_ACCESO_PRINCIPA'!J17</f>
        <v>64546.54</v>
      </c>
      <c r="K17" s="213">
        <f>+'01BARON_GALLERO_ACCESO_PRINCIPA'!K17</f>
        <v>83910.502000000008</v>
      </c>
      <c r="L17" s="213">
        <f>+'01BARON_GALLERO_ACCESO_PRINCIPA'!L17</f>
        <v>18628131.444000002</v>
      </c>
      <c r="M17" s="13"/>
      <c r="N17" s="5"/>
    </row>
    <row r="18" spans="1:14" ht="56.25">
      <c r="A18" s="5"/>
      <c r="B18" s="17"/>
      <c r="C18" s="214">
        <v>5</v>
      </c>
      <c r="D18" s="211" t="str">
        <f>+'01BARON_GALLERO_ACCESO_PRINCIPA'!D18</f>
        <v>3.04.07</v>
      </c>
      <c r="E18" s="211"/>
      <c r="F18" s="211"/>
      <c r="G18" s="212" t="str">
        <f>+'01BARON_GALLERO_ACCESO_PRINCIPA'!G18</f>
        <v>SUMINISTRO, EXTENDIDA Y COMPACTACION DE MATERIAL SELECCIONADO PARA SUBBASE GRANULAR (INCLUYE ACARREO LIBRE DE 5KM) (**)</v>
      </c>
      <c r="H18" s="211" t="str">
        <f>+'01BARON_GALLERO_ACCESO_PRINCIPA'!H18</f>
        <v>M3</v>
      </c>
      <c r="I18" s="211">
        <f>+'01BARON_GALLERO_ACCESO_PRINCIPA'!I18</f>
        <v>75</v>
      </c>
      <c r="J18" s="213">
        <f>+'01BARON_GALLERO_ACCESO_PRINCIPA'!J18</f>
        <v>102476.51</v>
      </c>
      <c r="K18" s="213">
        <f>+'01BARON_GALLERO_ACCESO_PRINCIPA'!K18</f>
        <v>133219.46299999999</v>
      </c>
      <c r="L18" s="213">
        <f>+'01BARON_GALLERO_ACCESO_PRINCIPA'!L18</f>
        <v>9991459.7249999996</v>
      </c>
      <c r="M18" s="13"/>
      <c r="N18" s="5"/>
    </row>
    <row r="19" spans="1:14" ht="33.75">
      <c r="A19" s="5"/>
      <c r="B19" s="17"/>
      <c r="C19" s="214">
        <v>6</v>
      </c>
      <c r="D19" s="211" t="str">
        <f>+'01BARON_GALLERO_ACCESO_PRINCIPA'!D19</f>
        <v>3.05.11</v>
      </c>
      <c r="E19" s="211"/>
      <c r="F19" s="211"/>
      <c r="G19" s="212" t="str">
        <f>+'01BARON_GALLERO_ACCESO_PRINCIPA'!G19</f>
        <v xml:space="preserve"> CONCRETO PARA PAVIMENTO RIGIDO 21 MPa - (3000 PSI), INCLUYE SELLO DE JUNTAS PARA PLACA HUELLA</v>
      </c>
      <c r="H19" s="211" t="str">
        <f>+'01BARON_GALLERO_ACCESO_PRINCIPA'!H19</f>
        <v>M3</v>
      </c>
      <c r="I19" s="211">
        <f>+'01BARON_GALLERO_ACCESO_PRINCIPA'!I19</f>
        <v>73.2</v>
      </c>
      <c r="J19" s="213">
        <f>+'01BARON_GALLERO_ACCESO_PRINCIPA'!J19</f>
        <v>786317.44</v>
      </c>
      <c r="K19" s="213">
        <f>+'01BARON_GALLERO_ACCESO_PRINCIPA'!K19</f>
        <v>1022212.672</v>
      </c>
      <c r="L19" s="213">
        <f>+'01BARON_GALLERO_ACCESO_PRINCIPA'!L19</f>
        <v>74825967.59040001</v>
      </c>
      <c r="M19" s="13"/>
      <c r="N19" s="5"/>
    </row>
    <row r="20" spans="1:14" ht="45">
      <c r="A20" s="5"/>
      <c r="B20" s="17"/>
      <c r="C20" s="214">
        <v>7</v>
      </c>
      <c r="D20" s="211" t="str">
        <f>+'01BARON_GALLERO_ACCESO_PRINCIPA'!D20</f>
        <v>3.03.21</v>
      </c>
      <c r="E20" s="211"/>
      <c r="F20" s="211"/>
      <c r="G20" s="212" t="str">
        <f>+'01BARON_GALLERO_ACCESO_PRINCIPA'!G20</f>
        <v>SUMINISTRO E INSTALACION DE CONCRETO CICLOPEO DE 21 MPA (3000 PSI) , 60% RAJON PARA PLACA HUELLAS INCLUYE SELLO DE JUNTAS</v>
      </c>
      <c r="H20" s="211" t="str">
        <f>+'01BARON_GALLERO_ACCESO_PRINCIPA'!H20</f>
        <v>M3</v>
      </c>
      <c r="I20" s="211">
        <f>+'01BARON_GALLERO_ACCESO_PRINCIPA'!I20</f>
        <v>27</v>
      </c>
      <c r="J20" s="213">
        <f>+'01BARON_GALLERO_ACCESO_PRINCIPA'!J20</f>
        <v>542040.13</v>
      </c>
      <c r="K20" s="213">
        <f>+'01BARON_GALLERO_ACCESO_PRINCIPA'!K20</f>
        <v>704652.16899999999</v>
      </c>
      <c r="L20" s="213">
        <f>+'01BARON_GALLERO_ACCESO_PRINCIPA'!L20</f>
        <v>19025608.563000001</v>
      </c>
      <c r="M20" s="13"/>
      <c r="N20" s="5"/>
    </row>
    <row r="21" spans="1:14" ht="22.5">
      <c r="A21" s="5"/>
      <c r="B21" s="17"/>
      <c r="C21" s="214">
        <v>8</v>
      </c>
      <c r="D21" s="211" t="str">
        <f>+'01BARON_GALLERO_ACCESO_PRINCIPA'!D21</f>
        <v>3.10.12</v>
      </c>
      <c r="E21" s="211"/>
      <c r="F21" s="211"/>
      <c r="G21" s="212" t="str">
        <f>+'01BARON_GALLERO_ACCESO_PRINCIPA'!G21</f>
        <v>SUMINISTRO FIGURADO Y ARMADO DE ACERO DE REFUERZO 60000 PSI 420 MPA</v>
      </c>
      <c r="H21" s="211" t="str">
        <f>+'01BARON_GALLERO_ACCESO_PRINCIPA'!H21</f>
        <v>KG</v>
      </c>
      <c r="I21" s="211">
        <f>+'01BARON_GALLERO_ACCESO_PRINCIPA'!I21</f>
        <v>3834.4160000000002</v>
      </c>
      <c r="J21" s="213">
        <f>+'01BARON_GALLERO_ACCESO_PRINCIPA'!J21</f>
        <v>7002.12</v>
      </c>
      <c r="K21" s="213">
        <f>+'01BARON_GALLERO_ACCESO_PRINCIPA'!K21</f>
        <v>9102.7559999999994</v>
      </c>
      <c r="L21" s="213">
        <f>+'01BARON_GALLERO_ACCESO_PRINCIPA'!L21</f>
        <v>34903753.250496</v>
      </c>
      <c r="M21" s="13"/>
      <c r="N21" s="5"/>
    </row>
    <row r="22" spans="1:14" ht="101.25">
      <c r="A22" s="5"/>
      <c r="B22" s="17"/>
      <c r="C22" s="214">
        <v>9</v>
      </c>
      <c r="D22" s="211" t="str">
        <f>+'01BARON_GALLERO_ACCESO_PRINCIPA'!D22</f>
        <v>3.12.03</v>
      </c>
      <c r="E22" s="211"/>
      <c r="F22" s="211"/>
      <c r="G22" s="215" t="str">
        <f>+'01BARON_GALLERO_ACCESO_PRINCIPA'!G22</f>
        <v>TRANSPORTE DE MATERIAL DE AFIRMADO Y/O GRANULAR DESPUÉS DE 5 KM (INSTALADO Y COMPACTADO SEGÚN SECCIÓN DE DISEÑO).</v>
      </c>
      <c r="H22" s="211" t="str">
        <f>+'01BARON_GALLERO_ACCESO_PRINCIPA'!H22</f>
        <v>M3-KM</v>
      </c>
      <c r="I22" s="211">
        <f>+'01BARON_GALLERO_ACCESO_PRINCIPA'!I22</f>
        <v>375</v>
      </c>
      <c r="J22" s="213">
        <f>+'01BARON_GALLERO_ACCESO_PRINCIPA'!J22</f>
        <v>2312.5</v>
      </c>
      <c r="K22" s="213">
        <f>+'01BARON_GALLERO_ACCESO_PRINCIPA'!K22</f>
        <v>3006.25</v>
      </c>
      <c r="L22" s="213">
        <f>+'01BARON_GALLERO_ACCESO_PRINCIPA'!L22</f>
        <v>1127343.75</v>
      </c>
      <c r="M22" s="13"/>
      <c r="N22" s="5"/>
    </row>
    <row r="23" spans="1:14" ht="78.75">
      <c r="A23" s="5"/>
      <c r="B23" s="17"/>
      <c r="C23" s="214">
        <v>10</v>
      </c>
      <c r="D23" s="211" t="str">
        <f>+'01BARON_GALLERO_ACCESO_PRINCIPA'!D23</f>
        <v>3.09.15</v>
      </c>
      <c r="E23" s="211"/>
      <c r="F23" s="211"/>
      <c r="G23" s="215" t="str">
        <f>+'01BARON_GALLERO_ACCESO_PRINCIPA'!G23</f>
        <v xml:space="preserve">SUMINISTRO E INSTALACION SEÑAL VIAL PREVENTIVA, TAMAÑO 75*75 cm. SEGUN NORMA INVIAS </v>
      </c>
      <c r="H23" s="211" t="str">
        <f>+'01BARON_GALLERO_ACCESO_PRINCIPA'!H23</f>
        <v>UND.</v>
      </c>
      <c r="I23" s="211">
        <f>+'01BARON_GALLERO_ACCESO_PRINCIPA'!I23</f>
        <v>2</v>
      </c>
      <c r="J23" s="213">
        <f>+'01BARON_GALLERO_ACCESO_PRINCIPA'!J23</f>
        <v>430879.73</v>
      </c>
      <c r="K23" s="213">
        <f>+'01BARON_GALLERO_ACCESO_PRINCIPA'!K23</f>
        <v>560143.64899999998</v>
      </c>
      <c r="L23" s="213">
        <f>+'01BARON_GALLERO_ACCESO_PRINCIPA'!L23</f>
        <v>1120287.298</v>
      </c>
      <c r="M23" s="13"/>
      <c r="N23" s="5"/>
    </row>
    <row r="24" spans="1:14" ht="78.75">
      <c r="A24" s="5"/>
      <c r="B24" s="17"/>
      <c r="C24" s="214">
        <v>11</v>
      </c>
      <c r="D24" s="211" t="str">
        <f>+'01BARON_GALLERO_ACCESO_PRINCIPA'!D24</f>
        <v>3.09.16</v>
      </c>
      <c r="E24" s="211"/>
      <c r="F24" s="211"/>
      <c r="G24" s="215" t="str">
        <f>+'01BARON_GALLERO_ACCESO_PRINCIPA'!G24</f>
        <v>SUMINISTRO E INSTALACION SEÑAL VIAL REGLAMENTARIA, DIAMETRO 75 cm. SEGÚN NORMA INVIAS</v>
      </c>
      <c r="H24" s="211" t="str">
        <f>+'01BARON_GALLERO_ACCESO_PRINCIPA'!H24</f>
        <v>UND.</v>
      </c>
      <c r="I24" s="211">
        <f>+'01BARON_GALLERO_ACCESO_PRINCIPA'!I24</f>
        <v>2</v>
      </c>
      <c r="J24" s="213">
        <f>+'01BARON_GALLERO_ACCESO_PRINCIPA'!J24</f>
        <v>593433.73</v>
      </c>
      <c r="K24" s="213">
        <f>+'01BARON_GALLERO_ACCESO_PRINCIPA'!K24</f>
        <v>771463.84900000005</v>
      </c>
      <c r="L24" s="213">
        <f>+'01BARON_GALLERO_ACCESO_PRINCIPA'!L24</f>
        <v>1542927.6980000001</v>
      </c>
      <c r="M24" s="13"/>
      <c r="N24" s="5"/>
    </row>
    <row r="25" spans="1:14" ht="33.75">
      <c r="A25" s="5"/>
      <c r="B25" s="17"/>
      <c r="C25" s="214">
        <v>12</v>
      </c>
      <c r="D25" s="211" t="str">
        <f>+'01BARON_GALLERO_ACCESO_PRINCIPA'!D25</f>
        <v>3.03.22</v>
      </c>
      <c r="E25" s="211"/>
      <c r="F25" s="211"/>
      <c r="G25" s="215" t="str">
        <f>+'01BARON_GALLERO_ACCESO_PRINCIPA'!G25</f>
        <v>SUMINISTRO E INSTALACION DE CONCRETO DE 14 MPA (2000 PSI) SOLADOS Y ATRAQUES</v>
      </c>
      <c r="H25" s="211" t="str">
        <f>+'01BARON_GALLERO_ACCESO_PRINCIPA'!H25</f>
        <v>M3</v>
      </c>
      <c r="I25" s="211">
        <f>+'01BARON_GALLERO_ACCESO_PRINCIPA'!I25</f>
        <v>1.08</v>
      </c>
      <c r="J25" s="213">
        <f>+'01BARON_GALLERO_ACCESO_PRINCIPA'!J25</f>
        <v>516357.47</v>
      </c>
      <c r="K25" s="213">
        <f>+'01BARON_GALLERO_ACCESO_PRINCIPA'!K25</f>
        <v>671264.71100000001</v>
      </c>
      <c r="L25" s="213">
        <f>+'01BARON_GALLERO_ACCESO_PRINCIPA'!L25</f>
        <v>724965.88788000005</v>
      </c>
      <c r="M25" s="13"/>
      <c r="N25" s="5"/>
    </row>
    <row r="26" spans="1:14" ht="45">
      <c r="A26" s="5"/>
      <c r="B26" s="17"/>
      <c r="C26" s="214">
        <v>13</v>
      </c>
      <c r="D26" s="211" t="str">
        <f>+'01BARON_GALLERO_ACCESO_PRINCIPA'!D26</f>
        <v>3.03.12</v>
      </c>
      <c r="E26" s="211"/>
      <c r="F26" s="211"/>
      <c r="G26" s="215" t="str">
        <f>+'01BARON_GALLERO_ACCESO_PRINCIPA'!G26</f>
        <v>MEJORAMIENTO DE PISO CON MATERIAL DE AFIRMADO COMPACTADO CON PLANCHA VIBRADORA, INCLUYE ACARREO LIBRE DE 5 KM.</v>
      </c>
      <c r="H26" s="211" t="str">
        <f>+'01BARON_GALLERO_ACCESO_PRINCIPA'!H26</f>
        <v>M3</v>
      </c>
      <c r="I26" s="211">
        <f>+'01BARON_GALLERO_ACCESO_PRINCIPA'!I26</f>
        <v>50</v>
      </c>
      <c r="J26" s="213">
        <f>+'01BARON_GALLERO_ACCESO_PRINCIPA'!J26</f>
        <v>100304.2</v>
      </c>
      <c r="K26" s="213">
        <f>+'01BARON_GALLERO_ACCESO_PRINCIPA'!K26</f>
        <v>130395.46</v>
      </c>
      <c r="L26" s="213">
        <f>+'01BARON_GALLERO_ACCESO_PRINCIPA'!L26</f>
        <v>6519773</v>
      </c>
      <c r="M26" s="13"/>
      <c r="N26" s="5"/>
    </row>
    <row r="27" spans="1:14" ht="45">
      <c r="A27" s="5"/>
      <c r="B27" s="17"/>
      <c r="C27" s="214">
        <v>14</v>
      </c>
      <c r="D27" s="211" t="str">
        <f>+'01BARON_GALLERO_ACCESO_PRINCIPA'!D27</f>
        <v>1.01.06</v>
      </c>
      <c r="E27" s="211"/>
      <c r="F27" s="211"/>
      <c r="G27" s="215" t="str">
        <f>+'01BARON_GALLERO_ACCESO_PRINCIPA'!G27</f>
        <v>CONFORMACIÓN COMPACTACIÓN SUBRASANTE CBR=95%</v>
      </c>
      <c r="H27" s="211" t="str">
        <f>+'01BARON_GALLERO_ACCESO_PRINCIPA'!H27</f>
        <v>M2</v>
      </c>
      <c r="I27" s="211">
        <f>+'01BARON_GALLERO_ACCESO_PRINCIPA'!I27</f>
        <v>500</v>
      </c>
      <c r="J27" s="213">
        <f>+'01BARON_GALLERO_ACCESO_PRINCIPA'!J27</f>
        <v>1249.47</v>
      </c>
      <c r="K27" s="213">
        <f>+'01BARON_GALLERO_ACCESO_PRINCIPA'!K27</f>
        <v>1624.3110000000001</v>
      </c>
      <c r="L27" s="213">
        <f>+'01BARON_GALLERO_ACCESO_PRINCIPA'!L27</f>
        <v>812155.50000000012</v>
      </c>
      <c r="M27" s="13"/>
      <c r="N27" s="5"/>
    </row>
    <row r="28" spans="1:14" ht="15.75">
      <c r="A28" s="5"/>
      <c r="B28" s="17"/>
      <c r="C28" s="262" t="s">
        <v>70</v>
      </c>
      <c r="D28" s="263"/>
      <c r="E28" s="263"/>
      <c r="F28" s="263"/>
      <c r="G28" s="263"/>
      <c r="H28" s="263"/>
      <c r="I28" s="263"/>
      <c r="J28" s="263"/>
      <c r="K28" s="264"/>
      <c r="L28" s="213">
        <f>+'01BARON_GALLERO_ACCESO_PRINCIPA'!L28</f>
        <v>173070721.05377603</v>
      </c>
      <c r="M28" s="13"/>
      <c r="N28" s="5"/>
    </row>
    <row r="29" spans="1:14" ht="56.25">
      <c r="A29" s="5"/>
      <c r="B29" s="17"/>
      <c r="C29" s="214">
        <v>15</v>
      </c>
      <c r="D29" s="216" t="str">
        <f>+'01BARON_GALLERO_ACCESO_PRINCIPA'!D29</f>
        <v>CONTRATO 1022- MALLA VIAL</v>
      </c>
      <c r="E29" s="211"/>
      <c r="F29" s="211"/>
      <c r="G29" s="212" t="str">
        <f>+'01BARON_GALLERO_ACCESO_PRINCIPA'!G29</f>
        <v>ESTUDIOS Y DSEÑOS DE LA VÍA</v>
      </c>
      <c r="H29" s="211" t="str">
        <f>+'01BARON_GALLERO_ACCESO_PRINCIPA'!H29</f>
        <v>ML</v>
      </c>
      <c r="I29" s="211">
        <f>+'01BARON_GALLERO_ACCESO_PRINCIPA'!I29</f>
        <v>100</v>
      </c>
      <c r="J29" s="213">
        <f>+'01BARON_GALLERO_ACCESO_PRINCIPA'!J29</f>
        <v>36134.449999999997</v>
      </c>
      <c r="K29" s="213">
        <f>+'01BARON_GALLERO_ACCESO_PRINCIPA'!K29</f>
        <v>46974.784999999996</v>
      </c>
      <c r="L29" s="213">
        <f>+'01BARON_GALLERO_ACCESO_PRINCIPA'!L29</f>
        <v>4697478.5</v>
      </c>
      <c r="M29" s="13"/>
      <c r="N29" s="5"/>
    </row>
    <row r="30" spans="1:14" ht="16.5" thickBot="1">
      <c r="A30" s="5"/>
      <c r="B30" s="17"/>
      <c r="C30" s="259" t="s">
        <v>65</v>
      </c>
      <c r="D30" s="260"/>
      <c r="E30" s="260"/>
      <c r="F30" s="260"/>
      <c r="G30" s="260"/>
      <c r="H30" s="260"/>
      <c r="I30" s="260"/>
      <c r="J30" s="260"/>
      <c r="K30" s="261"/>
      <c r="L30" s="217">
        <f>+'01BARON_GALLERO_ACCESO_PRINCIPA'!L30</f>
        <v>4697478.5</v>
      </c>
      <c r="M30" s="13"/>
      <c r="N30" s="5"/>
    </row>
    <row r="31" spans="1:14" ht="16.5" thickBot="1">
      <c r="A31" s="26"/>
      <c r="B31" s="31"/>
      <c r="C31" s="265" t="s">
        <v>143</v>
      </c>
      <c r="D31" s="266"/>
      <c r="E31" s="266"/>
      <c r="F31" s="266"/>
      <c r="G31" s="266"/>
      <c r="H31" s="266"/>
      <c r="I31" s="266"/>
      <c r="J31" s="266"/>
      <c r="K31" s="266"/>
      <c r="L31" s="267"/>
      <c r="M31" s="27"/>
      <c r="N31" s="26"/>
    </row>
    <row r="32" spans="1:14" ht="33.75">
      <c r="A32" s="26"/>
      <c r="B32" s="31"/>
      <c r="C32" s="210">
        <v>16</v>
      </c>
      <c r="D32" s="211" t="str">
        <f>+'02GERMANIA_VÍA_CASCAREJA'!D14</f>
        <v>3.01.04</v>
      </c>
      <c r="E32" s="211"/>
      <c r="F32" s="211"/>
      <c r="G32" s="212" t="str">
        <f>+'02GERMANIA_VÍA_CASCAREJA'!G14</f>
        <v xml:space="preserve">LOCALIZACION Y REPLANTEO TOPOGRAFICO </v>
      </c>
      <c r="H32" s="211" t="str">
        <f>+'02GERMANIA_VÍA_CASCAREJA'!H14</f>
        <v>KM</v>
      </c>
      <c r="I32" s="211">
        <f>+'02GERMANIA_VÍA_CASCAREJA'!I14</f>
        <v>0.1</v>
      </c>
      <c r="J32" s="213">
        <f>+'02GERMANIA_VÍA_CASCAREJA'!J14</f>
        <v>3708675.9</v>
      </c>
      <c r="K32" s="213">
        <f>+'02GERMANIA_VÍA_CASCAREJA'!K14</f>
        <v>4821278.67</v>
      </c>
      <c r="L32" s="213">
        <f>+'02GERMANIA_VÍA_CASCAREJA'!L14</f>
        <v>482127.86700000003</v>
      </c>
      <c r="M32" s="27"/>
      <c r="N32" s="26"/>
    </row>
    <row r="33" spans="1:14" ht="22.5">
      <c r="A33" s="26"/>
      <c r="B33" s="31"/>
      <c r="C33" s="210">
        <v>17</v>
      </c>
      <c r="D33" s="218" t="str">
        <f>+'02GERMANIA_VÍA_CASCAREJA'!D15</f>
        <v>3.02.07</v>
      </c>
      <c r="E33" s="218"/>
      <c r="F33" s="218"/>
      <c r="G33" s="219" t="str">
        <f>+'02GERMANIA_VÍA_CASCAREJA'!G15</f>
        <v>EXCAVACIONES MECANICAS VARIAS EN MATERIAL COMUN SECO</v>
      </c>
      <c r="H33" s="218" t="str">
        <f>+'02GERMANIA_VÍA_CASCAREJA'!H15</f>
        <v>M3</v>
      </c>
      <c r="I33" s="218">
        <f>+'02GERMANIA_VÍA_CASCAREJA'!I15</f>
        <v>150</v>
      </c>
      <c r="J33" s="220">
        <f>+'02GERMANIA_VÍA_CASCAREJA'!J15</f>
        <v>16429.53</v>
      </c>
      <c r="K33" s="220">
        <f>+'02GERMANIA_VÍA_CASCAREJA'!K15</f>
        <v>21358.388999999999</v>
      </c>
      <c r="L33" s="220">
        <f>+'02GERMANIA_VÍA_CASCAREJA'!L15</f>
        <v>3203758.35</v>
      </c>
      <c r="M33" s="27"/>
      <c r="N33" s="26"/>
    </row>
    <row r="34" spans="1:14" ht="33.75">
      <c r="A34" s="26"/>
      <c r="B34" s="31"/>
      <c r="C34" s="210">
        <v>18</v>
      </c>
      <c r="D34" s="218" t="str">
        <f>+'02GERMANIA_VÍA_CASCAREJA'!D16</f>
        <v>3.04.03</v>
      </c>
      <c r="E34" s="218"/>
      <c r="F34" s="218"/>
      <c r="G34" s="219" t="str">
        <f>+'02GERMANIA_VÍA_CASCAREJA'!G16</f>
        <v>CUNETEO, PERFILADO Y COMPACTACION DE LA BANCA EXISTENTE. (TRABAJO PREVIO A PAVIMENTACION)</v>
      </c>
      <c r="H34" s="218" t="str">
        <f>+'02GERMANIA_VÍA_CASCAREJA'!H16</f>
        <v>KM</v>
      </c>
      <c r="I34" s="218">
        <f>+'02GERMANIA_VÍA_CASCAREJA'!I16</f>
        <v>0.1</v>
      </c>
      <c r="J34" s="220">
        <f>+'02GERMANIA_VÍA_CASCAREJA'!J16</f>
        <v>1249701</v>
      </c>
      <c r="K34" s="220">
        <f>+'02GERMANIA_VÍA_CASCAREJA'!K16</f>
        <v>1624611.3</v>
      </c>
      <c r="L34" s="220">
        <f>+'02GERMANIA_VÍA_CASCAREJA'!L16</f>
        <v>162461.13</v>
      </c>
      <c r="M34" s="27"/>
      <c r="N34" s="26"/>
    </row>
    <row r="35" spans="1:14" ht="22.5">
      <c r="A35" s="26"/>
      <c r="B35" s="31"/>
      <c r="C35" s="210">
        <v>19</v>
      </c>
      <c r="D35" s="218" t="str">
        <f>+'02GERMANIA_VÍA_CASCAREJA'!D17</f>
        <v>3.03.10</v>
      </c>
      <c r="E35" s="218"/>
      <c r="F35" s="218"/>
      <c r="G35" s="219" t="str">
        <f>+'02GERMANIA_VÍA_CASCAREJA'!G17</f>
        <v xml:space="preserve"> EXCAVACION MANUAL EN MATERIAL COMUN </v>
      </c>
      <c r="H35" s="218" t="str">
        <f>+'02GERMANIA_VÍA_CASCAREJA'!H17</f>
        <v>M3</v>
      </c>
      <c r="I35" s="218">
        <f>+'02GERMANIA_VÍA_CASCAREJA'!I17</f>
        <v>222</v>
      </c>
      <c r="J35" s="220">
        <f>+'02GERMANIA_VÍA_CASCAREJA'!J17</f>
        <v>64546.54</v>
      </c>
      <c r="K35" s="220">
        <f>+'02GERMANIA_VÍA_CASCAREJA'!K17</f>
        <v>83910.502000000008</v>
      </c>
      <c r="L35" s="220">
        <f>+'02GERMANIA_VÍA_CASCAREJA'!L17</f>
        <v>18628131.444000002</v>
      </c>
      <c r="M35" s="27"/>
      <c r="N35" s="26"/>
    </row>
    <row r="36" spans="1:14" ht="56.25">
      <c r="A36" s="26"/>
      <c r="B36" s="31"/>
      <c r="C36" s="210">
        <v>20</v>
      </c>
      <c r="D36" s="218" t="str">
        <f>+'02GERMANIA_VÍA_CASCAREJA'!D18</f>
        <v>3.04.07</v>
      </c>
      <c r="E36" s="218"/>
      <c r="F36" s="218"/>
      <c r="G36" s="219" t="str">
        <f>+'02GERMANIA_VÍA_CASCAREJA'!G18</f>
        <v>SUMINISTRO, EXTENDIDA Y COMPACTACION DE MATERIAL SELECCIONADO PARA SUBBASE GRANULAR (INCLUYE ACARREO LIBRE DE 5KM) (**)</v>
      </c>
      <c r="H36" s="218" t="str">
        <f>+'02GERMANIA_VÍA_CASCAREJA'!H18</f>
        <v>M3</v>
      </c>
      <c r="I36" s="218">
        <f>+'02GERMANIA_VÍA_CASCAREJA'!I18</f>
        <v>75</v>
      </c>
      <c r="J36" s="220">
        <f>+'02GERMANIA_VÍA_CASCAREJA'!J18</f>
        <v>102476.51</v>
      </c>
      <c r="K36" s="220">
        <f>+'02GERMANIA_VÍA_CASCAREJA'!K18</f>
        <v>133219.46299999999</v>
      </c>
      <c r="L36" s="220">
        <f>+'02GERMANIA_VÍA_CASCAREJA'!L18</f>
        <v>9991459.7249999996</v>
      </c>
      <c r="M36" s="27"/>
      <c r="N36" s="26"/>
    </row>
    <row r="37" spans="1:14" ht="33.75">
      <c r="A37" s="26"/>
      <c r="B37" s="31"/>
      <c r="C37" s="210">
        <v>21</v>
      </c>
      <c r="D37" s="218" t="str">
        <f>+'02GERMANIA_VÍA_CASCAREJA'!D19</f>
        <v>3.05.11</v>
      </c>
      <c r="E37" s="218"/>
      <c r="F37" s="218"/>
      <c r="G37" s="219" t="str">
        <f>+'02GERMANIA_VÍA_CASCAREJA'!G19</f>
        <v xml:space="preserve"> CONCRETO PARA PAVIMENTO RIGIDO 21 MPa - (3000 PSI), INCLUYE SELLO DE JUNTAS PARA PLACA HUELLA</v>
      </c>
      <c r="H37" s="218" t="str">
        <f>+'02GERMANIA_VÍA_CASCAREJA'!H19</f>
        <v>M3</v>
      </c>
      <c r="I37" s="218">
        <f>+'02GERMANIA_VÍA_CASCAREJA'!I19</f>
        <v>73.2</v>
      </c>
      <c r="J37" s="220">
        <f>+'02GERMANIA_VÍA_CASCAREJA'!J19</f>
        <v>786317.44</v>
      </c>
      <c r="K37" s="220">
        <f>+'02GERMANIA_VÍA_CASCAREJA'!K19</f>
        <v>1022212.672</v>
      </c>
      <c r="L37" s="220">
        <f>+'02GERMANIA_VÍA_CASCAREJA'!L19</f>
        <v>74825967.59040001</v>
      </c>
      <c r="M37" s="27"/>
      <c r="N37" s="26"/>
    </row>
    <row r="38" spans="1:14" ht="45">
      <c r="A38" s="26"/>
      <c r="B38" s="31"/>
      <c r="C38" s="210">
        <v>22</v>
      </c>
      <c r="D38" s="218" t="str">
        <f>+'02GERMANIA_VÍA_CASCAREJA'!D20</f>
        <v>3.03.21</v>
      </c>
      <c r="E38" s="218"/>
      <c r="F38" s="218"/>
      <c r="G38" s="221" t="str">
        <f>+'02GERMANIA_VÍA_CASCAREJA'!G20</f>
        <v>SUMINISTRO E INSTALACION DE CONCRETO CICLOPEO DE 21 MPA (3000 PSI) , 60% RAJON PARA PLACA HUELLAS INCLUYE SELLO DE JUNTAS</v>
      </c>
      <c r="H38" s="218" t="str">
        <f>+'02GERMANIA_VÍA_CASCAREJA'!H20</f>
        <v>M3</v>
      </c>
      <c r="I38" s="218">
        <f>+'02GERMANIA_VÍA_CASCAREJA'!I20</f>
        <v>27</v>
      </c>
      <c r="J38" s="220">
        <f>+'02GERMANIA_VÍA_CASCAREJA'!J20</f>
        <v>542040.13</v>
      </c>
      <c r="K38" s="220">
        <f>+'02GERMANIA_VÍA_CASCAREJA'!K20</f>
        <v>704652.16899999999</v>
      </c>
      <c r="L38" s="220">
        <f>+'02GERMANIA_VÍA_CASCAREJA'!L20</f>
        <v>19025608.563000001</v>
      </c>
      <c r="M38" s="27"/>
      <c r="N38" s="26"/>
    </row>
    <row r="39" spans="1:14" ht="22.5">
      <c r="A39" s="26"/>
      <c r="B39" s="31"/>
      <c r="C39" s="210">
        <v>23</v>
      </c>
      <c r="D39" s="218" t="str">
        <f>+'02GERMANIA_VÍA_CASCAREJA'!D21</f>
        <v>3.10.12</v>
      </c>
      <c r="E39" s="218"/>
      <c r="F39" s="218"/>
      <c r="G39" s="221" t="str">
        <f>+'02GERMANIA_VÍA_CASCAREJA'!G21</f>
        <v>SUMINISTRO FIGURADO Y ARMADO DE ACERO DE REFUERZO 60000 PSI 420 MPA</v>
      </c>
      <c r="H39" s="218" t="str">
        <f>+'02GERMANIA_VÍA_CASCAREJA'!H21</f>
        <v>KG</v>
      </c>
      <c r="I39" s="218">
        <f>+'02GERMANIA_VÍA_CASCAREJA'!I21</f>
        <v>3834.4160000000002</v>
      </c>
      <c r="J39" s="220">
        <f>+'02GERMANIA_VÍA_CASCAREJA'!J21</f>
        <v>7002.12</v>
      </c>
      <c r="K39" s="220">
        <f>+'02GERMANIA_VÍA_CASCAREJA'!K21</f>
        <v>9102.7559999999994</v>
      </c>
      <c r="L39" s="220">
        <f>+'02GERMANIA_VÍA_CASCAREJA'!L21</f>
        <v>34903753.250496</v>
      </c>
      <c r="M39" s="27"/>
      <c r="N39" s="26"/>
    </row>
    <row r="40" spans="1:14" ht="101.25">
      <c r="A40" s="26"/>
      <c r="B40" s="31"/>
      <c r="C40" s="210">
        <v>24</v>
      </c>
      <c r="D40" s="218" t="str">
        <f>+'02GERMANIA_VÍA_CASCAREJA'!D22</f>
        <v>3.12.03</v>
      </c>
      <c r="E40" s="218"/>
      <c r="F40" s="218"/>
      <c r="G40" s="221" t="str">
        <f>+'02GERMANIA_VÍA_CASCAREJA'!G22</f>
        <v>TRANSPORTE DE MATERIAL DE AFIRMADO Y/O GRANULAR DESPUÉS DE 5 KM (INSTALADO Y COMPACTADO SEGÚN SECCIÓN DE DISEÑO).</v>
      </c>
      <c r="H40" s="218" t="str">
        <f>+'02GERMANIA_VÍA_CASCAREJA'!H22</f>
        <v>M3-KM</v>
      </c>
      <c r="I40" s="218">
        <f>+'02GERMANIA_VÍA_CASCAREJA'!I22</f>
        <v>375</v>
      </c>
      <c r="J40" s="220">
        <f>+'02GERMANIA_VÍA_CASCAREJA'!J22</f>
        <v>2312.5</v>
      </c>
      <c r="K40" s="220">
        <f>+'02GERMANIA_VÍA_CASCAREJA'!K22</f>
        <v>3006.25</v>
      </c>
      <c r="L40" s="220">
        <f>+'02GERMANIA_VÍA_CASCAREJA'!L22</f>
        <v>1127343.75</v>
      </c>
      <c r="M40" s="27"/>
      <c r="N40" s="26"/>
    </row>
    <row r="41" spans="1:14" ht="78.75">
      <c r="A41" s="26"/>
      <c r="B41" s="31"/>
      <c r="C41" s="210">
        <v>25</v>
      </c>
      <c r="D41" s="218" t="str">
        <f>+'02GERMANIA_VÍA_CASCAREJA'!D23</f>
        <v>3.09.15</v>
      </c>
      <c r="E41" s="218"/>
      <c r="F41" s="218"/>
      <c r="G41" s="221" t="str">
        <f>+'02GERMANIA_VÍA_CASCAREJA'!G23</f>
        <v xml:space="preserve">SUMINISTRO E INSTALACION SEÑAL VIAL PREVENTIVA, TAMAÑO 75*75 cm. SEGUN NORMA INVIAS </v>
      </c>
      <c r="H41" s="218" t="str">
        <f>+'02GERMANIA_VÍA_CASCAREJA'!H23</f>
        <v>UND.</v>
      </c>
      <c r="I41" s="218">
        <f>+'02GERMANIA_VÍA_CASCAREJA'!I23</f>
        <v>2</v>
      </c>
      <c r="J41" s="220">
        <f>+'02GERMANIA_VÍA_CASCAREJA'!J23</f>
        <v>430879.73</v>
      </c>
      <c r="K41" s="220">
        <f>+'02GERMANIA_VÍA_CASCAREJA'!K23</f>
        <v>560143.64899999998</v>
      </c>
      <c r="L41" s="220">
        <f>+'02GERMANIA_VÍA_CASCAREJA'!L23</f>
        <v>1120287.298</v>
      </c>
      <c r="M41" s="27"/>
      <c r="N41" s="26"/>
    </row>
    <row r="42" spans="1:14" ht="78.75">
      <c r="A42" s="26"/>
      <c r="B42" s="31"/>
      <c r="C42" s="210">
        <v>26</v>
      </c>
      <c r="D42" s="218" t="str">
        <f>+'02GERMANIA_VÍA_CASCAREJA'!D24</f>
        <v>3.09.16</v>
      </c>
      <c r="E42" s="218"/>
      <c r="F42" s="218"/>
      <c r="G42" s="221" t="str">
        <f>+'02GERMANIA_VÍA_CASCAREJA'!G24</f>
        <v>SUMINISTRO E INSTALACION SEÑAL VIAL REGLAMENTARIA, DIAMETRO 75 cm. SEGÚN NORMA INVIAS</v>
      </c>
      <c r="H42" s="218" t="str">
        <f>+'02GERMANIA_VÍA_CASCAREJA'!H24</f>
        <v>UND.</v>
      </c>
      <c r="I42" s="218">
        <f>+'02GERMANIA_VÍA_CASCAREJA'!I24</f>
        <v>2</v>
      </c>
      <c r="J42" s="220">
        <f>+'02GERMANIA_VÍA_CASCAREJA'!J24</f>
        <v>593433.73</v>
      </c>
      <c r="K42" s="220">
        <f>+'02GERMANIA_VÍA_CASCAREJA'!K24</f>
        <v>771463.84900000005</v>
      </c>
      <c r="L42" s="220">
        <f>+'02GERMANIA_VÍA_CASCAREJA'!L24</f>
        <v>1542927.6980000001</v>
      </c>
      <c r="M42" s="27"/>
      <c r="N42" s="26"/>
    </row>
    <row r="43" spans="1:14" ht="33.75">
      <c r="A43" s="26"/>
      <c r="B43" s="31"/>
      <c r="C43" s="210">
        <v>27</v>
      </c>
      <c r="D43" s="218" t="str">
        <f>+'02GERMANIA_VÍA_CASCAREJA'!D25</f>
        <v>3.03.22</v>
      </c>
      <c r="E43" s="218"/>
      <c r="F43" s="218"/>
      <c r="G43" s="221" t="str">
        <f>+'02GERMANIA_VÍA_CASCAREJA'!G25</f>
        <v>SUMINISTRO E INSTALACION DE CONCRETO DE 14 MPA (2000 PSI) SOLADOS Y ATRAQUES</v>
      </c>
      <c r="H43" s="218" t="str">
        <f>+'02GERMANIA_VÍA_CASCAREJA'!H25</f>
        <v>M3</v>
      </c>
      <c r="I43" s="218">
        <f>+'02GERMANIA_VÍA_CASCAREJA'!I25</f>
        <v>1.08</v>
      </c>
      <c r="J43" s="220">
        <f>+'02GERMANIA_VÍA_CASCAREJA'!J25</f>
        <v>516357.47</v>
      </c>
      <c r="K43" s="220">
        <f>+'02GERMANIA_VÍA_CASCAREJA'!K25</f>
        <v>671264.71100000001</v>
      </c>
      <c r="L43" s="220">
        <f>+'02GERMANIA_VÍA_CASCAREJA'!L25</f>
        <v>724965.88788000005</v>
      </c>
      <c r="M43" s="27"/>
      <c r="N43" s="26"/>
    </row>
    <row r="44" spans="1:14" ht="45">
      <c r="A44" s="26"/>
      <c r="B44" s="31"/>
      <c r="C44" s="210">
        <v>28</v>
      </c>
      <c r="D44" s="218" t="str">
        <f>+'02GERMANIA_VÍA_CASCAREJA'!D26</f>
        <v>3.03.12</v>
      </c>
      <c r="E44" s="218"/>
      <c r="F44" s="218"/>
      <c r="G44" s="221" t="str">
        <f>+'02GERMANIA_VÍA_CASCAREJA'!G26</f>
        <v>MEJORAMIENTO DE PISO CON MATERIAL DE AFIRMADO COMPACTADO CON PLANCHA VIBRADORA, INCLUYE ACARREO LIBRE DE 5 KM.</v>
      </c>
      <c r="H44" s="218" t="str">
        <f>+'02GERMANIA_VÍA_CASCAREJA'!H26</f>
        <v>M3</v>
      </c>
      <c r="I44" s="218">
        <f>+'02GERMANIA_VÍA_CASCAREJA'!I26</f>
        <v>50</v>
      </c>
      <c r="J44" s="220">
        <f>+'02GERMANIA_VÍA_CASCAREJA'!J26</f>
        <v>100304.2</v>
      </c>
      <c r="K44" s="220">
        <f>+'02GERMANIA_VÍA_CASCAREJA'!K26</f>
        <v>130395.46</v>
      </c>
      <c r="L44" s="220">
        <f>+'02GERMANIA_VÍA_CASCAREJA'!L26</f>
        <v>6519773</v>
      </c>
      <c r="M44" s="27"/>
      <c r="N44" s="26"/>
    </row>
    <row r="45" spans="1:14" ht="45">
      <c r="A45" s="26"/>
      <c r="B45" s="31"/>
      <c r="C45" s="210">
        <v>29</v>
      </c>
      <c r="D45" s="218" t="str">
        <f>+'02GERMANIA_VÍA_CASCAREJA'!D27</f>
        <v>1.01.06</v>
      </c>
      <c r="E45" s="218"/>
      <c r="F45" s="218"/>
      <c r="G45" s="221" t="str">
        <f>+'02GERMANIA_VÍA_CASCAREJA'!G27</f>
        <v>CONFORMACIÓN COMPACTACIÓN SUBRASANTE CBR=95%</v>
      </c>
      <c r="H45" s="218" t="str">
        <f>+'02GERMANIA_VÍA_CASCAREJA'!H27</f>
        <v>M2</v>
      </c>
      <c r="I45" s="218">
        <f>+'02GERMANIA_VÍA_CASCAREJA'!I27</f>
        <v>500</v>
      </c>
      <c r="J45" s="220">
        <f>+'02GERMANIA_VÍA_CASCAREJA'!J27</f>
        <v>1249.47</v>
      </c>
      <c r="K45" s="220">
        <f>+'02GERMANIA_VÍA_CASCAREJA'!K27</f>
        <v>1624.3110000000001</v>
      </c>
      <c r="L45" s="220">
        <f>+'02GERMANIA_VÍA_CASCAREJA'!L27</f>
        <v>812155.50000000012</v>
      </c>
      <c r="M45" s="27"/>
      <c r="N45" s="26"/>
    </row>
    <row r="46" spans="1:14" ht="15.75">
      <c r="A46" s="26"/>
      <c r="B46" s="31"/>
      <c r="C46" s="262" t="s">
        <v>146</v>
      </c>
      <c r="D46" s="263"/>
      <c r="E46" s="263"/>
      <c r="F46" s="263"/>
      <c r="G46" s="263"/>
      <c r="H46" s="263"/>
      <c r="I46" s="263"/>
      <c r="J46" s="263"/>
      <c r="K46" s="264"/>
      <c r="L46" s="220">
        <f>+'02GERMANIA_VÍA_CASCAREJA'!L28</f>
        <v>173070721.05377603</v>
      </c>
      <c r="M46" s="27"/>
      <c r="N46" s="26"/>
    </row>
    <row r="47" spans="1:14" ht="56.25">
      <c r="A47" s="26"/>
      <c r="B47" s="31"/>
      <c r="C47" s="214">
        <v>30</v>
      </c>
      <c r="D47" s="222" t="str">
        <f>+'02GERMANIA_VÍA_CASCAREJA'!D29</f>
        <v>CONTRATO 1022- MALLA VIAL</v>
      </c>
      <c r="E47" s="218"/>
      <c r="F47" s="218"/>
      <c r="G47" s="219" t="str">
        <f>+'02GERMANIA_VÍA_CASCAREJA'!G29</f>
        <v>ESTUDIOS Y DSEÑOS DE LA VÍA</v>
      </c>
      <c r="H47" s="218" t="str">
        <f>+'02GERMANIA_VÍA_CASCAREJA'!H29</f>
        <v>ML</v>
      </c>
      <c r="I47" s="218">
        <f>+'02GERMANIA_VÍA_CASCAREJA'!I29</f>
        <v>100</v>
      </c>
      <c r="J47" s="220">
        <f>+'02GERMANIA_VÍA_CASCAREJA'!J29</f>
        <v>36134.449999999997</v>
      </c>
      <c r="K47" s="220">
        <f>+'02GERMANIA_VÍA_CASCAREJA'!K29</f>
        <v>46974.784999999996</v>
      </c>
      <c r="L47" s="220">
        <f>+'02GERMANIA_VÍA_CASCAREJA'!L29</f>
        <v>4697478.5</v>
      </c>
      <c r="M47" s="27"/>
      <c r="N47" s="26"/>
    </row>
    <row r="48" spans="1:14" ht="15.75">
      <c r="A48" s="26"/>
      <c r="B48" s="31"/>
      <c r="C48" s="259" t="s">
        <v>154</v>
      </c>
      <c r="D48" s="260"/>
      <c r="E48" s="260"/>
      <c r="F48" s="260"/>
      <c r="G48" s="260"/>
      <c r="H48" s="260"/>
      <c r="I48" s="260"/>
      <c r="J48" s="260"/>
      <c r="K48" s="261"/>
      <c r="L48" s="223">
        <f>+SUM(L47)</f>
        <v>4697478.5</v>
      </c>
      <c r="M48" s="27"/>
      <c r="N48" s="26"/>
    </row>
    <row r="49" spans="1:14" ht="15.75">
      <c r="A49" s="26"/>
      <c r="B49" s="31"/>
      <c r="C49" s="268" t="s">
        <v>144</v>
      </c>
      <c r="D49" s="269"/>
      <c r="E49" s="269"/>
      <c r="F49" s="269"/>
      <c r="G49" s="269"/>
      <c r="H49" s="269"/>
      <c r="I49" s="269"/>
      <c r="J49" s="269"/>
      <c r="K49" s="269"/>
      <c r="L49" s="270"/>
      <c r="M49" s="27"/>
      <c r="N49" s="26"/>
    </row>
    <row r="50" spans="1:14" ht="33.75">
      <c r="A50" s="26"/>
      <c r="B50" s="31"/>
      <c r="C50" s="214">
        <v>31</v>
      </c>
      <c r="D50" s="218" t="str">
        <f>+'03BARON_GALLERO_TOPO_VIA_LIBER'!D14</f>
        <v>3.01.04</v>
      </c>
      <c r="E50" s="218"/>
      <c r="F50" s="218"/>
      <c r="G50" s="219" t="str">
        <f>+'03BARON_GALLERO_TOPO_VIA_LIBER'!G14</f>
        <v xml:space="preserve">LOCALIZACION Y REPLANTEO TOPOGRAFICO </v>
      </c>
      <c r="H50" s="218" t="str">
        <f>+'03BARON_GALLERO_TOPO_VIA_LIBER'!H14</f>
        <v>KM</v>
      </c>
      <c r="I50" s="218">
        <f>+'03BARON_GALLERO_TOPO_VIA_LIBER'!I14</f>
        <v>0.09</v>
      </c>
      <c r="J50" s="220">
        <f>+'03BARON_GALLERO_TOPO_VIA_LIBER'!J14</f>
        <v>3708675.9</v>
      </c>
      <c r="K50" s="220">
        <f>+'03BARON_GALLERO_TOPO_VIA_LIBER'!K14</f>
        <v>4821278.67</v>
      </c>
      <c r="L50" s="220">
        <f>+'03BARON_GALLERO_TOPO_VIA_LIBER'!L14</f>
        <v>433915.08029999997</v>
      </c>
      <c r="M50" s="27"/>
      <c r="N50" s="26"/>
    </row>
    <row r="51" spans="1:14" ht="22.5">
      <c r="A51" s="26"/>
      <c r="B51" s="31"/>
      <c r="C51" s="214">
        <v>32</v>
      </c>
      <c r="D51" s="218" t="str">
        <f>+'03BARON_GALLERO_TOPO_VIA_LIBER'!D15</f>
        <v>3.02.07</v>
      </c>
      <c r="E51" s="218"/>
      <c r="F51" s="218"/>
      <c r="G51" s="219" t="str">
        <f>+'03BARON_GALLERO_TOPO_VIA_LIBER'!G15</f>
        <v>EXCAVACIONES MECANICAS VARIAS EN MATERIAL COMUN SECO</v>
      </c>
      <c r="H51" s="218" t="str">
        <f>+'03BARON_GALLERO_TOPO_VIA_LIBER'!H15</f>
        <v>M3</v>
      </c>
      <c r="I51" s="218">
        <f>+'03BARON_GALLERO_TOPO_VIA_LIBER'!I15</f>
        <v>135</v>
      </c>
      <c r="J51" s="220">
        <f>+'03BARON_GALLERO_TOPO_VIA_LIBER'!J15</f>
        <v>16429.53</v>
      </c>
      <c r="K51" s="220">
        <f>+'03BARON_GALLERO_TOPO_VIA_LIBER'!K15</f>
        <v>21358.388999999999</v>
      </c>
      <c r="L51" s="220">
        <f>+'03BARON_GALLERO_TOPO_VIA_LIBER'!L15</f>
        <v>2883382.5149999997</v>
      </c>
      <c r="M51" s="27"/>
      <c r="N51" s="26"/>
    </row>
    <row r="52" spans="1:14" ht="33.75">
      <c r="A52" s="26"/>
      <c r="B52" s="31"/>
      <c r="C52" s="214">
        <v>33</v>
      </c>
      <c r="D52" s="218" t="str">
        <f>+'03BARON_GALLERO_TOPO_VIA_LIBER'!D16</f>
        <v>3.04.03</v>
      </c>
      <c r="E52" s="218"/>
      <c r="F52" s="218"/>
      <c r="G52" s="219" t="str">
        <f>+'03BARON_GALLERO_TOPO_VIA_LIBER'!G16</f>
        <v>CUNETEO, PERFILADO Y COMPACTACION DE LA BANCA EXISTENTE. (TRABAJO PREVIO A PAVIMENTACION)</v>
      </c>
      <c r="H52" s="218" t="str">
        <f>+'03BARON_GALLERO_TOPO_VIA_LIBER'!H16</f>
        <v>KM</v>
      </c>
      <c r="I52" s="218">
        <f>+'03BARON_GALLERO_TOPO_VIA_LIBER'!I16</f>
        <v>0.09</v>
      </c>
      <c r="J52" s="220">
        <f>+'03BARON_GALLERO_TOPO_VIA_LIBER'!J16</f>
        <v>1249701</v>
      </c>
      <c r="K52" s="220">
        <f>+'03BARON_GALLERO_TOPO_VIA_LIBER'!K16</f>
        <v>1624611.3</v>
      </c>
      <c r="L52" s="220">
        <f>+'03BARON_GALLERO_TOPO_VIA_LIBER'!L16</f>
        <v>146215.01699999999</v>
      </c>
      <c r="M52" s="27"/>
      <c r="N52" s="26"/>
    </row>
    <row r="53" spans="1:14" ht="22.5">
      <c r="A53" s="26"/>
      <c r="B53" s="31"/>
      <c r="C53" s="214">
        <v>34</v>
      </c>
      <c r="D53" s="218" t="str">
        <f>+'03BARON_GALLERO_TOPO_VIA_LIBER'!D17</f>
        <v>3.03.10</v>
      </c>
      <c r="E53" s="218"/>
      <c r="F53" s="218"/>
      <c r="G53" s="219" t="str">
        <f>+'03BARON_GALLERO_TOPO_VIA_LIBER'!G17</f>
        <v xml:space="preserve"> EXCAVACION MANUAL EN MATERIAL COMUN </v>
      </c>
      <c r="H53" s="218" t="str">
        <f>+'03BARON_GALLERO_TOPO_VIA_LIBER'!H17</f>
        <v>M3</v>
      </c>
      <c r="I53" s="218">
        <f>+'03BARON_GALLERO_TOPO_VIA_LIBER'!I17</f>
        <v>178.2</v>
      </c>
      <c r="J53" s="220">
        <f>+'03BARON_GALLERO_TOPO_VIA_LIBER'!J17</f>
        <v>64546.54</v>
      </c>
      <c r="K53" s="220">
        <f>+'03BARON_GALLERO_TOPO_VIA_LIBER'!K17</f>
        <v>83910.502000000008</v>
      </c>
      <c r="L53" s="220">
        <f>+'03BARON_GALLERO_TOPO_VIA_LIBER'!L17</f>
        <v>14952851.4564</v>
      </c>
      <c r="M53" s="27"/>
      <c r="N53" s="26"/>
    </row>
    <row r="54" spans="1:14" ht="56.25">
      <c r="A54" s="26"/>
      <c r="B54" s="31"/>
      <c r="C54" s="214">
        <v>35</v>
      </c>
      <c r="D54" s="218" t="str">
        <f>+'03BARON_GALLERO_TOPO_VIA_LIBER'!D18</f>
        <v>3.04.07</v>
      </c>
      <c r="E54" s="218"/>
      <c r="F54" s="218"/>
      <c r="G54" s="219" t="str">
        <f>+'03BARON_GALLERO_TOPO_VIA_LIBER'!G18</f>
        <v>SUMINISTRO, EXTENDIDA Y COMPACTACION DE MATERIAL SELECCIONADO PARA SUBBASE GRANULAR (INCLUYE ACARREO LIBRE DE 5KM) (**)</v>
      </c>
      <c r="H54" s="218" t="str">
        <f>+'03BARON_GALLERO_TOPO_VIA_LIBER'!H18</f>
        <v>M3</v>
      </c>
      <c r="I54" s="218">
        <f>+'03BARON_GALLERO_TOPO_VIA_LIBER'!I18</f>
        <v>67.5</v>
      </c>
      <c r="J54" s="220">
        <f>+'03BARON_GALLERO_TOPO_VIA_LIBER'!J18</f>
        <v>102476.51</v>
      </c>
      <c r="K54" s="220">
        <f>+'03BARON_GALLERO_TOPO_VIA_LIBER'!K18</f>
        <v>133219.46299999999</v>
      </c>
      <c r="L54" s="220">
        <f>+'03BARON_GALLERO_TOPO_VIA_LIBER'!L18</f>
        <v>8992313.7524999995</v>
      </c>
      <c r="M54" s="27"/>
      <c r="N54" s="26"/>
    </row>
    <row r="55" spans="1:14" ht="33.75">
      <c r="A55" s="26"/>
      <c r="B55" s="31"/>
      <c r="C55" s="214">
        <v>36</v>
      </c>
      <c r="D55" s="218" t="str">
        <f>+'03BARON_GALLERO_TOPO_VIA_LIBER'!D19</f>
        <v>3.05.11</v>
      </c>
      <c r="E55" s="218"/>
      <c r="F55" s="218"/>
      <c r="G55" s="219" t="str">
        <f>+'03BARON_GALLERO_TOPO_VIA_LIBER'!G19</f>
        <v xml:space="preserve"> CONCRETO PARA PAVIMENTO RIGIDO 21 MPa - (3000 PSI), INCLUYE SELLO DE JUNTAS PARA PLACA HUELLA</v>
      </c>
      <c r="H55" s="218" t="str">
        <f>+'03BARON_GALLERO_TOPO_VIA_LIBER'!H19</f>
        <v>M3</v>
      </c>
      <c r="I55" s="218">
        <f>+'03BARON_GALLERO_TOPO_VIA_LIBER'!I19</f>
        <v>65.759999999999991</v>
      </c>
      <c r="J55" s="220">
        <f>+'03BARON_GALLERO_TOPO_VIA_LIBER'!J19</f>
        <v>786317.44</v>
      </c>
      <c r="K55" s="220">
        <f>+'03BARON_GALLERO_TOPO_VIA_LIBER'!K19</f>
        <v>1022212.672</v>
      </c>
      <c r="L55" s="220">
        <f>+'03BARON_GALLERO_TOPO_VIA_LIBER'!L19</f>
        <v>67220705.310719997</v>
      </c>
      <c r="M55" s="27"/>
      <c r="N55" s="26"/>
    </row>
    <row r="56" spans="1:14" ht="45">
      <c r="A56" s="26"/>
      <c r="B56" s="31"/>
      <c r="C56" s="214">
        <v>37</v>
      </c>
      <c r="D56" s="218" t="str">
        <f>+'03BARON_GALLERO_TOPO_VIA_LIBER'!D20</f>
        <v>3.03.21</v>
      </c>
      <c r="E56" s="218"/>
      <c r="F56" s="218"/>
      <c r="G56" s="221" t="str">
        <f>+'03BARON_GALLERO_TOPO_VIA_LIBER'!G20</f>
        <v>SUMINISTRO E INSTALACION DE CONCRETO CICLOPEO DE 21 MPA (3000 PSI) , 60% RAJON PARA PLACA HUELLAS INCLUYE SELLO DE JUNTAS</v>
      </c>
      <c r="H56" s="218" t="str">
        <f>+'03BARON_GALLERO_TOPO_VIA_LIBER'!H20</f>
        <v>M3</v>
      </c>
      <c r="I56" s="218">
        <f>+'03BARON_GALLERO_TOPO_VIA_LIBER'!I20</f>
        <v>24.3</v>
      </c>
      <c r="J56" s="220">
        <f>+'03BARON_GALLERO_TOPO_VIA_LIBER'!J20</f>
        <v>542040.13</v>
      </c>
      <c r="K56" s="220">
        <f>+'03BARON_GALLERO_TOPO_VIA_LIBER'!K20</f>
        <v>704652.16899999999</v>
      </c>
      <c r="L56" s="220">
        <f>+'03BARON_GALLERO_TOPO_VIA_LIBER'!L20</f>
        <v>17123047.706700001</v>
      </c>
      <c r="M56" s="27"/>
      <c r="N56" s="26"/>
    </row>
    <row r="57" spans="1:14" ht="22.5">
      <c r="A57" s="26"/>
      <c r="B57" s="31"/>
      <c r="C57" s="214">
        <v>38</v>
      </c>
      <c r="D57" s="218" t="str">
        <f>+'03BARON_GALLERO_TOPO_VIA_LIBER'!D21</f>
        <v>3.10.12</v>
      </c>
      <c r="E57" s="218"/>
      <c r="F57" s="218"/>
      <c r="G57" s="221" t="str">
        <f>+'03BARON_GALLERO_TOPO_VIA_LIBER'!G21</f>
        <v>SUMINISTRO FIGURADO Y ARMADO DE ACERO DE REFUERZO 60000 PSI 420 MPA</v>
      </c>
      <c r="H57" s="218" t="str">
        <f>+'03BARON_GALLERO_TOPO_VIA_LIBER'!H21</f>
        <v>KG</v>
      </c>
      <c r="I57" s="218">
        <f>+'03BARON_GALLERO_TOPO_VIA_LIBER'!I21</f>
        <v>3462.4719999999998</v>
      </c>
      <c r="J57" s="220">
        <f>+'03BARON_GALLERO_TOPO_VIA_LIBER'!J21</f>
        <v>7002.12</v>
      </c>
      <c r="K57" s="220">
        <f>+'03BARON_GALLERO_TOPO_VIA_LIBER'!K21</f>
        <v>9102.7559999999994</v>
      </c>
      <c r="L57" s="220">
        <f>+'03BARON_GALLERO_TOPO_VIA_LIBER'!L21</f>
        <v>31518037.772831995</v>
      </c>
      <c r="M57" s="27"/>
      <c r="N57" s="26"/>
    </row>
    <row r="58" spans="1:14" ht="101.25">
      <c r="A58" s="26"/>
      <c r="B58" s="31"/>
      <c r="C58" s="214">
        <v>39</v>
      </c>
      <c r="D58" s="218" t="str">
        <f>+'03BARON_GALLERO_TOPO_VIA_LIBER'!D22</f>
        <v>3.12.03</v>
      </c>
      <c r="E58" s="218"/>
      <c r="F58" s="218"/>
      <c r="G58" s="221" t="str">
        <f>+'03BARON_GALLERO_TOPO_VIA_LIBER'!G22</f>
        <v>TRANSPORTE DE MATERIAL DE AFIRMADO Y/O GRANULAR DESPUÉS DE 5 KM (INSTALADO Y COMPACTADO SEGÚN SECCIÓN DE DISEÑO).</v>
      </c>
      <c r="H58" s="218" t="str">
        <f>+'03BARON_GALLERO_TOPO_VIA_LIBER'!H22</f>
        <v>M3-KM</v>
      </c>
      <c r="I58" s="218">
        <f>+'03BARON_GALLERO_TOPO_VIA_LIBER'!I22</f>
        <v>337.5</v>
      </c>
      <c r="J58" s="220">
        <f>+'03BARON_GALLERO_TOPO_VIA_LIBER'!J22</f>
        <v>2312.5</v>
      </c>
      <c r="K58" s="220">
        <f>+'03BARON_GALLERO_TOPO_VIA_LIBER'!K22</f>
        <v>3006.25</v>
      </c>
      <c r="L58" s="220">
        <f>+'03BARON_GALLERO_TOPO_VIA_LIBER'!L22</f>
        <v>1014609.375</v>
      </c>
      <c r="M58" s="27"/>
      <c r="N58" s="26"/>
    </row>
    <row r="59" spans="1:14" ht="78.75">
      <c r="A59" s="26"/>
      <c r="B59" s="31"/>
      <c r="C59" s="214">
        <v>40</v>
      </c>
      <c r="D59" s="218" t="str">
        <f>+'03BARON_GALLERO_TOPO_VIA_LIBER'!D23</f>
        <v>3.09.15</v>
      </c>
      <c r="E59" s="218"/>
      <c r="F59" s="218"/>
      <c r="G59" s="221" t="str">
        <f>+'03BARON_GALLERO_TOPO_VIA_LIBER'!G23</f>
        <v xml:space="preserve">SUMINISTRO E INSTALACION SEÑAL VIAL PREVENTIVA, TAMAÑO 75*75 cm. SEGUN NORMA INVIAS </v>
      </c>
      <c r="H59" s="218" t="str">
        <f>+'03BARON_GALLERO_TOPO_VIA_LIBER'!H23</f>
        <v>UND.</v>
      </c>
      <c r="I59" s="218">
        <f>+'03BARON_GALLERO_TOPO_VIA_LIBER'!I23</f>
        <v>2</v>
      </c>
      <c r="J59" s="220">
        <f>+'03BARON_GALLERO_TOPO_VIA_LIBER'!J23</f>
        <v>430879.73</v>
      </c>
      <c r="K59" s="220">
        <f>+'03BARON_GALLERO_TOPO_VIA_LIBER'!K23</f>
        <v>560143.64899999998</v>
      </c>
      <c r="L59" s="220">
        <f>+'03BARON_GALLERO_TOPO_VIA_LIBER'!L23</f>
        <v>1120287.298</v>
      </c>
      <c r="M59" s="27"/>
      <c r="N59" s="26"/>
    </row>
    <row r="60" spans="1:14" ht="78.75">
      <c r="A60" s="26"/>
      <c r="B60" s="31"/>
      <c r="C60" s="214">
        <v>41</v>
      </c>
      <c r="D60" s="218" t="str">
        <f>+'03BARON_GALLERO_TOPO_VIA_LIBER'!D24</f>
        <v>3.09.16</v>
      </c>
      <c r="E60" s="218"/>
      <c r="F60" s="218"/>
      <c r="G60" s="221" t="str">
        <f>+'03BARON_GALLERO_TOPO_VIA_LIBER'!G24</f>
        <v>SUMINISTRO E INSTALACION SEÑAL VIAL REGLAMENTARIA, DIAMETRO 75 cm. SEGÚN NORMA INVIAS</v>
      </c>
      <c r="H60" s="218" t="str">
        <f>+'03BARON_GALLERO_TOPO_VIA_LIBER'!H24</f>
        <v>UND.</v>
      </c>
      <c r="I60" s="218">
        <f>+'03BARON_GALLERO_TOPO_VIA_LIBER'!I24</f>
        <v>2</v>
      </c>
      <c r="J60" s="220">
        <f>+'03BARON_GALLERO_TOPO_VIA_LIBER'!J24</f>
        <v>593433.73</v>
      </c>
      <c r="K60" s="220">
        <f>+'03BARON_GALLERO_TOPO_VIA_LIBER'!K24</f>
        <v>771463.84900000005</v>
      </c>
      <c r="L60" s="220">
        <f>+'03BARON_GALLERO_TOPO_VIA_LIBER'!L24</f>
        <v>1542927.6980000001</v>
      </c>
      <c r="M60" s="27"/>
      <c r="N60" s="26"/>
    </row>
    <row r="61" spans="1:14" ht="33.75">
      <c r="A61" s="26"/>
      <c r="B61" s="31"/>
      <c r="C61" s="214">
        <v>42</v>
      </c>
      <c r="D61" s="218" t="str">
        <f>+'03BARON_GALLERO_TOPO_VIA_LIBER'!D25</f>
        <v>3.03.22</v>
      </c>
      <c r="E61" s="218"/>
      <c r="F61" s="218"/>
      <c r="G61" s="221" t="str">
        <f>+'03BARON_GALLERO_TOPO_VIA_LIBER'!G25</f>
        <v>SUMINISTRO E INSTALACION DE CONCRETO DE 14 MPA (2000 PSI) SOLADOS Y ATRAQUES</v>
      </c>
      <c r="H61" s="218" t="str">
        <f>+'03BARON_GALLERO_TOPO_VIA_LIBER'!H25</f>
        <v>M3</v>
      </c>
      <c r="I61" s="218">
        <f>+'03BARON_GALLERO_TOPO_VIA_LIBER'!I25</f>
        <v>0.96</v>
      </c>
      <c r="J61" s="220">
        <f>+'03BARON_GALLERO_TOPO_VIA_LIBER'!J25</f>
        <v>516357.47</v>
      </c>
      <c r="K61" s="220">
        <f>+'03BARON_GALLERO_TOPO_VIA_LIBER'!K25</f>
        <v>671264.71100000001</v>
      </c>
      <c r="L61" s="220">
        <f>+'03BARON_GALLERO_TOPO_VIA_LIBER'!L25</f>
        <v>644414.12255999993</v>
      </c>
      <c r="M61" s="27"/>
      <c r="N61" s="26"/>
    </row>
    <row r="62" spans="1:14" ht="45">
      <c r="A62" s="26"/>
      <c r="B62" s="31"/>
      <c r="C62" s="214">
        <v>43</v>
      </c>
      <c r="D62" s="218" t="str">
        <f>+'03BARON_GALLERO_TOPO_VIA_LIBER'!D26</f>
        <v>3.03.12</v>
      </c>
      <c r="E62" s="218"/>
      <c r="F62" s="218"/>
      <c r="G62" s="221" t="str">
        <f>+'03BARON_GALLERO_TOPO_VIA_LIBER'!G26</f>
        <v>MEJORAMIENTO DE PISO CON MATERIAL DE AFIRMADO COMPACTADO CON PLANCHA VIBRADORA, INCLUYE ACARREO LIBRE DE 5 KM.</v>
      </c>
      <c r="H62" s="218" t="str">
        <f>+'03BARON_GALLERO_TOPO_VIA_LIBER'!H26</f>
        <v>M3</v>
      </c>
      <c r="I62" s="218">
        <f>+'03BARON_GALLERO_TOPO_VIA_LIBER'!I26</f>
        <v>45</v>
      </c>
      <c r="J62" s="220">
        <f>+'03BARON_GALLERO_TOPO_VIA_LIBER'!J26</f>
        <v>100304.2</v>
      </c>
      <c r="K62" s="220">
        <f>+'03BARON_GALLERO_TOPO_VIA_LIBER'!K26</f>
        <v>130395.46</v>
      </c>
      <c r="L62" s="220">
        <f>+'03BARON_GALLERO_TOPO_VIA_LIBER'!L26</f>
        <v>5867795.7000000002</v>
      </c>
      <c r="M62" s="27"/>
      <c r="N62" s="26"/>
    </row>
    <row r="63" spans="1:14" ht="45">
      <c r="A63" s="26"/>
      <c r="B63" s="31"/>
      <c r="C63" s="214">
        <v>44</v>
      </c>
      <c r="D63" s="218" t="str">
        <f>+'03BARON_GALLERO_TOPO_VIA_LIBER'!D27</f>
        <v>1.01.06</v>
      </c>
      <c r="E63" s="218"/>
      <c r="F63" s="218"/>
      <c r="G63" s="221" t="str">
        <f>+'03BARON_GALLERO_TOPO_VIA_LIBER'!G27</f>
        <v>CONFORMACIÓN COMPACTACIÓN SUBRASANTE CBR=95%</v>
      </c>
      <c r="H63" s="218" t="str">
        <f>+'03BARON_GALLERO_TOPO_VIA_LIBER'!H27</f>
        <v>M2</v>
      </c>
      <c r="I63" s="218">
        <f>+'03BARON_GALLERO_TOPO_VIA_LIBER'!I27</f>
        <v>450</v>
      </c>
      <c r="J63" s="220">
        <f>+'03BARON_GALLERO_TOPO_VIA_LIBER'!J27</f>
        <v>1249.47</v>
      </c>
      <c r="K63" s="220">
        <f>+'03BARON_GALLERO_TOPO_VIA_LIBER'!K27</f>
        <v>1624.3110000000001</v>
      </c>
      <c r="L63" s="220">
        <f>+'03BARON_GALLERO_TOPO_VIA_LIBER'!L27</f>
        <v>730939.95000000007</v>
      </c>
      <c r="M63" s="27"/>
      <c r="N63" s="26"/>
    </row>
    <row r="64" spans="1:14" ht="15.75">
      <c r="A64" s="26"/>
      <c r="B64" s="31"/>
      <c r="C64" s="262" t="s">
        <v>155</v>
      </c>
      <c r="D64" s="263"/>
      <c r="E64" s="263"/>
      <c r="F64" s="263"/>
      <c r="G64" s="263"/>
      <c r="H64" s="263"/>
      <c r="I64" s="263"/>
      <c r="J64" s="263"/>
      <c r="K64" s="264"/>
      <c r="L64" s="220">
        <f>+'03BARON_GALLERO_TOPO_VIA_LIBER'!L28</f>
        <v>154191442.75501198</v>
      </c>
      <c r="M64" s="27"/>
      <c r="N64" s="26"/>
    </row>
    <row r="65" spans="1:14" ht="56.25">
      <c r="A65" s="26"/>
      <c r="B65" s="31"/>
      <c r="C65" s="214">
        <v>45</v>
      </c>
      <c r="D65" s="222" t="str">
        <f>+'03BARON_GALLERO_TOPO_VIA_LIBER'!D29</f>
        <v>CONTRATO 1022- MALLA VIAL</v>
      </c>
      <c r="E65" s="218"/>
      <c r="F65" s="218"/>
      <c r="G65" s="219" t="str">
        <f>+'03BARON_GALLERO_TOPO_VIA_LIBER'!G29</f>
        <v>ESTUDIOS Y DSEÑOS DE LA VÍA</v>
      </c>
      <c r="H65" s="218" t="str">
        <f>+'03BARON_GALLERO_TOPO_VIA_LIBER'!H29</f>
        <v>ML</v>
      </c>
      <c r="I65" s="218">
        <f>+'03BARON_GALLERO_TOPO_VIA_LIBER'!I29</f>
        <v>90</v>
      </c>
      <c r="J65" s="220">
        <f>+'03BARON_GALLERO_TOPO_VIA_LIBER'!J29</f>
        <v>36134.449999999997</v>
      </c>
      <c r="K65" s="220">
        <f>+'03BARON_GALLERO_TOPO_VIA_LIBER'!K29</f>
        <v>46974.784999999996</v>
      </c>
      <c r="L65" s="220">
        <f>+'03BARON_GALLERO_TOPO_VIA_LIBER'!L29</f>
        <v>4227730.6499999994</v>
      </c>
      <c r="M65" s="27"/>
      <c r="N65" s="26"/>
    </row>
    <row r="66" spans="1:14" ht="15.75">
      <c r="A66" s="26"/>
      <c r="B66" s="31"/>
      <c r="C66" s="262" t="s">
        <v>156</v>
      </c>
      <c r="D66" s="263"/>
      <c r="E66" s="263"/>
      <c r="F66" s="263"/>
      <c r="G66" s="263"/>
      <c r="H66" s="263"/>
      <c r="I66" s="263"/>
      <c r="J66" s="263"/>
      <c r="K66" s="264"/>
      <c r="L66" s="220">
        <f>+'03BARON_GALLERO_TOPO_VIA_LIBER'!L30</f>
        <v>4227730.6499999994</v>
      </c>
      <c r="M66" s="27"/>
      <c r="N66" s="26"/>
    </row>
    <row r="67" spans="1:14" ht="15.75">
      <c r="A67" s="26"/>
      <c r="B67" s="31"/>
      <c r="C67" s="224" t="s">
        <v>145</v>
      </c>
      <c r="D67" s="224"/>
      <c r="E67" s="224"/>
      <c r="F67" s="224"/>
      <c r="G67" s="225"/>
      <c r="H67" s="224"/>
      <c r="I67" s="224"/>
      <c r="J67" s="224"/>
      <c r="K67" s="226"/>
      <c r="L67" s="226"/>
      <c r="M67" s="27"/>
      <c r="N67" s="26"/>
    </row>
    <row r="68" spans="1:14" ht="22.5">
      <c r="A68" s="26"/>
      <c r="B68" s="31"/>
      <c r="C68" s="214">
        <v>46</v>
      </c>
      <c r="D68" s="218" t="str">
        <f>+'04CHORRO_BLANCO_SECTOR_T.NUEVA'!D14</f>
        <v>3.01.04</v>
      </c>
      <c r="E68" s="218"/>
      <c r="F68" s="218"/>
      <c r="G68" s="219" t="str">
        <f>+'04CHORRO_BLANCO_SECTOR_T.NUEVA'!G14</f>
        <v xml:space="preserve">LOCALIZACION Y REPLANTEO TOPOGRAFICO </v>
      </c>
      <c r="H68" s="218" t="str">
        <f>+'04CHORRO_BLANCO_SECTOR_T.NUEVA'!H14</f>
        <v>KM</v>
      </c>
      <c r="I68" s="277">
        <f>+'04CHORRO_BLANCO_SECTOR_T.NUEVA'!I14</f>
        <v>0.14741659999999998</v>
      </c>
      <c r="J68" s="220">
        <f>+'04CHORRO_BLANCO_SECTOR_T.NUEVA'!J14</f>
        <v>3708675.9</v>
      </c>
      <c r="K68" s="220">
        <f>+'04CHORRO_BLANCO_SECTOR_T.NUEVA'!K14</f>
        <v>4821278.67</v>
      </c>
      <c r="L68" s="220">
        <f>+'04CHORRO_BLANCO_SECTOR_T.NUEVA'!L14</f>
        <v>710736.50918392185</v>
      </c>
      <c r="M68" s="27"/>
      <c r="N68" s="26"/>
    </row>
    <row r="69" spans="1:14" ht="22.5">
      <c r="A69" s="26"/>
      <c r="B69" s="31"/>
      <c r="C69" s="214">
        <v>47</v>
      </c>
      <c r="D69" s="218" t="str">
        <f>+'04CHORRO_BLANCO_SECTOR_T.NUEVA'!D15</f>
        <v>3.02.07</v>
      </c>
      <c r="E69" s="218"/>
      <c r="F69" s="218"/>
      <c r="G69" s="219" t="str">
        <f>+'04CHORRO_BLANCO_SECTOR_T.NUEVA'!G15</f>
        <v>EXCAVACIONES MECANICAS VARIAS EN MATERIAL COMUN SECO</v>
      </c>
      <c r="H69" s="218" t="str">
        <f>+'04CHORRO_BLANCO_SECTOR_T.NUEVA'!H15</f>
        <v>M3</v>
      </c>
      <c r="I69" s="277">
        <f>+'04CHORRO_BLANCO_SECTOR_T.NUEVA'!I15</f>
        <v>221.1249</v>
      </c>
      <c r="J69" s="220">
        <f>+'04CHORRO_BLANCO_SECTOR_T.NUEVA'!J15</f>
        <v>16429.53</v>
      </c>
      <c r="K69" s="220">
        <f>+'04CHORRO_BLANCO_SECTOR_T.NUEVA'!K15</f>
        <v>21358.388999999999</v>
      </c>
      <c r="L69" s="220">
        <f>+'04CHORRO_BLANCO_SECTOR_T.NUEVA'!L15</f>
        <v>4722871.6317860996</v>
      </c>
      <c r="M69" s="27"/>
      <c r="N69" s="26"/>
    </row>
    <row r="70" spans="1:14" ht="33.75">
      <c r="A70" s="26"/>
      <c r="B70" s="31"/>
      <c r="C70" s="214">
        <v>48</v>
      </c>
      <c r="D70" s="218" t="str">
        <f>+'04CHORRO_BLANCO_SECTOR_T.NUEVA'!D16</f>
        <v>3.04.03</v>
      </c>
      <c r="E70" s="218"/>
      <c r="F70" s="218"/>
      <c r="G70" s="219" t="str">
        <f>+'04CHORRO_BLANCO_SECTOR_T.NUEVA'!G16</f>
        <v>CUNETEO, PERFILADO Y COMPACTACION DE LA BANCA EXISTENTE. (TRABAJO PREVIO A PAVIMENTACION)</v>
      </c>
      <c r="H70" s="218" t="str">
        <f>+'04CHORRO_BLANCO_SECTOR_T.NUEVA'!H16</f>
        <v>KM</v>
      </c>
      <c r="I70" s="277">
        <f>+'04CHORRO_BLANCO_SECTOR_T.NUEVA'!I16</f>
        <v>0.14741659999999998</v>
      </c>
      <c r="J70" s="220">
        <f>+'04CHORRO_BLANCO_SECTOR_T.NUEVA'!J16</f>
        <v>1249701</v>
      </c>
      <c r="K70" s="220">
        <f>+'04CHORRO_BLANCO_SECTOR_T.NUEVA'!K16</f>
        <v>1624611.3</v>
      </c>
      <c r="L70" s="220">
        <f>+'04CHORRO_BLANCO_SECTOR_T.NUEVA'!L16</f>
        <v>239494.67416757997</v>
      </c>
      <c r="M70" s="27"/>
      <c r="N70" s="26"/>
    </row>
    <row r="71" spans="1:14" ht="22.5">
      <c r="A71" s="26"/>
      <c r="B71" s="31"/>
      <c r="C71" s="214">
        <v>49</v>
      </c>
      <c r="D71" s="218" t="str">
        <f>+'04CHORRO_BLANCO_SECTOR_T.NUEVA'!D17</f>
        <v>3.03.10</v>
      </c>
      <c r="E71" s="218"/>
      <c r="F71" s="218"/>
      <c r="G71" s="219" t="str">
        <f>+'04CHORRO_BLANCO_SECTOR_T.NUEVA'!G17</f>
        <v xml:space="preserve"> EXCAVACION MANUAL EN MATERIAL COMUN </v>
      </c>
      <c r="H71" s="218" t="str">
        <f>+'04CHORRO_BLANCO_SECTOR_T.NUEVA'!H17</f>
        <v>M3</v>
      </c>
      <c r="I71" s="277">
        <f>+'04CHORRO_BLANCO_SECTOR_T.NUEVA'!I17</f>
        <v>477.62978399999997</v>
      </c>
      <c r="J71" s="220">
        <f>+'04CHORRO_BLANCO_SECTOR_T.NUEVA'!J17</f>
        <v>64546.54</v>
      </c>
      <c r="K71" s="220">
        <f>+'04CHORRO_BLANCO_SECTOR_T.NUEVA'!K17</f>
        <v>83910.502000000008</v>
      </c>
      <c r="L71" s="220">
        <f>+'04CHORRO_BLANCO_SECTOR_T.NUEVA'!L17</f>
        <v>40078154.945591569</v>
      </c>
      <c r="M71" s="27"/>
      <c r="N71" s="26"/>
    </row>
    <row r="72" spans="1:14" ht="56.25">
      <c r="A72" s="26"/>
      <c r="B72" s="31"/>
      <c r="C72" s="214">
        <v>50</v>
      </c>
      <c r="D72" s="218" t="str">
        <f>+'04CHORRO_BLANCO_SECTOR_T.NUEVA'!D18</f>
        <v>3.04.07</v>
      </c>
      <c r="E72" s="218"/>
      <c r="F72" s="218"/>
      <c r="G72" s="219" t="str">
        <f>+'04CHORRO_BLANCO_SECTOR_T.NUEVA'!G18</f>
        <v>SUMINISTRO, EXTENDIDA Y COMPACTACION DE MATERIAL SELECCIONADO PARA SUBBASE GRANULAR (INCLUYE ACARREO LIBRE DE 5KM) (**)</v>
      </c>
      <c r="H72" s="218" t="str">
        <f>+'04CHORRO_BLANCO_SECTOR_T.NUEVA'!H18</f>
        <v>M3</v>
      </c>
      <c r="I72" s="277">
        <f>+'04CHORRO_BLANCO_SECTOR_T.NUEVA'!I18</f>
        <v>110.56245</v>
      </c>
      <c r="J72" s="220">
        <f>+'04CHORRO_BLANCO_SECTOR_T.NUEVA'!J18</f>
        <v>102476.51</v>
      </c>
      <c r="K72" s="220">
        <f>+'04CHORRO_BLANCO_SECTOR_T.NUEVA'!K18</f>
        <v>133219.46299999999</v>
      </c>
      <c r="L72" s="220">
        <f>+'04CHORRO_BLANCO_SECTOR_T.NUEVA'!L18</f>
        <v>14729070.216964349</v>
      </c>
      <c r="M72" s="27"/>
      <c r="N72" s="26"/>
    </row>
    <row r="73" spans="1:14" ht="33.75">
      <c r="A73" s="26"/>
      <c r="B73" s="31"/>
      <c r="C73" s="214">
        <v>51</v>
      </c>
      <c r="D73" s="218" t="str">
        <f>+'04CHORRO_BLANCO_SECTOR_T.NUEVA'!D19</f>
        <v>3.05.11</v>
      </c>
      <c r="E73" s="218"/>
      <c r="F73" s="218"/>
      <c r="G73" s="219" t="str">
        <f>+'04CHORRO_BLANCO_SECTOR_T.NUEVA'!G19</f>
        <v xml:space="preserve"> CONCRETO PARA PAVIMENTO RIGIDO 21 MPa - (3000 PSI), INCLUYE SELLO DE JUNTAS PARA PLACA HUELLA</v>
      </c>
      <c r="H73" s="218" t="str">
        <f>+'04CHORRO_BLANCO_SECTOR_T.NUEVA'!H19</f>
        <v>M3</v>
      </c>
      <c r="I73" s="277">
        <f>+'04CHORRO_BLANCO_SECTOR_T.NUEVA'!I19</f>
        <v>107.8879584</v>
      </c>
      <c r="J73" s="220">
        <f>+'04CHORRO_BLANCO_SECTOR_T.NUEVA'!J19</f>
        <v>786317.44</v>
      </c>
      <c r="K73" s="220">
        <f>+'04CHORRO_BLANCO_SECTOR_T.NUEVA'!K19</f>
        <v>1022212.672</v>
      </c>
      <c r="L73" s="220">
        <f>+'04CHORRO_BLANCO_SECTOR_T.NUEVA'!L19</f>
        <v>110284438.23268884</v>
      </c>
      <c r="M73" s="27"/>
      <c r="N73" s="26"/>
    </row>
    <row r="74" spans="1:14" ht="45">
      <c r="A74" s="26"/>
      <c r="B74" s="31"/>
      <c r="C74" s="214">
        <v>52</v>
      </c>
      <c r="D74" s="218" t="str">
        <f>+'04CHORRO_BLANCO_SECTOR_T.NUEVA'!D20</f>
        <v>3.03.21</v>
      </c>
      <c r="E74" s="218"/>
      <c r="F74" s="218"/>
      <c r="G74" s="219" t="str">
        <f>+'04CHORRO_BLANCO_SECTOR_T.NUEVA'!G20</f>
        <v>SUMINISTRO E INSTALACION DE CONCRETO CICLOPEO DE 21 MPA (3000 PSI) , 60% RAJON PARA PLACA HUELLAS INCLUYE SELLO DE JUNTAS</v>
      </c>
      <c r="H74" s="218" t="str">
        <f>+'04CHORRO_BLANCO_SECTOR_T.NUEVA'!H20</f>
        <v>M3</v>
      </c>
      <c r="I74" s="277">
        <f>+'04CHORRO_BLANCO_SECTOR_T.NUEVA'!I20</f>
        <v>39.802481999999998</v>
      </c>
      <c r="J74" s="220">
        <f>+'04CHORRO_BLANCO_SECTOR_T.NUEVA'!J20</f>
        <v>542040.13</v>
      </c>
      <c r="K74" s="220">
        <f>+'04CHORRO_BLANCO_SECTOR_T.NUEVA'!K20</f>
        <v>704652.16899999999</v>
      </c>
      <c r="L74" s="220">
        <f>+'04CHORRO_BLANCO_SECTOR_T.NUEVA'!L20</f>
        <v>28046905.272883456</v>
      </c>
      <c r="M74" s="27"/>
      <c r="N74" s="26"/>
    </row>
    <row r="75" spans="1:14" ht="22.5">
      <c r="A75" s="26"/>
      <c r="B75" s="31"/>
      <c r="C75" s="214">
        <v>53</v>
      </c>
      <c r="D75" s="218" t="str">
        <f>+'04CHORRO_BLANCO_SECTOR_T.NUEVA'!D21</f>
        <v>3.10.12</v>
      </c>
      <c r="E75" s="218"/>
      <c r="F75" s="218"/>
      <c r="G75" s="221" t="str">
        <f>+'04CHORRO_BLANCO_SECTOR_T.NUEVA'!G21</f>
        <v>SUMINISTRO FIGURADO Y ARMADO DE ACERO DE REFUERZO 60000 PSI 420 MPA</v>
      </c>
      <c r="H75" s="218" t="str">
        <f>+'04CHORRO_BLANCO_SECTOR_T.NUEVA'!H21</f>
        <v>KG</v>
      </c>
      <c r="I75" s="277">
        <f>+'04CHORRO_BLANCO_SECTOR_T.NUEVA'!I21</f>
        <v>5648.3542087999995</v>
      </c>
      <c r="J75" s="220">
        <f>+'04CHORRO_BLANCO_SECTOR_T.NUEVA'!J21</f>
        <v>7002.12</v>
      </c>
      <c r="K75" s="220">
        <f>+'04CHORRO_BLANCO_SECTOR_T.NUEVA'!K21</f>
        <v>9102.7559999999994</v>
      </c>
      <c r="L75" s="220">
        <f>+'04CHORRO_BLANCO_SECTOR_T.NUEVA'!L21</f>
        <v>51415590.164279446</v>
      </c>
      <c r="M75" s="27"/>
      <c r="N75" s="26"/>
    </row>
    <row r="76" spans="1:14" ht="101.25">
      <c r="A76" s="26"/>
      <c r="B76" s="31"/>
      <c r="C76" s="214">
        <v>54</v>
      </c>
      <c r="D76" s="218" t="str">
        <f>+'04CHORRO_BLANCO_SECTOR_T.NUEVA'!D22</f>
        <v>3.12.03</v>
      </c>
      <c r="E76" s="218"/>
      <c r="F76" s="218"/>
      <c r="G76" s="221" t="str">
        <f>+'04CHORRO_BLANCO_SECTOR_T.NUEVA'!G22</f>
        <v>TRANSPORTE DE MATERIAL DE AFIRMADO Y/O GRANULAR DESPUÉS DE 5 KM (INSTALADO Y COMPACTADO SEGÚN SECCIÓN DE DISEÑO).</v>
      </c>
      <c r="H76" s="218" t="str">
        <f>+'04CHORRO_BLANCO_SECTOR_T.NUEVA'!H22</f>
        <v>M3-KM</v>
      </c>
      <c r="I76" s="277">
        <f>+'04CHORRO_BLANCO_SECTOR_T.NUEVA'!I22</f>
        <v>552.81224999999995</v>
      </c>
      <c r="J76" s="220">
        <f>+'04CHORRO_BLANCO_SECTOR_T.NUEVA'!J22</f>
        <v>2312.5</v>
      </c>
      <c r="K76" s="220">
        <f>+'04CHORRO_BLANCO_SECTOR_T.NUEVA'!K22</f>
        <v>3006.25</v>
      </c>
      <c r="L76" s="220">
        <f>+'04CHORRO_BLANCO_SECTOR_T.NUEVA'!L22</f>
        <v>1661891.8265624999</v>
      </c>
      <c r="M76" s="27"/>
      <c r="N76" s="26"/>
    </row>
    <row r="77" spans="1:14" ht="78.75">
      <c r="A77" s="26"/>
      <c r="B77" s="31"/>
      <c r="C77" s="214">
        <v>55</v>
      </c>
      <c r="D77" s="218" t="str">
        <f>+'04CHORRO_BLANCO_SECTOR_T.NUEVA'!D23</f>
        <v>3.09.15</v>
      </c>
      <c r="E77" s="218"/>
      <c r="F77" s="218"/>
      <c r="G77" s="221" t="str">
        <f>+'04CHORRO_BLANCO_SECTOR_T.NUEVA'!G23</f>
        <v xml:space="preserve">SUMINISTRO E INSTALACION SEÑAL VIAL PREVENTIVA, TAMAÑO 75*75 cm. SEGUN NORMA INVIAS </v>
      </c>
      <c r="H77" s="218" t="str">
        <f>+'04CHORRO_BLANCO_SECTOR_T.NUEVA'!H23</f>
        <v>UND.</v>
      </c>
      <c r="I77" s="277">
        <f>+'04CHORRO_BLANCO_SECTOR_T.NUEVA'!I23</f>
        <v>2</v>
      </c>
      <c r="J77" s="220">
        <f>+'04CHORRO_BLANCO_SECTOR_T.NUEVA'!J23</f>
        <v>430879.73</v>
      </c>
      <c r="K77" s="220">
        <f>+'04CHORRO_BLANCO_SECTOR_T.NUEVA'!K23</f>
        <v>560143.64899999998</v>
      </c>
      <c r="L77" s="220">
        <f>+'04CHORRO_BLANCO_SECTOR_T.NUEVA'!L23</f>
        <v>1120287.298</v>
      </c>
      <c r="M77" s="27"/>
      <c r="N77" s="26"/>
    </row>
    <row r="78" spans="1:14" ht="78.75">
      <c r="A78" s="26"/>
      <c r="B78" s="31"/>
      <c r="C78" s="214">
        <v>56</v>
      </c>
      <c r="D78" s="218" t="str">
        <f>+'04CHORRO_BLANCO_SECTOR_T.NUEVA'!D24</f>
        <v>3.09.16</v>
      </c>
      <c r="E78" s="218"/>
      <c r="F78" s="218"/>
      <c r="G78" s="221" t="str">
        <f>+'04CHORRO_BLANCO_SECTOR_T.NUEVA'!G24</f>
        <v>SUMINISTRO E INSTALACION SEÑAL VIAL REGLAMENTARIA, DIAMETRO 75 cm. SEGÚN NORMA INVIAS</v>
      </c>
      <c r="H78" s="218" t="str">
        <f>+'04CHORRO_BLANCO_SECTOR_T.NUEVA'!H24</f>
        <v>UND.</v>
      </c>
      <c r="I78" s="277">
        <f>+'04CHORRO_BLANCO_SECTOR_T.NUEVA'!I24</f>
        <v>2</v>
      </c>
      <c r="J78" s="220">
        <f>+'04CHORRO_BLANCO_SECTOR_T.NUEVA'!J24</f>
        <v>593433.73</v>
      </c>
      <c r="K78" s="220">
        <f>+'04CHORRO_BLANCO_SECTOR_T.NUEVA'!K24</f>
        <v>771463.84900000005</v>
      </c>
      <c r="L78" s="220">
        <f>+'04CHORRO_BLANCO_SECTOR_T.NUEVA'!L24</f>
        <v>1542927.6980000001</v>
      </c>
      <c r="M78" s="27"/>
      <c r="N78" s="26"/>
    </row>
    <row r="79" spans="1:14" ht="67.5">
      <c r="A79" s="26"/>
      <c r="B79" s="31"/>
      <c r="C79" s="214">
        <v>57</v>
      </c>
      <c r="D79" s="218" t="str">
        <f>+'04CHORRO_BLANCO_SECTOR_T.NUEVA'!D25</f>
        <v>3.03.22</v>
      </c>
      <c r="E79" s="218"/>
      <c r="F79" s="218"/>
      <c r="G79" s="221" t="str">
        <f>+'04CHORRO_BLANCO_SECTOR_T.NUEVA'!G25</f>
        <v>SUMINISTRO E INSTALACION DE CONCRETO DE 14 MPA (2000 PSI) SOLADOS Y ATRAQUES</v>
      </c>
      <c r="H79" s="218" t="str">
        <f>+'04CHORRO_BLANCO_SECTOR_T.NUEVA'!H25</f>
        <v>M3</v>
      </c>
      <c r="I79" s="277">
        <f>+'04CHORRO_BLANCO_SECTOR_T.NUEVA'!I25</f>
        <v>1.5899999999999999</v>
      </c>
      <c r="J79" s="220">
        <f>+'04CHORRO_BLANCO_SECTOR_T.NUEVA'!J25</f>
        <v>516357.47</v>
      </c>
      <c r="K79" s="220">
        <f>+'04CHORRO_BLANCO_SECTOR_T.NUEVA'!K25</f>
        <v>671264.71100000001</v>
      </c>
      <c r="L79" s="220">
        <f>+'04CHORRO_BLANCO_SECTOR_T.NUEVA'!L25</f>
        <v>1067310.8904899999</v>
      </c>
      <c r="M79" s="27"/>
      <c r="N79" s="26"/>
    </row>
    <row r="80" spans="1:14" ht="112.5">
      <c r="A80" s="26"/>
      <c r="B80" s="31"/>
      <c r="C80" s="214">
        <v>58</v>
      </c>
      <c r="D80" s="218" t="str">
        <f>+'04CHORRO_BLANCO_SECTOR_T.NUEVA'!D26</f>
        <v>3.03.12</v>
      </c>
      <c r="E80" s="218"/>
      <c r="F80" s="218"/>
      <c r="G80" s="221" t="str">
        <f>+'04CHORRO_BLANCO_SECTOR_T.NUEVA'!G26</f>
        <v>MEJORAMIENTO DE PISO CON MATERIAL DE AFIRMADO COMPACTADO CON PLANCHA VIBRADORA, INCLUYE ACARREO LIBRE DE 5 KM.</v>
      </c>
      <c r="H80" s="218" t="str">
        <f>+'04CHORRO_BLANCO_SECTOR_T.NUEVA'!H26</f>
        <v>M3</v>
      </c>
      <c r="I80" s="277">
        <f>+'04CHORRO_BLANCO_SECTOR_T.NUEVA'!I26</f>
        <v>73.708299999999994</v>
      </c>
      <c r="J80" s="220">
        <f>+'04CHORRO_BLANCO_SECTOR_T.NUEVA'!J26</f>
        <v>100304.2</v>
      </c>
      <c r="K80" s="220">
        <f>+'04CHORRO_BLANCO_SECTOR_T.NUEVA'!K26</f>
        <v>130395.46</v>
      </c>
      <c r="L80" s="220">
        <f>+'04CHORRO_BLANCO_SECTOR_T.NUEVA'!L26</f>
        <v>9611227.6843180005</v>
      </c>
      <c r="M80" s="27"/>
      <c r="N80" s="26"/>
    </row>
    <row r="81" spans="1:14" ht="45">
      <c r="A81" s="26"/>
      <c r="B81" s="31"/>
      <c r="C81" s="214">
        <v>59</v>
      </c>
      <c r="D81" s="218" t="str">
        <f>+'04CHORRO_BLANCO_SECTOR_T.NUEVA'!D27</f>
        <v>1.01.06</v>
      </c>
      <c r="E81" s="218"/>
      <c r="F81" s="218"/>
      <c r="G81" s="221" t="str">
        <f>+'04CHORRO_BLANCO_SECTOR_T.NUEVA'!G27</f>
        <v>CONFORMACIÓN COMPACTACIÓN SUBRASANTE CBR=95%</v>
      </c>
      <c r="H81" s="218" t="str">
        <f>+'04CHORRO_BLANCO_SECTOR_T.NUEVA'!H27</f>
        <v>M2</v>
      </c>
      <c r="I81" s="277">
        <f>+'04CHORRO_BLANCO_SECTOR_T.NUEVA'!I27</f>
        <v>737.08299999999997</v>
      </c>
      <c r="J81" s="220">
        <f>+'04CHORRO_BLANCO_SECTOR_T.NUEVA'!J27</f>
        <v>1249.47</v>
      </c>
      <c r="K81" s="220">
        <f>+'04CHORRO_BLANCO_SECTOR_T.NUEVA'!K27</f>
        <v>1624.3110000000001</v>
      </c>
      <c r="L81" s="220">
        <f>+'04CHORRO_BLANCO_SECTOR_T.NUEVA'!L27</f>
        <v>1197252.0248130001</v>
      </c>
      <c r="M81" s="27"/>
      <c r="N81" s="26"/>
    </row>
    <row r="82" spans="1:14" ht="15.75">
      <c r="A82" s="26"/>
      <c r="B82" s="31"/>
      <c r="C82" s="258" t="s">
        <v>157</v>
      </c>
      <c r="D82" s="258"/>
      <c r="E82" s="258"/>
      <c r="F82" s="258"/>
      <c r="G82" s="258"/>
      <c r="H82" s="258"/>
      <c r="I82" s="278"/>
      <c r="J82" s="258"/>
      <c r="K82" s="258"/>
      <c r="L82" s="220">
        <f>+'04CHORRO_BLANCO_SECTOR_T.NUEVA'!L28</f>
        <v>266428159.06972879</v>
      </c>
      <c r="M82" s="27"/>
      <c r="N82" s="26"/>
    </row>
    <row r="83" spans="1:14" ht="56.25">
      <c r="A83" s="26"/>
      <c r="B83" s="31"/>
      <c r="C83" s="214">
        <v>60</v>
      </c>
      <c r="D83" s="222" t="str">
        <f>+'04CHORRO_BLANCO_SECTOR_T.NUEVA'!D29</f>
        <v>CONTRATO 1022- MALLA VIAL</v>
      </c>
      <c r="E83" s="218"/>
      <c r="F83" s="218"/>
      <c r="G83" s="219" t="str">
        <f>+'04CHORRO_BLANCO_SECTOR_T.NUEVA'!G29</f>
        <v>ESTUDIOS Y DSEÑOS DE LA VÍA</v>
      </c>
      <c r="H83" s="218" t="str">
        <f>+'04CHORRO_BLANCO_SECTOR_T.NUEVA'!H29</f>
        <v>ML</v>
      </c>
      <c r="I83" s="277">
        <f>+'04CHORRO_BLANCO_SECTOR_T.NUEVA'!I29</f>
        <v>147.41659999999999</v>
      </c>
      <c r="J83" s="220">
        <f>+'04CHORRO_BLANCO_SECTOR_T.NUEVA'!J29</f>
        <v>36134.449999999997</v>
      </c>
      <c r="K83" s="220">
        <f>+'04CHORRO_BLANCO_SECTOR_T.NUEVA'!K29</f>
        <v>46974.784999999996</v>
      </c>
      <c r="L83" s="220">
        <f>+'04CHORRO_BLANCO_SECTOR_T.NUEVA'!L29</f>
        <v>6924863.0904309992</v>
      </c>
      <c r="M83" s="27"/>
      <c r="N83" s="26"/>
    </row>
    <row r="84" spans="1:14" ht="15.75">
      <c r="A84" s="26"/>
      <c r="B84" s="31"/>
      <c r="C84" s="258" t="s">
        <v>158</v>
      </c>
      <c r="D84" s="258"/>
      <c r="E84" s="258"/>
      <c r="F84" s="258"/>
      <c r="G84" s="258"/>
      <c r="H84" s="258"/>
      <c r="I84" s="258"/>
      <c r="J84" s="258"/>
      <c r="K84" s="258"/>
      <c r="L84" s="220">
        <f>+'04CHORRO_BLANCO_SECTOR_T.NUEVA'!L30</f>
        <v>6924863.0904309992</v>
      </c>
      <c r="M84" s="27"/>
      <c r="N84" s="26"/>
    </row>
    <row r="85" spans="1:14" ht="15.75">
      <c r="A85" s="26"/>
      <c r="B85" s="31"/>
      <c r="C85" s="227"/>
      <c r="D85" s="227"/>
      <c r="E85" s="227"/>
      <c r="F85" s="227"/>
      <c r="G85" s="227"/>
      <c r="H85" s="227"/>
      <c r="I85" s="227"/>
      <c r="J85" s="227"/>
      <c r="K85" s="228"/>
      <c r="L85" s="228"/>
      <c r="M85" s="27"/>
      <c r="N85" s="26"/>
    </row>
    <row r="86" spans="1:14" ht="15.75">
      <c r="A86" s="26"/>
      <c r="B86" s="31"/>
      <c r="C86" s="229"/>
      <c r="D86" s="229"/>
      <c r="E86" s="229"/>
      <c r="F86" s="229"/>
      <c r="G86" s="230"/>
      <c r="H86" s="229"/>
      <c r="I86" s="229"/>
      <c r="J86" s="229"/>
      <c r="K86" s="231"/>
      <c r="L86" s="231"/>
      <c r="M86" s="27"/>
      <c r="N86" s="26"/>
    </row>
    <row r="87" spans="1:14" ht="15.75">
      <c r="A87" s="26"/>
      <c r="B87" s="31"/>
      <c r="C87" s="232"/>
      <c r="D87" s="233"/>
      <c r="E87" s="232"/>
      <c r="F87" s="341" t="s">
        <v>147</v>
      </c>
      <c r="G87" s="341"/>
      <c r="H87" s="341"/>
      <c r="I87" s="341"/>
      <c r="J87" s="341"/>
      <c r="K87" s="354">
        <f>+L28+L46+L64+L82</f>
        <v>766761043.93229282</v>
      </c>
      <c r="L87" s="354"/>
      <c r="M87" s="27"/>
      <c r="N87" s="26"/>
    </row>
    <row r="88" spans="1:14" ht="34.5" customHeight="1">
      <c r="A88" s="26"/>
      <c r="B88" s="31"/>
      <c r="C88" s="232"/>
      <c r="D88" s="233"/>
      <c r="E88" s="232"/>
      <c r="F88" s="352" t="s">
        <v>167</v>
      </c>
      <c r="G88" s="352"/>
      <c r="H88" s="352"/>
      <c r="I88" s="352"/>
      <c r="J88" s="352"/>
      <c r="K88" s="353">
        <f>+K87*0.01</f>
        <v>7667610.439322928</v>
      </c>
      <c r="L88" s="353"/>
      <c r="M88" s="27"/>
      <c r="N88" s="26"/>
    </row>
    <row r="89" spans="1:14" ht="42.75" customHeight="1">
      <c r="A89" s="26"/>
      <c r="B89" s="31"/>
      <c r="C89" s="232"/>
      <c r="D89" s="233"/>
      <c r="E89" s="232"/>
      <c r="F89" s="352" t="s">
        <v>168</v>
      </c>
      <c r="G89" s="352"/>
      <c r="H89" s="352"/>
      <c r="I89" s="352"/>
      <c r="J89" s="352"/>
      <c r="K89" s="353">
        <f>+K87*0.01</f>
        <v>7667610.439322928</v>
      </c>
      <c r="L89" s="353"/>
      <c r="M89" s="27"/>
      <c r="N89" s="26"/>
    </row>
    <row r="90" spans="1:14" ht="15.75">
      <c r="A90" s="26"/>
      <c r="B90" s="31"/>
      <c r="C90" s="232"/>
      <c r="D90" s="234"/>
      <c r="E90" s="234"/>
      <c r="F90" s="341" t="s">
        <v>150</v>
      </c>
      <c r="G90" s="341"/>
      <c r="H90" s="341"/>
      <c r="I90" s="341"/>
      <c r="J90" s="341"/>
      <c r="K90" s="349">
        <f>+K87+K88+K89</f>
        <v>782096264.81093872</v>
      </c>
      <c r="L90" s="349"/>
      <c r="M90" s="27"/>
      <c r="N90" s="26"/>
    </row>
    <row r="91" spans="1:14" ht="24" customHeight="1">
      <c r="A91" s="26"/>
      <c r="B91" s="31"/>
      <c r="C91" s="232"/>
      <c r="D91" s="233"/>
      <c r="E91" s="232"/>
      <c r="F91" s="342" t="s">
        <v>169</v>
      </c>
      <c r="G91" s="342"/>
      <c r="H91" s="342"/>
      <c r="I91" s="342"/>
      <c r="J91" s="342"/>
      <c r="K91" s="348">
        <f>+L30+L48+L66+L84</f>
        <v>20547550.740430996</v>
      </c>
      <c r="L91" s="348"/>
      <c r="M91" s="27"/>
      <c r="N91" s="26"/>
    </row>
    <row r="92" spans="1:14" ht="15.75">
      <c r="A92" s="26"/>
      <c r="B92" s="31"/>
      <c r="C92" s="232"/>
      <c r="D92" s="233"/>
      <c r="E92" s="232"/>
      <c r="F92" s="343" t="s">
        <v>151</v>
      </c>
      <c r="G92" s="343"/>
      <c r="H92" s="343"/>
      <c r="I92" s="343"/>
      <c r="J92" s="343"/>
      <c r="K92" s="350">
        <f>+K91</f>
        <v>20547550.740430996</v>
      </c>
      <c r="L92" s="350"/>
      <c r="M92" s="27"/>
      <c r="N92" s="26"/>
    </row>
    <row r="93" spans="1:14" ht="15.75">
      <c r="A93" s="26"/>
      <c r="B93" s="31"/>
      <c r="C93" s="232"/>
      <c r="D93" s="233"/>
      <c r="E93" s="232"/>
      <c r="F93" s="344" t="s">
        <v>152</v>
      </c>
      <c r="G93" s="344"/>
      <c r="H93" s="344"/>
      <c r="I93" s="344"/>
      <c r="J93" s="344"/>
      <c r="K93" s="336">
        <f>+K92*0.19</f>
        <v>3904034.6406818894</v>
      </c>
      <c r="L93" s="336"/>
      <c r="M93" s="27"/>
      <c r="N93" s="26"/>
    </row>
    <row r="94" spans="1:14" ht="15.75">
      <c r="A94" s="26"/>
      <c r="B94" s="31"/>
      <c r="C94" s="232"/>
      <c r="D94" s="233"/>
      <c r="E94" s="232"/>
      <c r="F94" s="345" t="s">
        <v>153</v>
      </c>
      <c r="G94" s="345"/>
      <c r="H94" s="345"/>
      <c r="I94" s="345"/>
      <c r="J94" s="345"/>
      <c r="K94" s="335">
        <f>+ROUND((K92+K90+K93),0)</f>
        <v>806547850</v>
      </c>
      <c r="L94" s="335"/>
      <c r="M94" s="27"/>
      <c r="N94" s="26"/>
    </row>
    <row r="95" spans="1:14" ht="16.5" thickBot="1">
      <c r="A95" s="26"/>
      <c r="B95" s="31"/>
      <c r="C95" s="232"/>
      <c r="D95" s="233"/>
      <c r="E95" s="233"/>
      <c r="F95" s="233"/>
      <c r="G95" s="235"/>
      <c r="H95" s="232"/>
      <c r="I95" s="236"/>
      <c r="J95" s="237"/>
      <c r="K95" s="238"/>
      <c r="L95" s="239"/>
      <c r="M95" s="27"/>
      <c r="N95" s="26"/>
    </row>
    <row r="96" spans="1:14" ht="15.75">
      <c r="A96" s="26"/>
      <c r="B96" s="31"/>
      <c r="C96" s="240"/>
      <c r="D96" s="346"/>
      <c r="E96" s="346"/>
      <c r="F96" s="346"/>
      <c r="G96" s="346"/>
      <c r="H96" s="346"/>
      <c r="I96" s="346"/>
      <c r="J96" s="346"/>
      <c r="K96" s="347"/>
      <c r="L96" s="241"/>
      <c r="M96" s="27"/>
      <c r="N96" s="26"/>
    </row>
    <row r="97" spans="1:14" ht="15.75">
      <c r="A97" s="26"/>
      <c r="B97" s="31"/>
      <c r="C97" s="337" t="s">
        <v>170</v>
      </c>
      <c r="D97" s="338"/>
      <c r="E97" s="338"/>
      <c r="F97" s="338"/>
      <c r="G97" s="338"/>
      <c r="H97" s="351" t="s">
        <v>45</v>
      </c>
      <c r="I97" s="351"/>
      <c r="J97" s="351"/>
      <c r="K97" s="242" t="s">
        <v>44</v>
      </c>
      <c r="L97" s="243"/>
      <c r="M97" s="27"/>
      <c r="N97" s="26"/>
    </row>
    <row r="98" spans="1:14" ht="15.75">
      <c r="A98" s="26"/>
      <c r="B98" s="31"/>
      <c r="C98" s="337" t="s">
        <v>171</v>
      </c>
      <c r="D98" s="338"/>
      <c r="E98" s="338"/>
      <c r="F98" s="338"/>
      <c r="G98" s="338"/>
      <c r="H98" s="332" t="s">
        <v>38</v>
      </c>
      <c r="I98" s="332"/>
      <c r="J98" s="244" t="s">
        <v>37</v>
      </c>
      <c r="K98" s="245">
        <v>0.22</v>
      </c>
      <c r="L98" s="246"/>
      <c r="M98" s="37"/>
      <c r="N98" s="26"/>
    </row>
    <row r="99" spans="1:14" ht="27" customHeight="1">
      <c r="A99" s="26"/>
      <c r="B99" s="31"/>
      <c r="C99" s="337" t="s">
        <v>172</v>
      </c>
      <c r="D99" s="338"/>
      <c r="E99" s="338"/>
      <c r="F99" s="338"/>
      <c r="G99" s="338"/>
      <c r="H99" s="339" t="s">
        <v>34</v>
      </c>
      <c r="I99" s="340"/>
      <c r="J99" s="244" t="s">
        <v>33</v>
      </c>
      <c r="K99" s="245">
        <v>0.03</v>
      </c>
      <c r="L99" s="246"/>
      <c r="M99" s="34"/>
      <c r="N99" s="26"/>
    </row>
    <row r="100" spans="1:14" ht="29.25" customHeight="1">
      <c r="A100" s="26"/>
      <c r="B100" s="31"/>
      <c r="C100" s="247"/>
      <c r="D100" s="32"/>
      <c r="E100" s="248"/>
      <c r="F100" s="248"/>
      <c r="G100" s="249"/>
      <c r="H100" s="331" t="s">
        <v>31</v>
      </c>
      <c r="I100" s="332"/>
      <c r="J100" s="244" t="s">
        <v>30</v>
      </c>
      <c r="K100" s="245">
        <v>0.05</v>
      </c>
      <c r="L100" s="246"/>
      <c r="M100" s="34"/>
      <c r="N100" s="26"/>
    </row>
    <row r="101" spans="1:14" ht="15.75">
      <c r="A101" s="26"/>
      <c r="B101" s="31"/>
      <c r="C101" s="250"/>
      <c r="D101" s="251"/>
      <c r="E101" s="251"/>
      <c r="F101" s="251"/>
      <c r="G101" s="252"/>
      <c r="H101" s="332" t="s">
        <v>28</v>
      </c>
      <c r="I101" s="332"/>
      <c r="J101" s="244" t="s">
        <v>27</v>
      </c>
      <c r="K101" s="245">
        <v>0.3</v>
      </c>
      <c r="L101" s="246"/>
      <c r="M101" s="34"/>
      <c r="N101" s="26"/>
    </row>
    <row r="102" spans="1:14" ht="16.5" thickBot="1">
      <c r="A102" s="26"/>
      <c r="B102" s="31"/>
      <c r="C102" s="253"/>
      <c r="D102" s="254"/>
      <c r="E102" s="254"/>
      <c r="F102" s="254"/>
      <c r="G102" s="255"/>
      <c r="H102" s="333"/>
      <c r="I102" s="333"/>
      <c r="J102" s="333"/>
      <c r="K102" s="334"/>
      <c r="L102" s="256"/>
      <c r="M102" s="27"/>
      <c r="N102" s="26"/>
    </row>
    <row r="103" spans="1:14" ht="16.5" thickBot="1">
      <c r="A103" s="5"/>
      <c r="B103" s="17"/>
      <c r="C103" s="9"/>
      <c r="D103" s="9"/>
      <c r="E103" s="11"/>
      <c r="F103" s="9"/>
      <c r="G103" s="10"/>
      <c r="H103" s="9"/>
      <c r="I103" s="9"/>
      <c r="J103" s="9"/>
      <c r="K103" s="9"/>
      <c r="L103" s="100"/>
      <c r="M103" s="13"/>
      <c r="N103" s="5"/>
    </row>
    <row r="104" spans="1:14" ht="16.5" thickTop="1">
      <c r="A104" s="5"/>
      <c r="B104" s="100"/>
      <c r="M104" s="100"/>
      <c r="N104" s="100"/>
    </row>
    <row r="105" spans="1:14" ht="15.75">
      <c r="A105" s="5"/>
      <c r="B105" s="101"/>
      <c r="M105" s="100"/>
      <c r="N105" s="100"/>
    </row>
  </sheetData>
  <mergeCells count="40">
    <mergeCell ref="I11:I12"/>
    <mergeCell ref="J11:J12"/>
    <mergeCell ref="K11:K12"/>
    <mergeCell ref="L11:L12"/>
    <mergeCell ref="C3:F3"/>
    <mergeCell ref="C5:K5"/>
    <mergeCell ref="C6:K6"/>
    <mergeCell ref="C7:L8"/>
    <mergeCell ref="C9:L9"/>
    <mergeCell ref="C11:C12"/>
    <mergeCell ref="D11:D12"/>
    <mergeCell ref="E11:F11"/>
    <mergeCell ref="G11:G12"/>
    <mergeCell ref="H11:H12"/>
    <mergeCell ref="F87:J87"/>
    <mergeCell ref="F88:J88"/>
    <mergeCell ref="F89:J89"/>
    <mergeCell ref="K89:L89"/>
    <mergeCell ref="K88:L88"/>
    <mergeCell ref="K87:L87"/>
    <mergeCell ref="C99:G99"/>
    <mergeCell ref="H99:I99"/>
    <mergeCell ref="F90:J90"/>
    <mergeCell ref="F91:J91"/>
    <mergeCell ref="F92:J92"/>
    <mergeCell ref="F93:J93"/>
    <mergeCell ref="F94:J94"/>
    <mergeCell ref="D96:K96"/>
    <mergeCell ref="K91:L91"/>
    <mergeCell ref="K90:L90"/>
    <mergeCell ref="K92:L92"/>
    <mergeCell ref="C97:G97"/>
    <mergeCell ref="H97:J97"/>
    <mergeCell ref="C98:G98"/>
    <mergeCell ref="H98:I98"/>
    <mergeCell ref="H100:I100"/>
    <mergeCell ref="H101:I101"/>
    <mergeCell ref="H102:K102"/>
    <mergeCell ref="K94:L94"/>
    <mergeCell ref="K93:L93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0ECDB-2A37-41B8-9C5B-E40CFFC18696}">
  <dimension ref="A1:AG87"/>
  <sheetViews>
    <sheetView showGridLines="0" view="pageBreakPreview" topLeftCell="F1" zoomScale="63" zoomScaleNormal="100" zoomScaleSheetLayoutView="26" zoomScalePageLayoutView="55" workbookViewId="0">
      <selection activeCell="L14" sqref="L14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4.28515625" style="3" customWidth="1"/>
    <col min="6" max="6" width="18.7109375" style="1" customWidth="1"/>
    <col min="7" max="7" width="73.28515625" style="2" customWidth="1"/>
    <col min="8" max="8" width="10.140625" style="1" customWidth="1"/>
    <col min="9" max="10" width="18.85546875" style="1" customWidth="1"/>
    <col min="11" max="11" width="23.85546875" style="1" customWidth="1"/>
    <col min="12" max="12" width="30" style="1" customWidth="1"/>
    <col min="13" max="13" width="3.28515625" style="1" customWidth="1"/>
    <col min="14" max="14" width="2.7109375" style="1" customWidth="1"/>
    <col min="15" max="15" width="24" style="1" bestFit="1" customWidth="1"/>
    <col min="16" max="16" width="34.42578125" style="1" customWidth="1"/>
    <col min="17" max="17" width="14.5703125" style="1" customWidth="1"/>
    <col min="18" max="18" width="14.28515625" style="1" customWidth="1"/>
    <col min="19" max="19" width="17.42578125" style="1" bestFit="1" customWidth="1"/>
    <col min="20" max="20" width="16.5703125" style="1" customWidth="1"/>
    <col min="21" max="21" width="21.5703125" style="1" customWidth="1"/>
    <col min="22" max="22" width="18.28515625" style="1" customWidth="1"/>
    <col min="23" max="23" width="15.42578125" style="1" customWidth="1"/>
    <col min="24" max="24" width="15.140625" style="1" customWidth="1"/>
    <col min="25" max="25" width="16" style="1" customWidth="1"/>
    <col min="26" max="27" width="15.140625" style="1" customWidth="1"/>
    <col min="28" max="28" width="17.85546875" style="1" customWidth="1"/>
    <col min="29" max="29" width="15.140625" style="1" customWidth="1"/>
    <col min="30" max="30" width="18.28515625" style="1" customWidth="1"/>
    <col min="31" max="16384" width="11.42578125" style="1"/>
  </cols>
  <sheetData>
    <row r="1" spans="1:33" ht="17.25" thickBot="1">
      <c r="A1" s="5"/>
      <c r="B1" s="5"/>
      <c r="C1" s="5"/>
      <c r="D1" s="5"/>
      <c r="E1" s="7"/>
      <c r="F1" s="5"/>
      <c r="G1" s="6"/>
      <c r="H1" s="5"/>
      <c r="I1" s="5"/>
      <c r="J1" s="5"/>
      <c r="K1" s="5"/>
      <c r="L1" s="5"/>
      <c r="M1" s="5"/>
      <c r="N1" s="5"/>
    </row>
    <row r="2" spans="1:33" ht="17.25" thickTop="1">
      <c r="A2" s="5"/>
      <c r="B2" s="87"/>
      <c r="C2" s="84"/>
      <c r="D2" s="84"/>
      <c r="E2" s="86"/>
      <c r="F2" s="84"/>
      <c r="G2" s="85"/>
      <c r="H2" s="84"/>
      <c r="I2" s="84"/>
      <c r="J2" s="84"/>
      <c r="K2" s="84"/>
      <c r="L2" s="84"/>
      <c r="M2" s="83"/>
      <c r="N2" s="5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</row>
    <row r="3" spans="1:33" ht="27" customHeight="1" thickBot="1">
      <c r="A3" s="5"/>
      <c r="B3" s="17"/>
      <c r="C3" s="303" t="s">
        <v>140</v>
      </c>
      <c r="D3" s="303"/>
      <c r="E3" s="303"/>
      <c r="F3" s="303"/>
      <c r="G3" s="6"/>
      <c r="H3" s="5"/>
      <c r="I3" s="5"/>
      <c r="J3" s="5"/>
      <c r="K3" s="5"/>
      <c r="L3" s="5"/>
      <c r="M3" s="13"/>
      <c r="N3" s="5"/>
      <c r="P3" s="133"/>
      <c r="Q3" s="133"/>
      <c r="R3" s="133"/>
      <c r="S3" s="133"/>
      <c r="T3" s="133"/>
      <c r="U3" s="133"/>
      <c r="V3" s="133"/>
      <c r="W3" s="133"/>
      <c r="X3" s="133"/>
      <c r="Y3" s="132"/>
      <c r="Z3" s="132"/>
      <c r="AA3" s="132"/>
      <c r="AB3" s="132"/>
      <c r="AC3" s="132"/>
      <c r="AD3" s="132"/>
      <c r="AE3" s="132"/>
      <c r="AF3" s="132"/>
    </row>
    <row r="4" spans="1:33" ht="48" thickBot="1">
      <c r="A4" s="5"/>
      <c r="B4" s="17"/>
      <c r="C4" s="82" t="s">
        <v>139</v>
      </c>
      <c r="D4" s="81" t="s">
        <v>138</v>
      </c>
      <c r="E4" s="82" t="s">
        <v>137</v>
      </c>
      <c r="F4" s="81">
        <v>3</v>
      </c>
      <c r="G4" s="6"/>
      <c r="H4" s="5"/>
      <c r="I4" s="5"/>
      <c r="J4" s="5"/>
      <c r="K4" s="5"/>
      <c r="L4" s="5"/>
      <c r="M4" s="13"/>
      <c r="N4" s="5"/>
      <c r="P4" s="134" t="s">
        <v>136</v>
      </c>
      <c r="Q4" s="135" t="s">
        <v>135</v>
      </c>
      <c r="R4" s="400" t="s">
        <v>134</v>
      </c>
      <c r="S4" s="401"/>
      <c r="T4" s="136" t="s">
        <v>133</v>
      </c>
      <c r="U4" s="136"/>
      <c r="V4" s="389" t="s">
        <v>132</v>
      </c>
      <c r="W4" s="390"/>
      <c r="X4" s="137" t="s">
        <v>126</v>
      </c>
      <c r="Y4" s="137" t="s">
        <v>131</v>
      </c>
      <c r="Z4" s="137" t="s">
        <v>130</v>
      </c>
      <c r="AA4" s="137" t="s">
        <v>129</v>
      </c>
      <c r="AB4" s="137" t="s">
        <v>128</v>
      </c>
      <c r="AC4" s="137" t="s">
        <v>127</v>
      </c>
      <c r="AD4" s="138" t="s">
        <v>126</v>
      </c>
      <c r="AE4" s="132"/>
      <c r="AF4" s="132"/>
    </row>
    <row r="5" spans="1:33">
      <c r="A5" s="5"/>
      <c r="B5" s="17"/>
      <c r="C5" s="304" t="s">
        <v>125</v>
      </c>
      <c r="D5" s="304"/>
      <c r="E5" s="304"/>
      <c r="F5" s="304"/>
      <c r="G5" s="304"/>
      <c r="H5" s="304"/>
      <c r="I5" s="304"/>
      <c r="J5" s="304"/>
      <c r="K5" s="304"/>
      <c r="L5" s="304"/>
      <c r="M5" s="13"/>
      <c r="N5" s="5"/>
      <c r="O5" s="73"/>
      <c r="P5" s="391" t="s">
        <v>124</v>
      </c>
      <c r="Q5" s="392"/>
      <c r="R5" s="393"/>
      <c r="S5" s="139"/>
      <c r="T5" s="140"/>
      <c r="U5" s="140"/>
      <c r="V5" s="394"/>
      <c r="W5" s="395"/>
      <c r="X5" s="140"/>
      <c r="Y5" s="141"/>
      <c r="Z5" s="140"/>
      <c r="AA5" s="140"/>
      <c r="AB5" s="140"/>
      <c r="AC5" s="140"/>
      <c r="AD5" s="142"/>
      <c r="AE5" s="132"/>
      <c r="AF5" s="132"/>
    </row>
    <row r="6" spans="1:33" ht="17.25" thickBot="1">
      <c r="A6" s="5"/>
      <c r="B6" s="17"/>
      <c r="C6" s="305" t="s">
        <v>123</v>
      </c>
      <c r="D6" s="305"/>
      <c r="E6" s="305"/>
      <c r="F6" s="305"/>
      <c r="G6" s="305"/>
      <c r="H6" s="305"/>
      <c r="I6" s="305"/>
      <c r="J6" s="305"/>
      <c r="K6" s="305"/>
      <c r="L6" s="305"/>
      <c r="M6" s="13"/>
      <c r="N6" s="5"/>
      <c r="O6" s="73"/>
      <c r="P6" s="143" t="s">
        <v>122</v>
      </c>
      <c r="Q6" s="144">
        <v>0</v>
      </c>
      <c r="R6" s="144">
        <v>100</v>
      </c>
      <c r="S6" s="145"/>
      <c r="T6" s="146">
        <f>+R6-Q6</f>
        <v>100</v>
      </c>
      <c r="U6" s="147"/>
      <c r="V6" s="396">
        <f>+VLOOKUP(P6,[6]CURVAS!$A$3:$J$15,2,FALSE)</f>
        <v>5</v>
      </c>
      <c r="W6" s="397"/>
      <c r="X6" s="148">
        <v>0.17699999999999999</v>
      </c>
      <c r="Y6" s="149">
        <v>0.45</v>
      </c>
      <c r="Z6" s="150">
        <f>+VLOOKUP(P6,[6]CURVAS!$A$3:$J$15,5,FALSE)</f>
        <v>0.9</v>
      </c>
      <c r="AA6" s="150">
        <f>+VLOOKUP(P6,[6]CURVAS!$A$3:$J$15,6,FALSE)</f>
        <v>0.9</v>
      </c>
      <c r="AB6" s="150">
        <f>+VLOOKUP(P6,[6]CURVAS!$A$3:$J$15,7,FALSE)</f>
        <v>0.9</v>
      </c>
      <c r="AC6" s="149">
        <v>0.45</v>
      </c>
      <c r="AD6" s="151">
        <v>0.17699999999999999</v>
      </c>
      <c r="AE6" s="132"/>
      <c r="AF6" s="132"/>
    </row>
    <row r="7" spans="1:33" s="76" customFormat="1">
      <c r="A7" s="78"/>
      <c r="B7" s="80"/>
      <c r="C7" s="367" t="s">
        <v>121</v>
      </c>
      <c r="D7" s="368"/>
      <c r="E7" s="368"/>
      <c r="F7" s="368"/>
      <c r="G7" s="368"/>
      <c r="H7" s="368"/>
      <c r="I7" s="368"/>
      <c r="J7" s="368"/>
      <c r="K7" s="368"/>
      <c r="L7" s="369"/>
      <c r="M7" s="79"/>
      <c r="N7" s="78"/>
      <c r="O7" s="77"/>
      <c r="P7" s="398"/>
      <c r="Q7" s="398"/>
      <c r="R7" s="398"/>
      <c r="S7" s="152"/>
      <c r="T7" s="153"/>
      <c r="U7" s="153"/>
      <c r="V7" s="399"/>
      <c r="W7" s="399"/>
      <c r="X7" s="153"/>
      <c r="Y7" s="154"/>
      <c r="Z7" s="153"/>
      <c r="AA7" s="153"/>
      <c r="AB7" s="153"/>
      <c r="AC7" s="154"/>
      <c r="AD7" s="153"/>
      <c r="AE7" s="155"/>
      <c r="AF7" s="155"/>
    </row>
    <row r="8" spans="1:33" ht="43.5" customHeight="1">
      <c r="A8" s="5"/>
      <c r="B8" s="75"/>
      <c r="C8" s="370"/>
      <c r="D8" s="371"/>
      <c r="E8" s="371"/>
      <c r="F8" s="371"/>
      <c r="G8" s="371"/>
      <c r="H8" s="371"/>
      <c r="I8" s="371"/>
      <c r="J8" s="371"/>
      <c r="K8" s="371"/>
      <c r="L8" s="372"/>
      <c r="M8" s="13"/>
      <c r="N8" s="5"/>
      <c r="O8" s="74"/>
      <c r="P8" s="156" t="s">
        <v>9</v>
      </c>
      <c r="Q8" s="383" t="s">
        <v>120</v>
      </c>
      <c r="R8" s="383"/>
      <c r="S8" s="383"/>
      <c r="T8" s="383"/>
      <c r="U8" s="383"/>
      <c r="V8" s="383"/>
      <c r="W8" s="383"/>
      <c r="X8" s="157"/>
      <c r="Y8" s="158"/>
      <c r="Z8" s="159"/>
      <c r="AA8" s="159"/>
      <c r="AB8" s="159"/>
      <c r="AC8" s="159"/>
      <c r="AD8" s="159"/>
      <c r="AE8" s="159"/>
      <c r="AF8" s="159"/>
      <c r="AG8" s="4"/>
    </row>
    <row r="9" spans="1:33" ht="34.5" customHeight="1">
      <c r="A9" s="5"/>
      <c r="B9" s="75"/>
      <c r="C9" s="373" t="s">
        <v>119</v>
      </c>
      <c r="D9" s="374"/>
      <c r="E9" s="374"/>
      <c r="F9" s="374"/>
      <c r="G9" s="374"/>
      <c r="H9" s="374"/>
      <c r="I9" s="374"/>
      <c r="J9" s="374"/>
      <c r="K9" s="374"/>
      <c r="L9" s="375"/>
      <c r="M9" s="13"/>
      <c r="N9" s="5"/>
      <c r="O9" s="74"/>
      <c r="P9" s="384" t="str">
        <f>+$C$13</f>
        <v>VEREDA BARON GALLERO ACCESO PRINCIPAL CON SALIDA A BOGOTA</v>
      </c>
      <c r="Q9" s="384" t="s">
        <v>7</v>
      </c>
      <c r="R9" s="384" t="s">
        <v>6</v>
      </c>
      <c r="S9" s="384" t="s">
        <v>5</v>
      </c>
      <c r="T9" s="384" t="s">
        <v>4</v>
      </c>
      <c r="U9" s="384" t="s">
        <v>3</v>
      </c>
      <c r="V9" s="160" t="s">
        <v>2</v>
      </c>
      <c r="W9" s="160" t="s">
        <v>93</v>
      </c>
      <c r="X9" s="157"/>
      <c r="Y9" s="402"/>
      <c r="Z9" s="402"/>
      <c r="AA9" s="402"/>
      <c r="AB9" s="402"/>
      <c r="AC9" s="402"/>
      <c r="AD9" s="402"/>
      <c r="AE9" s="161"/>
      <c r="AF9" s="161"/>
      <c r="AG9" s="4"/>
    </row>
    <row r="10" spans="1:33" ht="30" customHeight="1" thickBot="1">
      <c r="A10" s="5"/>
      <c r="B10" s="17"/>
      <c r="C10" s="376"/>
      <c r="D10" s="377"/>
      <c r="E10" s="377"/>
      <c r="F10" s="377"/>
      <c r="G10" s="377"/>
      <c r="H10" s="377"/>
      <c r="I10" s="377"/>
      <c r="J10" s="377"/>
      <c r="K10" s="377"/>
      <c r="L10" s="378"/>
      <c r="M10" s="13"/>
      <c r="N10" s="5"/>
      <c r="O10" s="73"/>
      <c r="P10" s="385"/>
      <c r="Q10" s="386"/>
      <c r="R10" s="386"/>
      <c r="S10" s="386"/>
      <c r="T10" s="386"/>
      <c r="U10" s="386"/>
      <c r="V10" s="160" t="s">
        <v>2</v>
      </c>
      <c r="W10" s="160" t="s">
        <v>1</v>
      </c>
      <c r="X10" s="157"/>
      <c r="Y10" s="402"/>
      <c r="Z10" s="402"/>
      <c r="AA10" s="402"/>
      <c r="AB10" s="402"/>
      <c r="AC10" s="402"/>
      <c r="AD10" s="402"/>
      <c r="AE10" s="161"/>
      <c r="AF10" s="161"/>
      <c r="AG10" s="4"/>
    </row>
    <row r="11" spans="1:33" ht="30" customHeight="1">
      <c r="A11" s="5"/>
      <c r="B11" s="17"/>
      <c r="C11" s="301" t="s">
        <v>118</v>
      </c>
      <c r="D11" s="324" t="s">
        <v>117</v>
      </c>
      <c r="E11" s="326" t="s">
        <v>116</v>
      </c>
      <c r="F11" s="326"/>
      <c r="G11" s="301" t="s">
        <v>115</v>
      </c>
      <c r="H11" s="324" t="s">
        <v>79</v>
      </c>
      <c r="I11" s="324" t="s">
        <v>114</v>
      </c>
      <c r="J11" s="327" t="s">
        <v>113</v>
      </c>
      <c r="K11" s="329" t="s">
        <v>112</v>
      </c>
      <c r="L11" s="313" t="s">
        <v>111</v>
      </c>
      <c r="M11" s="13"/>
      <c r="N11" s="5"/>
      <c r="O11" s="73"/>
      <c r="P11" s="386"/>
      <c r="Q11" s="162">
        <f>+R6</f>
        <v>100</v>
      </c>
      <c r="R11" s="163"/>
      <c r="S11" s="164"/>
      <c r="T11" s="164"/>
      <c r="U11" s="164"/>
      <c r="V11" s="165" t="s">
        <v>93</v>
      </c>
      <c r="W11" s="162">
        <f>+Q11/1000</f>
        <v>0.1</v>
      </c>
      <c r="X11" s="157"/>
      <c r="Y11" s="402"/>
      <c r="Z11" s="166"/>
      <c r="AA11" s="167"/>
      <c r="AB11" s="168"/>
      <c r="AC11" s="168"/>
      <c r="AD11" s="168"/>
      <c r="AE11" s="168"/>
      <c r="AF11" s="166"/>
      <c r="AG11" s="4"/>
    </row>
    <row r="12" spans="1:33" ht="30" customHeight="1" thickBot="1">
      <c r="A12" s="5"/>
      <c r="B12" s="17"/>
      <c r="C12" s="302"/>
      <c r="D12" s="325"/>
      <c r="E12" s="72" t="s">
        <v>110</v>
      </c>
      <c r="F12" s="72" t="s">
        <v>109</v>
      </c>
      <c r="G12" s="302"/>
      <c r="H12" s="325"/>
      <c r="I12" s="325"/>
      <c r="J12" s="328"/>
      <c r="K12" s="330"/>
      <c r="L12" s="314"/>
      <c r="M12" s="13"/>
      <c r="N12" s="5"/>
      <c r="O12" s="71"/>
      <c r="P12" s="157"/>
      <c r="Q12" s="157"/>
      <c r="R12" s="157"/>
      <c r="S12" s="157"/>
      <c r="T12" s="157"/>
      <c r="U12" s="157"/>
      <c r="V12" s="157"/>
      <c r="W12" s="157"/>
      <c r="X12" s="157"/>
      <c r="Y12" s="169"/>
      <c r="Z12" s="169"/>
      <c r="AA12" s="169"/>
      <c r="AB12" s="169"/>
      <c r="AC12" s="169"/>
      <c r="AD12" s="169"/>
      <c r="AE12" s="169"/>
      <c r="AF12" s="169"/>
      <c r="AG12" s="4"/>
    </row>
    <row r="13" spans="1:33" ht="30" customHeight="1" thickBot="1">
      <c r="A13" s="5"/>
      <c r="B13" s="17"/>
      <c r="C13" s="70" t="s">
        <v>108</v>
      </c>
      <c r="D13" s="68"/>
      <c r="E13" s="68"/>
      <c r="F13" s="68"/>
      <c r="G13" s="69"/>
      <c r="H13" s="68"/>
      <c r="I13" s="68"/>
      <c r="J13" s="68"/>
      <c r="K13" s="68"/>
      <c r="L13" s="67"/>
      <c r="M13" s="13"/>
      <c r="N13" s="5"/>
      <c r="P13" s="156" t="s">
        <v>9</v>
      </c>
      <c r="Q13" s="383" t="s">
        <v>107</v>
      </c>
      <c r="R13" s="383"/>
      <c r="S13" s="383"/>
      <c r="T13" s="383"/>
      <c r="U13" s="383"/>
      <c r="V13" s="383"/>
      <c r="W13" s="383"/>
      <c r="X13" s="157"/>
      <c r="Y13" s="158"/>
      <c r="Z13" s="403"/>
      <c r="AA13" s="403"/>
      <c r="AB13" s="403"/>
      <c r="AC13" s="403"/>
      <c r="AD13" s="403"/>
      <c r="AE13" s="403"/>
      <c r="AF13" s="403"/>
      <c r="AG13" s="4"/>
    </row>
    <row r="14" spans="1:33">
      <c r="A14" s="5"/>
      <c r="B14" s="17"/>
      <c r="C14" s="63">
        <v>1</v>
      </c>
      <c r="D14" s="60" t="s">
        <v>106</v>
      </c>
      <c r="E14" s="60"/>
      <c r="F14" s="60"/>
      <c r="G14" s="66" t="s">
        <v>105</v>
      </c>
      <c r="H14" s="60" t="s">
        <v>93</v>
      </c>
      <c r="I14" s="59">
        <f>+W11</f>
        <v>0.1</v>
      </c>
      <c r="J14" s="58">
        <v>3708675.9</v>
      </c>
      <c r="K14" s="57">
        <f>J14*(1+$L$49)</f>
        <v>4821278.67</v>
      </c>
      <c r="L14" s="56">
        <f>I14*K14</f>
        <v>482127.86700000003</v>
      </c>
      <c r="M14" s="13"/>
      <c r="N14" s="5"/>
      <c r="P14" s="384" t="str">
        <f>+$C$13</f>
        <v>VEREDA BARON GALLERO ACCESO PRINCIPAL CON SALIDA A BOGOTA</v>
      </c>
      <c r="Q14" s="384" t="s">
        <v>7</v>
      </c>
      <c r="R14" s="384" t="s">
        <v>6</v>
      </c>
      <c r="S14" s="384" t="s">
        <v>5</v>
      </c>
      <c r="T14" s="384" t="s">
        <v>4</v>
      </c>
      <c r="U14" s="384" t="s">
        <v>3</v>
      </c>
      <c r="V14" s="160" t="s">
        <v>2</v>
      </c>
      <c r="W14" s="160" t="s">
        <v>10</v>
      </c>
      <c r="X14" s="157"/>
      <c r="Y14" s="402"/>
      <c r="Z14" s="402"/>
      <c r="AA14" s="402"/>
      <c r="AB14" s="402"/>
      <c r="AC14" s="402"/>
      <c r="AD14" s="402"/>
      <c r="AE14" s="161"/>
      <c r="AF14" s="161"/>
      <c r="AG14" s="4"/>
    </row>
    <row r="15" spans="1:33">
      <c r="A15" s="5"/>
      <c r="B15" s="17"/>
      <c r="C15" s="63">
        <v>2</v>
      </c>
      <c r="D15" s="62" t="s">
        <v>104</v>
      </c>
      <c r="E15" s="60"/>
      <c r="F15" s="62"/>
      <c r="G15" s="61" t="s">
        <v>103</v>
      </c>
      <c r="H15" s="62" t="s">
        <v>10</v>
      </c>
      <c r="I15" s="59">
        <f>+W16</f>
        <v>150</v>
      </c>
      <c r="J15" s="58">
        <v>16429.53</v>
      </c>
      <c r="K15" s="57">
        <f t="shared" ref="K14:K27" si="0">J15*(1+$L$49)</f>
        <v>21358.388999999999</v>
      </c>
      <c r="L15" s="56">
        <f t="shared" ref="L15:L29" si="1">I15*K15</f>
        <v>3203758.35</v>
      </c>
      <c r="M15" s="13"/>
      <c r="N15" s="5"/>
      <c r="P15" s="385"/>
      <c r="Q15" s="386"/>
      <c r="R15" s="386"/>
      <c r="S15" s="386"/>
      <c r="T15" s="386"/>
      <c r="U15" s="386"/>
      <c r="V15" s="160" t="s">
        <v>2</v>
      </c>
      <c r="W15" s="160" t="s">
        <v>1</v>
      </c>
      <c r="X15" s="157"/>
      <c r="Y15" s="402"/>
      <c r="Z15" s="402"/>
      <c r="AA15" s="402"/>
      <c r="AB15" s="402"/>
      <c r="AC15" s="402"/>
      <c r="AD15" s="402"/>
      <c r="AE15" s="161"/>
      <c r="AF15" s="161"/>
      <c r="AG15" s="4"/>
    </row>
    <row r="16" spans="1:33" ht="28.5">
      <c r="A16" s="5"/>
      <c r="B16" s="17"/>
      <c r="C16" s="63">
        <v>3</v>
      </c>
      <c r="D16" s="62" t="s">
        <v>102</v>
      </c>
      <c r="E16" s="60"/>
      <c r="F16" s="62"/>
      <c r="G16" s="61" t="s">
        <v>101</v>
      </c>
      <c r="H16" s="60" t="s">
        <v>93</v>
      </c>
      <c r="I16" s="59">
        <f>+W21</f>
        <v>0.1</v>
      </c>
      <c r="J16" s="58">
        <v>1249701</v>
      </c>
      <c r="K16" s="57">
        <f t="shared" si="0"/>
        <v>1624611.3</v>
      </c>
      <c r="L16" s="56">
        <f t="shared" si="1"/>
        <v>162461.13</v>
      </c>
      <c r="M16" s="13"/>
      <c r="N16" s="5"/>
      <c r="P16" s="386"/>
      <c r="Q16" s="162">
        <f>+T6</f>
        <v>100</v>
      </c>
      <c r="R16" s="163">
        <f>+V6</f>
        <v>5</v>
      </c>
      <c r="S16" s="165">
        <v>0.3</v>
      </c>
      <c r="T16" s="165"/>
      <c r="U16" s="165"/>
      <c r="V16" s="165" t="s">
        <v>10</v>
      </c>
      <c r="W16" s="162">
        <f>+Q16*R16*S16</f>
        <v>150</v>
      </c>
      <c r="X16" s="157"/>
      <c r="Y16" s="402"/>
      <c r="Z16" s="166"/>
      <c r="AA16" s="167"/>
      <c r="AB16" s="168"/>
      <c r="AC16" s="168"/>
      <c r="AD16" s="168"/>
      <c r="AE16" s="168"/>
      <c r="AF16" s="166"/>
      <c r="AG16" s="4"/>
    </row>
    <row r="17" spans="1:33">
      <c r="A17" s="5"/>
      <c r="B17" s="17"/>
      <c r="C17" s="63">
        <v>4</v>
      </c>
      <c r="D17" s="62" t="s">
        <v>100</v>
      </c>
      <c r="E17" s="60"/>
      <c r="F17" s="62"/>
      <c r="G17" s="61" t="s">
        <v>99</v>
      </c>
      <c r="H17" s="60" t="s">
        <v>10</v>
      </c>
      <c r="I17" s="59">
        <f>+W28</f>
        <v>222</v>
      </c>
      <c r="J17" s="58">
        <v>64546.54</v>
      </c>
      <c r="K17" s="57">
        <f t="shared" si="0"/>
        <v>83910.502000000008</v>
      </c>
      <c r="L17" s="56">
        <f t="shared" si="1"/>
        <v>18628131.444000002</v>
      </c>
      <c r="M17" s="13"/>
      <c r="N17" s="5"/>
      <c r="P17" s="170"/>
      <c r="Q17" s="170"/>
      <c r="R17" s="157"/>
      <c r="S17" s="157"/>
      <c r="T17" s="157"/>
      <c r="U17" s="157"/>
      <c r="V17" s="157"/>
      <c r="W17" s="157"/>
      <c r="X17" s="157"/>
      <c r="Y17" s="169"/>
      <c r="Z17" s="169"/>
      <c r="AA17" s="169"/>
      <c r="AB17" s="169"/>
      <c r="AC17" s="169"/>
      <c r="AD17" s="169"/>
      <c r="AE17" s="169"/>
      <c r="AF17" s="169"/>
      <c r="AG17" s="4"/>
    </row>
    <row r="18" spans="1:33" ht="40.5" customHeight="1">
      <c r="A18" s="5"/>
      <c r="B18" s="17"/>
      <c r="C18" s="63">
        <v>5</v>
      </c>
      <c r="D18" s="62" t="s">
        <v>98</v>
      </c>
      <c r="E18" s="60"/>
      <c r="F18" s="62"/>
      <c r="G18" s="61" t="s">
        <v>97</v>
      </c>
      <c r="H18" s="60" t="s">
        <v>10</v>
      </c>
      <c r="I18" s="59">
        <f>+W33</f>
        <v>75</v>
      </c>
      <c r="J18" s="58">
        <v>102476.51</v>
      </c>
      <c r="K18" s="57">
        <f t="shared" si="0"/>
        <v>133219.46299999999</v>
      </c>
      <c r="L18" s="56">
        <f t="shared" si="1"/>
        <v>9991459.7249999996</v>
      </c>
      <c r="M18" s="13"/>
      <c r="N18" s="5"/>
      <c r="P18" s="156" t="s">
        <v>9</v>
      </c>
      <c r="Q18" s="382" t="s">
        <v>96</v>
      </c>
      <c r="R18" s="382"/>
      <c r="S18" s="382"/>
      <c r="T18" s="382"/>
      <c r="U18" s="382"/>
      <c r="V18" s="382"/>
      <c r="W18" s="382"/>
      <c r="X18" s="157"/>
      <c r="Y18" s="158"/>
      <c r="Z18" s="403"/>
      <c r="AA18" s="403"/>
      <c r="AB18" s="403"/>
      <c r="AC18" s="403"/>
      <c r="AD18" s="403"/>
      <c r="AE18" s="403"/>
      <c r="AF18" s="403"/>
      <c r="AG18" s="4"/>
    </row>
    <row r="19" spans="1:33" ht="28.5">
      <c r="A19" s="5"/>
      <c r="B19" s="17"/>
      <c r="C19" s="63">
        <v>6</v>
      </c>
      <c r="D19" s="62" t="s">
        <v>95</v>
      </c>
      <c r="E19" s="60"/>
      <c r="F19" s="62"/>
      <c r="G19" s="61" t="s">
        <v>94</v>
      </c>
      <c r="H19" s="60" t="s">
        <v>10</v>
      </c>
      <c r="I19" s="59">
        <f>+AA37</f>
        <v>73.2</v>
      </c>
      <c r="J19" s="58">
        <v>786317.44</v>
      </c>
      <c r="K19" s="57">
        <f t="shared" si="0"/>
        <v>1022212.672</v>
      </c>
      <c r="L19" s="56">
        <f t="shared" si="1"/>
        <v>74825967.59040001</v>
      </c>
      <c r="M19" s="13"/>
      <c r="N19" s="5"/>
      <c r="P19" s="384" t="str">
        <f>+$C$13</f>
        <v>VEREDA BARON GALLERO ACCESO PRINCIPAL CON SALIDA A BOGOTA</v>
      </c>
      <c r="Q19" s="384" t="s">
        <v>7</v>
      </c>
      <c r="R19" s="384" t="s">
        <v>6</v>
      </c>
      <c r="S19" s="384" t="s">
        <v>5</v>
      </c>
      <c r="T19" s="384" t="s">
        <v>4</v>
      </c>
      <c r="U19" s="384" t="s">
        <v>3</v>
      </c>
      <c r="V19" s="160" t="s">
        <v>2</v>
      </c>
      <c r="W19" s="160" t="s">
        <v>93</v>
      </c>
      <c r="X19" s="157"/>
      <c r="Y19" s="402"/>
      <c r="Z19" s="171"/>
      <c r="AA19" s="171"/>
      <c r="AB19" s="171"/>
      <c r="AC19" s="171"/>
      <c r="AD19" s="171"/>
      <c r="AE19" s="161"/>
      <c r="AF19" s="161"/>
      <c r="AG19" s="4"/>
    </row>
    <row r="20" spans="1:33" ht="42.75">
      <c r="A20" s="5"/>
      <c r="B20" s="17"/>
      <c r="C20" s="63">
        <v>7</v>
      </c>
      <c r="D20" s="62" t="s">
        <v>92</v>
      </c>
      <c r="E20" s="60"/>
      <c r="F20" s="62"/>
      <c r="G20" s="61" t="s">
        <v>91</v>
      </c>
      <c r="H20" s="60" t="s">
        <v>10</v>
      </c>
      <c r="I20" s="59">
        <f>+W42</f>
        <v>27</v>
      </c>
      <c r="J20" s="58">
        <v>542040.13</v>
      </c>
      <c r="K20" s="57">
        <f t="shared" si="0"/>
        <v>704652.16899999999</v>
      </c>
      <c r="L20" s="56">
        <f t="shared" si="1"/>
        <v>19025608.563000001</v>
      </c>
      <c r="M20" s="13"/>
      <c r="N20" s="5"/>
      <c r="P20" s="385"/>
      <c r="Q20" s="386"/>
      <c r="R20" s="386"/>
      <c r="S20" s="386"/>
      <c r="T20" s="386"/>
      <c r="U20" s="386"/>
      <c r="V20" s="160" t="s">
        <v>2</v>
      </c>
      <c r="W20" s="160" t="s">
        <v>1</v>
      </c>
      <c r="X20" s="157"/>
      <c r="Y20" s="402"/>
      <c r="Z20" s="172"/>
      <c r="AA20" s="171"/>
      <c r="AB20" s="171"/>
      <c r="AC20" s="171"/>
      <c r="AD20" s="171"/>
      <c r="AE20" s="161"/>
      <c r="AF20" s="161"/>
      <c r="AG20" s="4"/>
    </row>
    <row r="21" spans="1:33" ht="28.5">
      <c r="A21" s="5"/>
      <c r="B21" s="17"/>
      <c r="C21" s="63">
        <v>8</v>
      </c>
      <c r="D21" s="62" t="s">
        <v>90</v>
      </c>
      <c r="E21" s="60"/>
      <c r="F21" s="62"/>
      <c r="G21" s="61" t="s">
        <v>89</v>
      </c>
      <c r="H21" s="60" t="s">
        <v>22</v>
      </c>
      <c r="I21" s="59">
        <f>+Y53</f>
        <v>3834.4160000000002</v>
      </c>
      <c r="J21" s="58">
        <v>7002.12</v>
      </c>
      <c r="K21" s="57">
        <f t="shared" si="0"/>
        <v>9102.7559999999994</v>
      </c>
      <c r="L21" s="56">
        <f t="shared" si="1"/>
        <v>34903753.250496</v>
      </c>
      <c r="M21" s="13"/>
      <c r="N21" s="5"/>
      <c r="P21" s="386"/>
      <c r="Q21" s="162">
        <f>+T6</f>
        <v>100</v>
      </c>
      <c r="R21" s="163"/>
      <c r="S21" s="165"/>
      <c r="T21" s="165"/>
      <c r="U21" s="165"/>
      <c r="V21" s="165" t="s">
        <v>88</v>
      </c>
      <c r="W21" s="162">
        <f>+Q21/1000</f>
        <v>0.1</v>
      </c>
      <c r="X21" s="157"/>
      <c r="Y21" s="402"/>
      <c r="Z21" s="166"/>
      <c r="AA21" s="167"/>
      <c r="AB21" s="168"/>
      <c r="AC21" s="168"/>
      <c r="AD21" s="168"/>
      <c r="AE21" s="168"/>
      <c r="AF21" s="161"/>
      <c r="AG21" s="4"/>
    </row>
    <row r="22" spans="1:33" ht="28.5">
      <c r="A22" s="5"/>
      <c r="B22" s="17"/>
      <c r="C22" s="63">
        <v>9</v>
      </c>
      <c r="D22" s="62" t="s">
        <v>87</v>
      </c>
      <c r="E22" s="60"/>
      <c r="F22" s="62"/>
      <c r="G22" s="61" t="s">
        <v>86</v>
      </c>
      <c r="H22" s="60" t="s">
        <v>85</v>
      </c>
      <c r="I22" s="59">
        <f>+W59</f>
        <v>375</v>
      </c>
      <c r="J22" s="58">
        <v>2312.5</v>
      </c>
      <c r="K22" s="57">
        <f t="shared" si="0"/>
        <v>3006.25</v>
      </c>
      <c r="L22" s="56">
        <f t="shared" si="1"/>
        <v>1127343.75</v>
      </c>
      <c r="M22" s="13"/>
      <c r="N22" s="5"/>
      <c r="P22" s="170"/>
      <c r="Q22" s="170"/>
      <c r="R22" s="157"/>
      <c r="S22" s="157"/>
      <c r="T22" s="157"/>
      <c r="U22" s="157"/>
      <c r="V22" s="157"/>
      <c r="W22" s="157"/>
      <c r="X22" s="157"/>
      <c r="Y22" s="405"/>
      <c r="Z22" s="405"/>
      <c r="AA22" s="405"/>
      <c r="AB22" s="405"/>
      <c r="AC22" s="405"/>
      <c r="AD22" s="405"/>
      <c r="AE22" s="405"/>
      <c r="AF22" s="173"/>
      <c r="AG22" s="4"/>
    </row>
    <row r="23" spans="1:33" ht="28.5">
      <c r="A23" s="5"/>
      <c r="B23" s="17"/>
      <c r="C23" s="63">
        <v>10</v>
      </c>
      <c r="D23" s="62" t="s">
        <v>84</v>
      </c>
      <c r="E23" s="60"/>
      <c r="F23" s="62"/>
      <c r="G23" s="61" t="s">
        <v>83</v>
      </c>
      <c r="H23" s="60" t="s">
        <v>79</v>
      </c>
      <c r="I23" s="59">
        <f>+W64</f>
        <v>2</v>
      </c>
      <c r="J23" s="58">
        <v>430879.73</v>
      </c>
      <c r="K23" s="57">
        <f t="shared" si="0"/>
        <v>560143.64899999998</v>
      </c>
      <c r="L23" s="56">
        <f t="shared" si="1"/>
        <v>1120287.298</v>
      </c>
      <c r="M23" s="13"/>
      <c r="N23" s="5"/>
      <c r="P23" s="156" t="s">
        <v>9</v>
      </c>
      <c r="Q23" s="382" t="s">
        <v>82</v>
      </c>
      <c r="R23" s="382"/>
      <c r="S23" s="382"/>
      <c r="T23" s="382"/>
      <c r="U23" s="382"/>
      <c r="V23" s="382"/>
      <c r="W23" s="382"/>
      <c r="X23" s="157"/>
      <c r="Y23" s="158"/>
      <c r="Z23" s="403"/>
      <c r="AA23" s="403"/>
      <c r="AB23" s="403"/>
      <c r="AC23" s="403"/>
      <c r="AD23" s="403"/>
      <c r="AE23" s="403"/>
      <c r="AF23" s="403"/>
      <c r="AG23" s="4"/>
    </row>
    <row r="24" spans="1:33" ht="28.5" customHeight="1">
      <c r="A24" s="5"/>
      <c r="B24" s="17"/>
      <c r="C24" s="63">
        <v>11</v>
      </c>
      <c r="D24" s="62" t="s">
        <v>81</v>
      </c>
      <c r="E24" s="60"/>
      <c r="F24" s="62"/>
      <c r="G24" s="61" t="s">
        <v>80</v>
      </c>
      <c r="H24" s="60" t="s">
        <v>79</v>
      </c>
      <c r="I24" s="59">
        <f>+W69</f>
        <v>2</v>
      </c>
      <c r="J24" s="58">
        <v>593433.73</v>
      </c>
      <c r="K24" s="57">
        <f t="shared" si="0"/>
        <v>771463.84900000005</v>
      </c>
      <c r="L24" s="56">
        <f t="shared" si="1"/>
        <v>1542927.6980000001</v>
      </c>
      <c r="M24" s="13"/>
      <c r="N24" s="5"/>
      <c r="P24" s="384" t="str">
        <f>+$C$13</f>
        <v>VEREDA BARON GALLERO ACCESO PRINCIPAL CON SALIDA A BOGOTA</v>
      </c>
      <c r="Q24" s="384" t="s">
        <v>7</v>
      </c>
      <c r="R24" s="384" t="s">
        <v>6</v>
      </c>
      <c r="S24" s="384" t="s">
        <v>5</v>
      </c>
      <c r="T24" s="384" t="s">
        <v>4</v>
      </c>
      <c r="U24" s="384" t="s">
        <v>3</v>
      </c>
      <c r="V24" s="160" t="s">
        <v>2</v>
      </c>
      <c r="W24" s="160" t="s">
        <v>10</v>
      </c>
      <c r="X24" s="157"/>
      <c r="Y24" s="402"/>
      <c r="Z24" s="402"/>
      <c r="AA24" s="402"/>
      <c r="AB24" s="402"/>
      <c r="AC24" s="402"/>
      <c r="AD24" s="402"/>
      <c r="AE24" s="161"/>
      <c r="AF24" s="161"/>
      <c r="AG24" s="4"/>
    </row>
    <row r="25" spans="1:33" ht="28.5">
      <c r="A25" s="5"/>
      <c r="B25" s="17"/>
      <c r="C25" s="63">
        <v>12</v>
      </c>
      <c r="D25" s="62" t="s">
        <v>78</v>
      </c>
      <c r="E25" s="60"/>
      <c r="F25" s="62"/>
      <c r="G25" s="61" t="s">
        <v>77</v>
      </c>
      <c r="H25" s="60" t="s">
        <v>10</v>
      </c>
      <c r="I25" s="59">
        <f>+W74</f>
        <v>1.08</v>
      </c>
      <c r="J25" s="58">
        <v>516357.47</v>
      </c>
      <c r="K25" s="57">
        <f t="shared" si="0"/>
        <v>671264.71100000001</v>
      </c>
      <c r="L25" s="56">
        <f t="shared" si="1"/>
        <v>724965.88788000005</v>
      </c>
      <c r="M25" s="13"/>
      <c r="N25" s="5"/>
      <c r="P25" s="386"/>
      <c r="Q25" s="386"/>
      <c r="R25" s="386"/>
      <c r="S25" s="386"/>
      <c r="T25" s="386"/>
      <c r="U25" s="386"/>
      <c r="V25" s="160" t="s">
        <v>2</v>
      </c>
      <c r="W25" s="160" t="s">
        <v>1</v>
      </c>
      <c r="X25" s="157"/>
      <c r="Y25" s="402"/>
      <c r="Z25" s="402"/>
      <c r="AA25" s="402"/>
      <c r="AB25" s="402"/>
      <c r="AC25" s="402"/>
      <c r="AD25" s="402"/>
      <c r="AE25" s="161"/>
      <c r="AF25" s="161"/>
      <c r="AG25" s="4"/>
    </row>
    <row r="26" spans="1:33" ht="42.75">
      <c r="A26" s="5"/>
      <c r="B26" s="17"/>
      <c r="C26" s="63">
        <v>13</v>
      </c>
      <c r="D26" s="62" t="s">
        <v>76</v>
      </c>
      <c r="E26" s="60"/>
      <c r="F26" s="62"/>
      <c r="G26" s="61" t="s">
        <v>75</v>
      </c>
      <c r="H26" s="62" t="s">
        <v>10</v>
      </c>
      <c r="I26" s="59">
        <f>+W80</f>
        <v>50</v>
      </c>
      <c r="J26" s="58">
        <v>100304.2</v>
      </c>
      <c r="K26" s="57">
        <f t="shared" si="0"/>
        <v>130395.46</v>
      </c>
      <c r="L26" s="56">
        <f t="shared" si="1"/>
        <v>6519773</v>
      </c>
      <c r="M26" s="13"/>
      <c r="N26" s="5"/>
      <c r="P26" s="174" t="s">
        <v>74</v>
      </c>
      <c r="Q26" s="162">
        <f>+R6</f>
        <v>100</v>
      </c>
      <c r="R26" s="162">
        <v>0.3</v>
      </c>
      <c r="S26" s="165">
        <v>0.1</v>
      </c>
      <c r="T26" s="165"/>
      <c r="U26" s="165">
        <v>2</v>
      </c>
      <c r="V26" s="165" t="s">
        <v>10</v>
      </c>
      <c r="W26" s="162">
        <f>+Q26*R26*S26*U26</f>
        <v>6</v>
      </c>
      <c r="X26" s="157"/>
      <c r="Y26" s="402"/>
      <c r="Z26" s="166"/>
      <c r="AA26" s="167"/>
      <c r="AB26" s="168"/>
      <c r="AC26" s="168"/>
      <c r="AD26" s="168"/>
      <c r="AE26" s="168"/>
      <c r="AF26" s="166"/>
      <c r="AG26" s="4"/>
    </row>
    <row r="27" spans="1:33" ht="17.25" thickBot="1">
      <c r="A27" s="5"/>
      <c r="B27" s="17"/>
      <c r="C27" s="63">
        <v>14</v>
      </c>
      <c r="D27" s="62" t="s">
        <v>73</v>
      </c>
      <c r="E27" s="62"/>
      <c r="F27" s="62"/>
      <c r="G27" s="61" t="s">
        <v>72</v>
      </c>
      <c r="H27" s="60" t="s">
        <v>0</v>
      </c>
      <c r="I27" s="59">
        <f>+W85</f>
        <v>500</v>
      </c>
      <c r="J27" s="58">
        <v>1249.47</v>
      </c>
      <c r="K27" s="57">
        <f t="shared" si="0"/>
        <v>1624.3110000000001</v>
      </c>
      <c r="L27" s="56">
        <f t="shared" si="1"/>
        <v>812155.50000000012</v>
      </c>
      <c r="M27" s="13"/>
      <c r="N27" s="5"/>
      <c r="P27" s="174" t="s">
        <v>71</v>
      </c>
      <c r="Q27" s="175">
        <f>+T6</f>
        <v>100</v>
      </c>
      <c r="R27" s="176">
        <v>0.2</v>
      </c>
      <c r="S27" s="177">
        <v>0.3</v>
      </c>
      <c r="T27" s="177"/>
      <c r="U27" s="177">
        <f>ROUND(Q27/2.8,0)</f>
        <v>36</v>
      </c>
      <c r="V27" s="165" t="s">
        <v>10</v>
      </c>
      <c r="W27" s="175">
        <f>+Q27*R27*S27*U27</f>
        <v>216</v>
      </c>
      <c r="X27" s="157"/>
      <c r="Y27" s="169"/>
      <c r="Z27" s="169"/>
      <c r="AA27" s="169"/>
      <c r="AB27" s="169"/>
      <c r="AC27" s="169"/>
      <c r="AD27" s="169"/>
      <c r="AE27" s="169"/>
      <c r="AF27" s="169"/>
      <c r="AG27" s="4"/>
    </row>
    <row r="28" spans="1:33" ht="29.25" customHeight="1" thickBot="1">
      <c r="A28" s="5"/>
      <c r="B28" s="17"/>
      <c r="C28" s="379" t="s">
        <v>70</v>
      </c>
      <c r="D28" s="380"/>
      <c r="E28" s="380"/>
      <c r="F28" s="380"/>
      <c r="G28" s="380"/>
      <c r="H28" s="380"/>
      <c r="I28" s="380"/>
      <c r="J28" s="380"/>
      <c r="K28" s="381"/>
      <c r="L28" s="64">
        <f>SUM(L14:L27)</f>
        <v>173070721.05377603</v>
      </c>
      <c r="M28" s="13"/>
      <c r="N28" s="5"/>
      <c r="P28" s="387" t="s">
        <v>69</v>
      </c>
      <c r="Q28" s="387"/>
      <c r="R28" s="387"/>
      <c r="S28" s="387"/>
      <c r="T28" s="387"/>
      <c r="U28" s="387"/>
      <c r="V28" s="165" t="s">
        <v>10</v>
      </c>
      <c r="W28" s="178">
        <f>+SUM(W26:W27)</f>
        <v>222</v>
      </c>
      <c r="X28" s="157"/>
      <c r="Y28" s="158"/>
      <c r="Z28" s="404"/>
      <c r="AA28" s="404"/>
      <c r="AB28" s="404"/>
      <c r="AC28" s="404"/>
      <c r="AD28" s="404"/>
      <c r="AE28" s="404"/>
      <c r="AF28" s="404"/>
      <c r="AG28" s="4"/>
    </row>
    <row r="29" spans="1:33" ht="43.5" thickBot="1">
      <c r="A29" s="5"/>
      <c r="B29" s="17"/>
      <c r="C29" s="63">
        <v>16</v>
      </c>
      <c r="D29" s="65" t="s">
        <v>68</v>
      </c>
      <c r="E29" s="62"/>
      <c r="F29" s="62"/>
      <c r="G29" s="61" t="s">
        <v>67</v>
      </c>
      <c r="H29" s="60" t="s">
        <v>66</v>
      </c>
      <c r="I29" s="59">
        <f>+T6</f>
        <v>100</v>
      </c>
      <c r="J29" s="58">
        <v>36134.449999999997</v>
      </c>
      <c r="K29" s="57">
        <f>J29*(1+$L$49)</f>
        <v>46974.784999999996</v>
      </c>
      <c r="L29" s="56">
        <f>I29*K29</f>
        <v>4697478.5</v>
      </c>
      <c r="M29" s="13"/>
      <c r="N29" s="5"/>
      <c r="P29" s="157"/>
      <c r="Q29" s="157"/>
      <c r="R29" s="157"/>
      <c r="S29" s="157"/>
      <c r="T29" s="157"/>
      <c r="U29" s="157"/>
      <c r="V29" s="157"/>
      <c r="W29" s="157"/>
      <c r="X29" s="157"/>
      <c r="Y29" s="402"/>
      <c r="Z29" s="402"/>
      <c r="AA29" s="402"/>
      <c r="AB29" s="402"/>
      <c r="AC29" s="402"/>
      <c r="AD29" s="402"/>
      <c r="AE29" s="161"/>
      <c r="AF29" s="161"/>
      <c r="AG29" s="4"/>
    </row>
    <row r="30" spans="1:33" ht="30.75" customHeight="1" thickBot="1">
      <c r="A30" s="5"/>
      <c r="B30" s="17"/>
      <c r="C30" s="379" t="s">
        <v>65</v>
      </c>
      <c r="D30" s="380"/>
      <c r="E30" s="380"/>
      <c r="F30" s="380"/>
      <c r="G30" s="380"/>
      <c r="H30" s="380"/>
      <c r="I30" s="380"/>
      <c r="J30" s="380"/>
      <c r="K30" s="381"/>
      <c r="L30" s="64">
        <f>SUM(L29)</f>
        <v>4697478.5</v>
      </c>
      <c r="M30" s="13"/>
      <c r="N30" s="5"/>
      <c r="P30" s="156" t="s">
        <v>9</v>
      </c>
      <c r="Q30" s="388" t="s">
        <v>64</v>
      </c>
      <c r="R30" s="388"/>
      <c r="S30" s="388"/>
      <c r="T30" s="388"/>
      <c r="U30" s="388"/>
      <c r="V30" s="388"/>
      <c r="W30" s="388"/>
      <c r="X30" s="157"/>
      <c r="Y30" s="402"/>
      <c r="Z30" s="402"/>
      <c r="AA30" s="402"/>
      <c r="AB30" s="402"/>
      <c r="AC30" s="402"/>
      <c r="AD30" s="402"/>
      <c r="AE30" s="161"/>
      <c r="AF30" s="161"/>
      <c r="AG30" s="4"/>
    </row>
    <row r="31" spans="1:33" ht="17.25" customHeight="1">
      <c r="A31" s="5"/>
      <c r="B31" s="17"/>
      <c r="C31" s="63">
        <v>18</v>
      </c>
      <c r="D31" s="62"/>
      <c r="E31" s="62"/>
      <c r="F31" s="62"/>
      <c r="G31" s="61"/>
      <c r="H31" s="60"/>
      <c r="I31" s="59"/>
      <c r="J31" s="58"/>
      <c r="K31" s="57"/>
      <c r="L31" s="56"/>
      <c r="M31" s="13"/>
      <c r="N31" s="5"/>
      <c r="P31" s="384" t="str">
        <f>+$C$13</f>
        <v>VEREDA BARON GALLERO ACCESO PRINCIPAL CON SALIDA A BOGOTA</v>
      </c>
      <c r="Q31" s="384" t="s">
        <v>7</v>
      </c>
      <c r="R31" s="384" t="s">
        <v>6</v>
      </c>
      <c r="S31" s="384" t="s">
        <v>5</v>
      </c>
      <c r="T31" s="384" t="s">
        <v>4</v>
      </c>
      <c r="U31" s="384" t="s">
        <v>3</v>
      </c>
      <c r="V31" s="160" t="s">
        <v>2</v>
      </c>
      <c r="W31" s="160" t="s">
        <v>10</v>
      </c>
      <c r="X31" s="157"/>
      <c r="Y31" s="402"/>
      <c r="Z31" s="166"/>
      <c r="AA31" s="167"/>
      <c r="AB31" s="168"/>
      <c r="AC31" s="168"/>
      <c r="AD31" s="168"/>
      <c r="AE31" s="168"/>
      <c r="AF31" s="166"/>
      <c r="AG31" s="4"/>
    </row>
    <row r="32" spans="1:33" s="32" customFormat="1" ht="30" customHeight="1">
      <c r="A32" s="26"/>
      <c r="B32" s="31"/>
      <c r="M32" s="27"/>
      <c r="N32" s="26"/>
      <c r="O32" s="55"/>
      <c r="P32" s="385"/>
      <c r="Q32" s="386"/>
      <c r="R32" s="386"/>
      <c r="S32" s="386"/>
      <c r="T32" s="386"/>
      <c r="U32" s="386"/>
      <c r="V32" s="160" t="s">
        <v>2</v>
      </c>
      <c r="W32" s="160" t="s">
        <v>1</v>
      </c>
      <c r="X32" s="179"/>
      <c r="Y32" s="180"/>
      <c r="Z32" s="180"/>
      <c r="AA32" s="180"/>
      <c r="AB32" s="180"/>
      <c r="AC32" s="180"/>
      <c r="AD32" s="180"/>
      <c r="AE32" s="180"/>
      <c r="AF32" s="180"/>
      <c r="AG32" s="33"/>
    </row>
    <row r="33" spans="1:33" s="32" customFormat="1" ht="15.75">
      <c r="A33" s="26"/>
      <c r="B33" s="31"/>
      <c r="C33" s="53"/>
      <c r="D33" s="53"/>
      <c r="E33" s="53"/>
      <c r="F33" s="53"/>
      <c r="G33" s="54"/>
      <c r="H33" s="53"/>
      <c r="I33" s="53"/>
      <c r="J33" s="53"/>
      <c r="K33" s="53"/>
      <c r="L33" s="52"/>
      <c r="M33" s="27"/>
      <c r="N33" s="26"/>
      <c r="P33" s="386"/>
      <c r="Q33" s="162">
        <f>+R6</f>
        <v>100</v>
      </c>
      <c r="R33" s="163">
        <v>5</v>
      </c>
      <c r="S33" s="165">
        <v>0.15</v>
      </c>
      <c r="T33" s="165"/>
      <c r="U33" s="165"/>
      <c r="V33" s="165" t="s">
        <v>10</v>
      </c>
      <c r="W33" s="162">
        <f>+Q33*R33*S33</f>
        <v>75</v>
      </c>
      <c r="X33" s="179"/>
      <c r="Y33" s="158"/>
      <c r="Z33" s="403"/>
      <c r="AA33" s="403"/>
      <c r="AB33" s="403"/>
      <c r="AC33" s="403"/>
      <c r="AD33" s="403"/>
      <c r="AE33" s="403"/>
      <c r="AF33" s="403"/>
      <c r="AG33" s="33"/>
    </row>
    <row r="34" spans="1:33" s="32" customFormat="1" ht="35.25" customHeight="1">
      <c r="A34" s="26"/>
      <c r="B34" s="31"/>
      <c r="C34" s="42"/>
      <c r="D34" s="44"/>
      <c r="E34" s="42"/>
      <c r="F34" s="293" t="s">
        <v>63</v>
      </c>
      <c r="G34" s="293"/>
      <c r="H34" s="293"/>
      <c r="I34" s="293"/>
      <c r="J34" s="293"/>
      <c r="K34" s="293"/>
      <c r="L34" s="47">
        <f>+L28</f>
        <v>173070721.05377603</v>
      </c>
      <c r="M34" s="27"/>
      <c r="N34" s="26"/>
      <c r="P34" s="179"/>
      <c r="Q34" s="179"/>
      <c r="R34" s="179"/>
      <c r="S34" s="179"/>
      <c r="T34" s="179"/>
      <c r="U34" s="179"/>
      <c r="V34" s="179"/>
      <c r="W34" s="179"/>
      <c r="X34" s="179"/>
      <c r="Y34" s="181"/>
      <c r="Z34" s="402"/>
      <c r="AA34" s="402"/>
      <c r="AB34" s="402"/>
      <c r="AC34" s="402"/>
      <c r="AD34" s="402"/>
      <c r="AE34" s="161"/>
      <c r="AF34" s="161"/>
      <c r="AG34" s="33"/>
    </row>
    <row r="35" spans="1:33" s="32" customFormat="1" ht="35.25" customHeight="1">
      <c r="A35" s="26"/>
      <c r="B35" s="31"/>
      <c r="C35" s="42"/>
      <c r="D35" s="44"/>
      <c r="E35" s="42"/>
      <c r="F35" s="293" t="s">
        <v>62</v>
      </c>
      <c r="G35" s="293"/>
      <c r="H35" s="293"/>
      <c r="I35" s="293"/>
      <c r="J35" s="293"/>
      <c r="K35" s="293"/>
      <c r="L35" s="49">
        <f>+L28*0.01</f>
        <v>1730707.2105377603</v>
      </c>
      <c r="M35" s="27"/>
      <c r="N35" s="26"/>
      <c r="P35" s="156" t="s">
        <v>9</v>
      </c>
      <c r="Q35" s="382" t="s">
        <v>61</v>
      </c>
      <c r="R35" s="382"/>
      <c r="S35" s="382"/>
      <c r="T35" s="382"/>
      <c r="U35" s="382"/>
      <c r="V35" s="382"/>
      <c r="W35" s="382"/>
      <c r="X35" s="382"/>
      <c r="Y35" s="181"/>
      <c r="Z35" s="402"/>
      <c r="AA35" s="402"/>
      <c r="AB35" s="402"/>
      <c r="AC35" s="402"/>
      <c r="AD35" s="402"/>
      <c r="AE35" s="161"/>
      <c r="AF35" s="161"/>
      <c r="AG35" s="33"/>
    </row>
    <row r="36" spans="1:33" s="32" customFormat="1" ht="40.5" customHeight="1">
      <c r="A36" s="26"/>
      <c r="B36" s="31"/>
      <c r="C36" s="42"/>
      <c r="D36" s="44"/>
      <c r="E36" s="42"/>
      <c r="F36" s="293" t="s">
        <v>60</v>
      </c>
      <c r="G36" s="293"/>
      <c r="H36" s="293"/>
      <c r="I36" s="293"/>
      <c r="J36" s="293"/>
      <c r="K36" s="293"/>
      <c r="L36" s="49">
        <f>+L28*0.01</f>
        <v>1730707.2105377603</v>
      </c>
      <c r="M36" s="27"/>
      <c r="N36" s="26"/>
      <c r="P36" s="412" t="str">
        <f>+$C$13</f>
        <v>VEREDA BARON GALLERO ACCESO PRINCIPAL CON SALIDA A BOGOTA</v>
      </c>
      <c r="Q36" s="182" t="s">
        <v>7</v>
      </c>
      <c r="R36" s="182" t="s">
        <v>59</v>
      </c>
      <c r="S36" s="182" t="s">
        <v>58</v>
      </c>
      <c r="T36" s="182" t="s">
        <v>57</v>
      </c>
      <c r="U36" s="182" t="s">
        <v>56</v>
      </c>
      <c r="V36" s="165" t="s">
        <v>55</v>
      </c>
      <c r="W36" s="183" t="s">
        <v>54</v>
      </c>
      <c r="X36" s="183" t="s">
        <v>53</v>
      </c>
      <c r="Y36" s="182" t="s">
        <v>52</v>
      </c>
      <c r="Z36" s="165" t="s">
        <v>2</v>
      </c>
      <c r="AA36" s="184" t="s">
        <v>1</v>
      </c>
      <c r="AB36" s="168"/>
      <c r="AC36" s="168"/>
      <c r="AD36" s="168"/>
      <c r="AE36" s="168"/>
      <c r="AF36" s="166"/>
      <c r="AG36" s="33"/>
    </row>
    <row r="37" spans="1:33" s="32" customFormat="1" ht="35.25" customHeight="1">
      <c r="A37" s="26"/>
      <c r="B37" s="31"/>
      <c r="C37" s="42"/>
      <c r="D37" s="50"/>
      <c r="E37" s="50"/>
      <c r="F37" s="293" t="s">
        <v>51</v>
      </c>
      <c r="G37" s="293"/>
      <c r="H37" s="293"/>
      <c r="I37" s="293"/>
      <c r="J37" s="293"/>
      <c r="K37" s="293"/>
      <c r="L37" s="51">
        <f>SUM(L34:L36)</f>
        <v>176532135.47485155</v>
      </c>
      <c r="M37" s="27"/>
      <c r="N37" s="26"/>
      <c r="P37" s="412"/>
      <c r="Q37" s="162">
        <f>+R6</f>
        <v>100</v>
      </c>
      <c r="R37" s="185">
        <f>+Z6+AB6</f>
        <v>1.8</v>
      </c>
      <c r="S37" s="186">
        <f>+X6+AD6</f>
        <v>0.35399999999999998</v>
      </c>
      <c r="T37" s="187">
        <f>+Q37*R37*0.15</f>
        <v>27</v>
      </c>
      <c r="U37" s="185">
        <f>+Q37*S37</f>
        <v>35.4</v>
      </c>
      <c r="V37" s="165"/>
      <c r="W37" s="188">
        <f>ROUND(Q37/2.8,0)</f>
        <v>36</v>
      </c>
      <c r="X37" s="189">
        <f>5*0.2*0.3</f>
        <v>0.3</v>
      </c>
      <c r="Y37" s="189">
        <f>+W37*X37</f>
        <v>10.799999999999999</v>
      </c>
      <c r="Z37" s="165" t="s">
        <v>10</v>
      </c>
      <c r="AA37" s="189">
        <f>+T37+U37+Y37</f>
        <v>73.2</v>
      </c>
      <c r="AB37" s="180"/>
      <c r="AC37" s="180"/>
      <c r="AD37" s="180"/>
      <c r="AE37" s="180"/>
      <c r="AF37" s="180"/>
      <c r="AG37" s="33"/>
    </row>
    <row r="38" spans="1:33" s="32" customFormat="1" ht="57.6" customHeight="1">
      <c r="A38" s="26"/>
      <c r="B38" s="31"/>
      <c r="C38" s="42"/>
      <c r="D38" s="44"/>
      <c r="E38" s="42"/>
      <c r="F38" s="300" t="s">
        <v>178</v>
      </c>
      <c r="G38" s="300"/>
      <c r="H38" s="300"/>
      <c r="I38" s="300"/>
      <c r="J38" s="300"/>
      <c r="K38" s="300"/>
      <c r="L38" s="49">
        <f>+L30</f>
        <v>4697478.5</v>
      </c>
      <c r="M38" s="27"/>
      <c r="N38" s="26"/>
      <c r="P38" s="181"/>
      <c r="Q38" s="166"/>
      <c r="R38" s="166"/>
      <c r="S38" s="168"/>
      <c r="T38" s="168"/>
      <c r="U38" s="168"/>
      <c r="V38" s="168"/>
      <c r="W38" s="166"/>
      <c r="X38" s="190"/>
      <c r="Y38" s="158"/>
      <c r="Z38" s="403"/>
      <c r="AA38" s="403"/>
      <c r="AB38" s="403"/>
      <c r="AC38" s="403"/>
      <c r="AD38" s="403"/>
      <c r="AE38" s="403"/>
      <c r="AF38" s="403"/>
      <c r="AG38" s="33"/>
    </row>
    <row r="39" spans="1:33" s="32" customFormat="1" ht="35.25" customHeight="1">
      <c r="A39" s="26"/>
      <c r="B39" s="31"/>
      <c r="C39" s="42"/>
      <c r="D39" s="50"/>
      <c r="E39" s="50"/>
      <c r="F39" s="300" t="s">
        <v>50</v>
      </c>
      <c r="G39" s="300"/>
      <c r="H39" s="300"/>
      <c r="I39" s="300"/>
      <c r="J39" s="300"/>
      <c r="K39" s="300"/>
      <c r="L39" s="49">
        <f>+L38*0.19</f>
        <v>892520.91500000004</v>
      </c>
      <c r="M39" s="27"/>
      <c r="N39" s="26"/>
      <c r="P39" s="156" t="s">
        <v>9</v>
      </c>
      <c r="Q39" s="409" t="s">
        <v>49</v>
      </c>
      <c r="R39" s="410"/>
      <c r="S39" s="410"/>
      <c r="T39" s="410"/>
      <c r="U39" s="410"/>
      <c r="V39" s="410"/>
      <c r="W39" s="411"/>
      <c r="X39" s="179"/>
      <c r="Y39" s="180"/>
      <c r="Z39" s="402"/>
      <c r="AA39" s="402"/>
      <c r="AB39" s="402"/>
      <c r="AC39" s="402"/>
      <c r="AD39" s="402"/>
      <c r="AE39" s="161"/>
      <c r="AF39" s="161"/>
      <c r="AG39" s="33"/>
    </row>
    <row r="40" spans="1:33" s="32" customFormat="1" ht="35.25" customHeight="1">
      <c r="A40" s="26"/>
      <c r="B40" s="31"/>
      <c r="C40" s="42"/>
      <c r="D40" s="44"/>
      <c r="E40" s="42"/>
      <c r="F40" s="300" t="s">
        <v>48</v>
      </c>
      <c r="G40" s="300"/>
      <c r="H40" s="300"/>
      <c r="I40" s="300"/>
      <c r="J40" s="300"/>
      <c r="K40" s="300"/>
      <c r="L40" s="48">
        <f>+L38+L37+L39</f>
        <v>182122134.88985154</v>
      </c>
      <c r="M40" s="27"/>
      <c r="N40" s="26"/>
      <c r="P40" s="384" t="str">
        <f>+$C$13</f>
        <v>VEREDA BARON GALLERO ACCESO PRINCIPAL CON SALIDA A BOGOTA</v>
      </c>
      <c r="Q40" s="384" t="s">
        <v>7</v>
      </c>
      <c r="R40" s="384" t="s">
        <v>6</v>
      </c>
      <c r="S40" s="384" t="s">
        <v>5</v>
      </c>
      <c r="T40" s="384" t="s">
        <v>4</v>
      </c>
      <c r="U40" s="384" t="s">
        <v>3</v>
      </c>
      <c r="V40" s="165" t="s">
        <v>2</v>
      </c>
      <c r="W40" s="165" t="s">
        <v>10</v>
      </c>
      <c r="X40" s="179"/>
      <c r="Y40" s="158"/>
      <c r="Z40" s="402"/>
      <c r="AA40" s="402"/>
      <c r="AB40" s="402"/>
      <c r="AC40" s="402"/>
      <c r="AD40" s="402"/>
      <c r="AE40" s="161"/>
      <c r="AF40" s="161"/>
      <c r="AG40" s="33"/>
    </row>
    <row r="41" spans="1:33" s="32" customFormat="1" ht="35.25" customHeight="1">
      <c r="A41" s="26"/>
      <c r="B41" s="31"/>
      <c r="C41" s="42"/>
      <c r="D41" s="44"/>
      <c r="E41" s="42"/>
      <c r="F41" s="298"/>
      <c r="G41" s="298"/>
      <c r="H41" s="298"/>
      <c r="I41" s="298"/>
      <c r="J41" s="298"/>
      <c r="K41" s="298"/>
      <c r="L41" s="47"/>
      <c r="M41" s="27"/>
      <c r="N41" s="26"/>
      <c r="P41" s="385"/>
      <c r="Q41" s="386"/>
      <c r="R41" s="386"/>
      <c r="S41" s="386"/>
      <c r="T41" s="386"/>
      <c r="U41" s="386"/>
      <c r="V41" s="165" t="s">
        <v>2</v>
      </c>
      <c r="W41" s="165" t="s">
        <v>1</v>
      </c>
      <c r="X41" s="179"/>
      <c r="Y41" s="171"/>
      <c r="Z41" s="166"/>
      <c r="AA41" s="167"/>
      <c r="AB41" s="168"/>
      <c r="AC41" s="168"/>
      <c r="AD41" s="168"/>
      <c r="AE41" s="168"/>
      <c r="AF41" s="166"/>
      <c r="AG41" s="33"/>
    </row>
    <row r="42" spans="1:33" s="32" customFormat="1" ht="30" customHeight="1">
      <c r="A42" s="26"/>
      <c r="B42" s="31"/>
      <c r="C42" s="42"/>
      <c r="D42" s="44"/>
      <c r="E42" s="42"/>
      <c r="F42" s="298"/>
      <c r="G42" s="298"/>
      <c r="H42" s="298"/>
      <c r="I42" s="298"/>
      <c r="J42" s="298"/>
      <c r="K42" s="298"/>
      <c r="L42" s="46"/>
      <c r="M42" s="27"/>
      <c r="N42" s="26"/>
      <c r="O42" s="45"/>
      <c r="P42" s="386"/>
      <c r="Q42" s="162">
        <f>+R6</f>
        <v>100</v>
      </c>
      <c r="R42" s="163">
        <f>+Y6+AA6+AC6</f>
        <v>1.8</v>
      </c>
      <c r="S42" s="165">
        <v>0.15</v>
      </c>
      <c r="T42" s="165"/>
      <c r="U42" s="165">
        <v>1</v>
      </c>
      <c r="V42" s="165" t="s">
        <v>10</v>
      </c>
      <c r="W42" s="162">
        <f>+Q42*R42*S42*U42</f>
        <v>27</v>
      </c>
      <c r="X42" s="179"/>
      <c r="Y42" s="171"/>
      <c r="Z42" s="180"/>
      <c r="AA42" s="180"/>
      <c r="AB42" s="180"/>
      <c r="AC42" s="180"/>
      <c r="AD42" s="180"/>
      <c r="AE42" s="180"/>
      <c r="AF42" s="180"/>
      <c r="AG42" s="33"/>
    </row>
    <row r="43" spans="1:33" s="32" customFormat="1" ht="16.5" customHeight="1" thickBot="1">
      <c r="A43" s="26"/>
      <c r="B43" s="31"/>
      <c r="C43" s="42"/>
      <c r="D43" s="44"/>
      <c r="E43" s="44"/>
      <c r="F43" s="44"/>
      <c r="G43" s="43"/>
      <c r="H43" s="42"/>
      <c r="I43" s="41"/>
      <c r="J43" s="41"/>
      <c r="K43" s="40"/>
      <c r="L43" s="39"/>
      <c r="M43" s="27"/>
      <c r="N43" s="26"/>
      <c r="P43" s="179"/>
      <c r="Q43" s="179"/>
      <c r="R43" s="179"/>
      <c r="S43" s="179"/>
      <c r="T43" s="179"/>
      <c r="U43" s="179"/>
      <c r="V43" s="179"/>
      <c r="W43" s="179"/>
      <c r="X43" s="179"/>
      <c r="Y43" s="171"/>
      <c r="Z43" s="403"/>
      <c r="AA43" s="403"/>
      <c r="AB43" s="403"/>
      <c r="AC43" s="403"/>
      <c r="AD43" s="403"/>
      <c r="AE43" s="403"/>
      <c r="AF43" s="403"/>
      <c r="AG43" s="33"/>
    </row>
    <row r="44" spans="1:33" s="32" customFormat="1" ht="24.75" customHeight="1">
      <c r="A44" s="26"/>
      <c r="B44" s="31"/>
      <c r="C44" s="38"/>
      <c r="D44" s="286"/>
      <c r="E44" s="286"/>
      <c r="F44" s="286"/>
      <c r="G44" s="286"/>
      <c r="H44" s="286"/>
      <c r="I44" s="286"/>
      <c r="J44" s="286"/>
      <c r="K44" s="286"/>
      <c r="L44" s="287"/>
      <c r="M44" s="37"/>
      <c r="N44" s="26"/>
      <c r="P44" s="156" t="s">
        <v>9</v>
      </c>
      <c r="Q44" s="382" t="s">
        <v>47</v>
      </c>
      <c r="R44" s="382"/>
      <c r="S44" s="382"/>
      <c r="T44" s="382"/>
      <c r="U44" s="382"/>
      <c r="V44" s="382"/>
      <c r="W44" s="382"/>
      <c r="X44" s="382"/>
      <c r="Y44" s="382"/>
      <c r="Z44" s="402"/>
      <c r="AA44" s="402"/>
      <c r="AB44" s="402"/>
      <c r="AC44" s="402"/>
      <c r="AD44" s="402"/>
      <c r="AE44" s="161"/>
      <c r="AF44" s="161"/>
      <c r="AG44" s="33"/>
    </row>
    <row r="45" spans="1:33" s="32" customFormat="1" ht="46.5" customHeight="1">
      <c r="A45" s="26"/>
      <c r="B45" s="31"/>
      <c r="C45" s="288" t="s">
        <v>46</v>
      </c>
      <c r="D45" s="289"/>
      <c r="E45" s="289"/>
      <c r="F45" s="289"/>
      <c r="G45" s="289"/>
      <c r="H45" s="290" t="s">
        <v>45</v>
      </c>
      <c r="I45" s="290"/>
      <c r="J45" s="290"/>
      <c r="K45" s="290"/>
      <c r="L45" s="36" t="s">
        <v>44</v>
      </c>
      <c r="M45" s="34"/>
      <c r="N45" s="26"/>
      <c r="P45" s="182" t="str">
        <f>+$C$13</f>
        <v>VEREDA BARON GALLERO ACCESO PRINCIPAL CON SALIDA A BOGOTA</v>
      </c>
      <c r="Q45" s="182" t="s">
        <v>43</v>
      </c>
      <c r="R45" s="182" t="s">
        <v>7</v>
      </c>
      <c r="S45" s="182" t="s">
        <v>6</v>
      </c>
      <c r="T45" s="182" t="s">
        <v>3</v>
      </c>
      <c r="U45" s="182" t="s">
        <v>42</v>
      </c>
      <c r="V45" s="182" t="s">
        <v>41</v>
      </c>
      <c r="W45" s="191" t="s">
        <v>3</v>
      </c>
      <c r="X45" s="182" t="s">
        <v>40</v>
      </c>
      <c r="Y45" s="184" t="s">
        <v>16</v>
      </c>
      <c r="Z45" s="402"/>
      <c r="AA45" s="402"/>
      <c r="AB45" s="402"/>
      <c r="AC45" s="402"/>
      <c r="AD45" s="402"/>
      <c r="AE45" s="161"/>
      <c r="AF45" s="161"/>
      <c r="AG45" s="33"/>
    </row>
    <row r="46" spans="1:33" s="32" customFormat="1" ht="32.25" customHeight="1">
      <c r="A46" s="26"/>
      <c r="B46" s="31"/>
      <c r="C46" s="288" t="s">
        <v>39</v>
      </c>
      <c r="D46" s="289"/>
      <c r="E46" s="289"/>
      <c r="F46" s="289"/>
      <c r="G46" s="289"/>
      <c r="H46" s="283" t="s">
        <v>38</v>
      </c>
      <c r="I46" s="283"/>
      <c r="J46" s="20"/>
      <c r="K46" s="19" t="s">
        <v>37</v>
      </c>
      <c r="L46" s="18">
        <v>0.22</v>
      </c>
      <c r="M46" s="34"/>
      <c r="N46" s="26"/>
      <c r="P46" s="192" t="s">
        <v>36</v>
      </c>
      <c r="Q46" s="193">
        <v>4</v>
      </c>
      <c r="R46" s="194">
        <f>+R6</f>
        <v>100</v>
      </c>
      <c r="S46" s="185">
        <f>+Z6+AB6</f>
        <v>1.8</v>
      </c>
      <c r="T46" s="187">
        <f>ROUND(+S46/0.15,0)</f>
        <v>12</v>
      </c>
      <c r="U46" s="186">
        <v>0.99399999999999999</v>
      </c>
      <c r="V46" s="182">
        <f t="shared" ref="V46:V52" si="2">+R46*T46*U46</f>
        <v>1192.8</v>
      </c>
      <c r="W46" s="195">
        <v>1</v>
      </c>
      <c r="X46" s="182" t="s">
        <v>22</v>
      </c>
      <c r="Y46" s="195">
        <f t="shared" ref="Y46:Y52" si="3">+V46*W46</f>
        <v>1192.8</v>
      </c>
      <c r="Z46" s="166"/>
      <c r="AA46" s="167"/>
      <c r="AB46" s="168"/>
      <c r="AC46" s="168"/>
      <c r="AD46" s="168"/>
      <c r="AE46" s="168"/>
      <c r="AF46" s="166"/>
      <c r="AG46" s="33"/>
    </row>
    <row r="47" spans="1:33" s="32" customFormat="1" ht="30" customHeight="1">
      <c r="A47" s="26"/>
      <c r="B47" s="31"/>
      <c r="C47" s="288" t="s">
        <v>35</v>
      </c>
      <c r="D47" s="289"/>
      <c r="E47" s="289"/>
      <c r="F47" s="289"/>
      <c r="G47" s="289"/>
      <c r="H47" s="291" t="s">
        <v>34</v>
      </c>
      <c r="I47" s="292"/>
      <c r="J47" s="35"/>
      <c r="K47" s="19" t="s">
        <v>33</v>
      </c>
      <c r="L47" s="18">
        <v>0.03</v>
      </c>
      <c r="M47" s="34"/>
      <c r="N47" s="26"/>
      <c r="P47" s="192" t="s">
        <v>32</v>
      </c>
      <c r="Q47" s="193">
        <v>2</v>
      </c>
      <c r="R47" s="194">
        <f>+S46</f>
        <v>1.8</v>
      </c>
      <c r="S47" s="162"/>
      <c r="T47" s="163">
        <f>ROUND(R46/0.3+1,0)</f>
        <v>334</v>
      </c>
      <c r="U47" s="196">
        <v>0.25</v>
      </c>
      <c r="V47" s="182">
        <f t="shared" si="2"/>
        <v>150.30000000000001</v>
      </c>
      <c r="W47" s="195">
        <v>1</v>
      </c>
      <c r="X47" s="182" t="s">
        <v>22</v>
      </c>
      <c r="Y47" s="195">
        <f t="shared" si="3"/>
        <v>150.30000000000001</v>
      </c>
      <c r="Z47" s="180"/>
      <c r="AA47" s="180"/>
      <c r="AB47" s="180"/>
      <c r="AC47" s="180"/>
      <c r="AD47" s="180"/>
      <c r="AE47" s="180"/>
      <c r="AF47" s="180"/>
      <c r="AG47" s="33"/>
    </row>
    <row r="48" spans="1:33" s="24" customFormat="1" ht="58.5" customHeight="1">
      <c r="A48" s="26"/>
      <c r="B48" s="31"/>
      <c r="C48" s="30"/>
      <c r="E48" s="29"/>
      <c r="F48" s="29"/>
      <c r="G48" s="28"/>
      <c r="H48" s="282" t="s">
        <v>31</v>
      </c>
      <c r="I48" s="283"/>
      <c r="J48" s="20"/>
      <c r="K48" s="19" t="s">
        <v>30</v>
      </c>
      <c r="L48" s="18">
        <v>0.05</v>
      </c>
      <c r="M48" s="27"/>
      <c r="N48" s="26"/>
      <c r="P48" s="192" t="s">
        <v>29</v>
      </c>
      <c r="Q48" s="193">
        <v>4</v>
      </c>
      <c r="R48" s="194">
        <f>+Y6+Z6+AA6+AB6+AC6+0.7+0.7</f>
        <v>5</v>
      </c>
      <c r="S48" s="189">
        <v>0.2</v>
      </c>
      <c r="T48" s="163">
        <v>4</v>
      </c>
      <c r="U48" s="197">
        <v>0.99399999999999999</v>
      </c>
      <c r="V48" s="182">
        <f t="shared" si="2"/>
        <v>19.88</v>
      </c>
      <c r="W48" s="195">
        <f>ROUND(R46/3+1,0)</f>
        <v>34</v>
      </c>
      <c r="X48" s="182" t="s">
        <v>22</v>
      </c>
      <c r="Y48" s="195">
        <f t="shared" si="3"/>
        <v>675.92</v>
      </c>
      <c r="Z48" s="180"/>
      <c r="AA48" s="180"/>
      <c r="AB48" s="180"/>
      <c r="AC48" s="180"/>
      <c r="AD48" s="180"/>
      <c r="AE48" s="180"/>
      <c r="AF48" s="180"/>
      <c r="AG48" s="25"/>
    </row>
    <row r="49" spans="1:33" ht="43.5" customHeight="1">
      <c r="A49" s="5"/>
      <c r="B49" s="17"/>
      <c r="C49" s="23"/>
      <c r="D49" s="22"/>
      <c r="E49" s="22"/>
      <c r="F49" s="22"/>
      <c r="G49" s="21"/>
      <c r="H49" s="283" t="s">
        <v>28</v>
      </c>
      <c r="I49" s="283"/>
      <c r="J49" s="20"/>
      <c r="K49" s="19" t="s">
        <v>27</v>
      </c>
      <c r="L49" s="18">
        <v>0.3</v>
      </c>
      <c r="M49" s="13"/>
      <c r="N49" s="5"/>
      <c r="P49" s="192" t="s">
        <v>26</v>
      </c>
      <c r="Q49" s="193">
        <v>2</v>
      </c>
      <c r="R49" s="194">
        <v>1</v>
      </c>
      <c r="S49" s="195"/>
      <c r="T49" s="176">
        <f>ROUND(R48/0.15+1,0)</f>
        <v>34</v>
      </c>
      <c r="U49" s="198">
        <v>0.25</v>
      </c>
      <c r="V49" s="185">
        <f t="shared" si="2"/>
        <v>8.5</v>
      </c>
      <c r="W49" s="195">
        <f>ROUND(R46/3+1,0)</f>
        <v>34</v>
      </c>
      <c r="X49" s="182" t="s">
        <v>22</v>
      </c>
      <c r="Y49" s="195">
        <f t="shared" si="3"/>
        <v>289</v>
      </c>
      <c r="Z49" s="169"/>
      <c r="AA49" s="169"/>
      <c r="AB49" s="169"/>
      <c r="AC49" s="169"/>
      <c r="AD49" s="169"/>
      <c r="AE49" s="169"/>
      <c r="AF49" s="169"/>
      <c r="AG49" s="4"/>
    </row>
    <row r="50" spans="1:33" ht="30" customHeight="1" thickBot="1">
      <c r="A50" s="5"/>
      <c r="B50" s="17"/>
      <c r="C50" s="16"/>
      <c r="D50" s="15"/>
      <c r="E50" s="15"/>
      <c r="F50" s="15"/>
      <c r="G50" s="14"/>
      <c r="H50" s="284"/>
      <c r="I50" s="284"/>
      <c r="J50" s="284"/>
      <c r="K50" s="284"/>
      <c r="L50" s="285"/>
      <c r="M50" s="13"/>
      <c r="N50" s="5"/>
      <c r="P50" s="192" t="s">
        <v>25</v>
      </c>
      <c r="Q50" s="193">
        <v>4</v>
      </c>
      <c r="R50" s="194">
        <f>+R6</f>
        <v>100</v>
      </c>
      <c r="S50" s="195">
        <v>0.5</v>
      </c>
      <c r="T50" s="176">
        <v>5</v>
      </c>
      <c r="U50" s="198">
        <v>0.99399999999999999</v>
      </c>
      <c r="V50" s="185">
        <f t="shared" si="2"/>
        <v>497</v>
      </c>
      <c r="W50" s="178">
        <v>2</v>
      </c>
      <c r="X50" s="182" t="s">
        <v>22</v>
      </c>
      <c r="Y50" s="195">
        <f t="shared" si="3"/>
        <v>994</v>
      </c>
      <c r="Z50" s="169"/>
      <c r="AA50" s="169"/>
      <c r="AB50" s="169"/>
      <c r="AC50" s="169"/>
      <c r="AD50" s="169"/>
      <c r="AE50" s="169"/>
      <c r="AF50" s="169"/>
      <c r="AG50" s="4"/>
    </row>
    <row r="51" spans="1:33" ht="26.25" customHeight="1" thickBot="1">
      <c r="A51" s="5"/>
      <c r="B51" s="12"/>
      <c r="C51" s="9"/>
      <c r="D51" s="9"/>
      <c r="E51" s="11"/>
      <c r="F51" s="9"/>
      <c r="G51" s="10"/>
      <c r="H51" s="9"/>
      <c r="I51" s="9"/>
      <c r="J51" s="9"/>
      <c r="K51" s="9"/>
      <c r="L51" s="9"/>
      <c r="M51" s="8"/>
      <c r="N51" s="5"/>
      <c r="P51" s="192" t="s">
        <v>24</v>
      </c>
      <c r="Q51" s="193">
        <v>2</v>
      </c>
      <c r="R51" s="194">
        <f>+S50</f>
        <v>0.5</v>
      </c>
      <c r="S51" s="195"/>
      <c r="T51" s="176">
        <f>ROUND(R50/0.3+1,0)</f>
        <v>334</v>
      </c>
      <c r="U51" s="198">
        <v>0.25</v>
      </c>
      <c r="V51" s="185">
        <f t="shared" si="2"/>
        <v>41.75</v>
      </c>
      <c r="W51" s="178">
        <v>2</v>
      </c>
      <c r="X51" s="182" t="s">
        <v>22</v>
      </c>
      <c r="Y51" s="195">
        <f t="shared" si="3"/>
        <v>83.5</v>
      </c>
      <c r="Z51" s="169"/>
      <c r="AA51" s="169"/>
      <c r="AB51" s="169"/>
      <c r="AC51" s="169"/>
      <c r="AD51" s="169"/>
      <c r="AE51" s="169"/>
      <c r="AF51" s="169"/>
      <c r="AG51" s="4"/>
    </row>
    <row r="52" spans="1:33" ht="45.75" thickTop="1">
      <c r="A52" s="5"/>
      <c r="B52" s="5"/>
      <c r="C52" s="5"/>
      <c r="D52" s="5"/>
      <c r="E52" s="7"/>
      <c r="F52" s="5"/>
      <c r="G52" s="6"/>
      <c r="H52" s="5"/>
      <c r="I52" s="5"/>
      <c r="J52" s="5"/>
      <c r="K52" s="5"/>
      <c r="L52" s="5"/>
      <c r="M52" s="5"/>
      <c r="N52" s="5"/>
      <c r="P52" s="192" t="s">
        <v>23</v>
      </c>
      <c r="Q52" s="193">
        <v>3</v>
      </c>
      <c r="R52" s="194">
        <v>0.6</v>
      </c>
      <c r="S52" s="195"/>
      <c r="T52" s="176">
        <f>ROUND(R46/0.15+1,0)</f>
        <v>668</v>
      </c>
      <c r="U52" s="198">
        <v>0.56000000000000005</v>
      </c>
      <c r="V52" s="185">
        <f t="shared" si="2"/>
        <v>224.44800000000004</v>
      </c>
      <c r="W52" s="178">
        <v>2</v>
      </c>
      <c r="X52" s="182" t="s">
        <v>22</v>
      </c>
      <c r="Y52" s="195">
        <f t="shared" si="3"/>
        <v>448.89600000000007</v>
      </c>
      <c r="Z52" s="169"/>
      <c r="AA52" s="169"/>
      <c r="AB52" s="169"/>
      <c r="AC52" s="169"/>
      <c r="AD52" s="169"/>
      <c r="AE52" s="169"/>
      <c r="AF52" s="169"/>
      <c r="AG52" s="4"/>
    </row>
    <row r="53" spans="1:33">
      <c r="P53" s="413" t="s">
        <v>16</v>
      </c>
      <c r="Q53" s="414"/>
      <c r="R53" s="414"/>
      <c r="S53" s="414"/>
      <c r="T53" s="414"/>
      <c r="U53" s="414"/>
      <c r="V53" s="414"/>
      <c r="W53" s="414"/>
      <c r="X53" s="415"/>
      <c r="Y53" s="178">
        <f>SUM(Y46:Y52)</f>
        <v>3834.4160000000002</v>
      </c>
      <c r="Z53" s="169"/>
      <c r="AA53" s="169"/>
      <c r="AB53" s="169"/>
      <c r="AC53" s="169"/>
      <c r="AD53" s="169"/>
      <c r="AE53" s="169"/>
      <c r="AF53" s="169"/>
      <c r="AG53" s="4"/>
    </row>
    <row r="54" spans="1:33" ht="28.5" customHeight="1">
      <c r="P54" s="157"/>
      <c r="Q54" s="157"/>
      <c r="R54" s="157"/>
      <c r="S54" s="157"/>
      <c r="T54" s="157"/>
      <c r="U54" s="157"/>
      <c r="V54" s="157"/>
      <c r="W54" s="157"/>
      <c r="X54" s="157"/>
      <c r="Y54" s="169"/>
      <c r="Z54" s="169"/>
      <c r="AA54" s="169"/>
      <c r="AB54" s="169"/>
      <c r="AC54" s="169"/>
      <c r="AD54" s="169"/>
      <c r="AE54" s="169"/>
      <c r="AF54" s="169"/>
      <c r="AG54" s="4"/>
    </row>
    <row r="55" spans="1:33" ht="47.25" customHeight="1">
      <c r="P55" s="156" t="s">
        <v>9</v>
      </c>
      <c r="Q55" s="409" t="s">
        <v>21</v>
      </c>
      <c r="R55" s="410"/>
      <c r="S55" s="410"/>
      <c r="T55" s="410"/>
      <c r="U55" s="410"/>
      <c r="V55" s="410"/>
      <c r="W55" s="411"/>
      <c r="X55" s="157"/>
      <c r="Y55" s="157"/>
      <c r="Z55" s="169"/>
      <c r="AA55" s="169"/>
      <c r="AB55" s="169"/>
      <c r="AC55" s="169"/>
      <c r="AD55" s="169"/>
      <c r="AE55" s="169"/>
      <c r="AF55" s="169"/>
      <c r="AG55" s="4"/>
    </row>
    <row r="56" spans="1:33" ht="30" customHeight="1">
      <c r="P56" s="384" t="str">
        <f>+$C$13</f>
        <v>VEREDA BARON GALLERO ACCESO PRINCIPAL CON SALIDA A BOGOTA</v>
      </c>
      <c r="Q56" s="412" t="s">
        <v>20</v>
      </c>
      <c r="R56" s="412" t="s">
        <v>19</v>
      </c>
      <c r="S56" s="412" t="s">
        <v>5</v>
      </c>
      <c r="T56" s="412" t="s">
        <v>4</v>
      </c>
      <c r="U56" s="412" t="s">
        <v>3</v>
      </c>
      <c r="V56" s="165" t="s">
        <v>2</v>
      </c>
      <c r="W56" s="165" t="s">
        <v>17</v>
      </c>
      <c r="X56" s="157"/>
      <c r="Y56" s="157"/>
      <c r="Z56" s="169"/>
      <c r="AA56" s="169"/>
      <c r="AB56" s="169"/>
      <c r="AC56" s="169"/>
      <c r="AD56" s="169"/>
      <c r="AE56" s="169"/>
      <c r="AF56" s="169"/>
      <c r="AG56" s="4"/>
    </row>
    <row r="57" spans="1:33">
      <c r="P57" s="386"/>
      <c r="Q57" s="412"/>
      <c r="R57" s="412"/>
      <c r="S57" s="412"/>
      <c r="T57" s="412"/>
      <c r="U57" s="412"/>
      <c r="V57" s="165" t="s">
        <v>2</v>
      </c>
      <c r="W57" s="165" t="s">
        <v>1</v>
      </c>
      <c r="X57" s="157"/>
      <c r="Y57" s="157"/>
      <c r="Z57" s="157"/>
      <c r="AA57" s="157"/>
      <c r="AB57" s="157"/>
      <c r="AC57" s="157"/>
      <c r="AD57" s="157"/>
      <c r="AE57" s="157"/>
      <c r="AF57" s="157"/>
    </row>
    <row r="58" spans="1:33" ht="41.25" customHeight="1">
      <c r="P58" s="182" t="s">
        <v>18</v>
      </c>
      <c r="Q58" s="163">
        <f>+W33</f>
        <v>75</v>
      </c>
      <c r="R58" s="163">
        <v>5</v>
      </c>
      <c r="S58" s="165"/>
      <c r="T58" s="165"/>
      <c r="U58" s="165"/>
      <c r="V58" s="165" t="s">
        <v>17</v>
      </c>
      <c r="W58" s="162">
        <f>+Q58*R58</f>
        <v>375</v>
      </c>
      <c r="X58" s="157"/>
      <c r="Y58" s="157"/>
      <c r="Z58" s="157"/>
      <c r="AA58" s="157"/>
      <c r="AB58" s="157"/>
      <c r="AC58" s="157"/>
      <c r="AD58" s="157"/>
      <c r="AE58" s="157"/>
      <c r="AF58" s="157"/>
    </row>
    <row r="59" spans="1:33" ht="22.5" customHeight="1">
      <c r="P59" s="406" t="s">
        <v>16</v>
      </c>
      <c r="Q59" s="407"/>
      <c r="R59" s="407"/>
      <c r="S59" s="407"/>
      <c r="T59" s="407"/>
      <c r="U59" s="407"/>
      <c r="V59" s="408"/>
      <c r="W59" s="162">
        <f>+SUM(W58:W58)</f>
        <v>375</v>
      </c>
      <c r="X59" s="157"/>
      <c r="Y59" s="157"/>
      <c r="Z59" s="157"/>
      <c r="AA59" s="157"/>
      <c r="AB59" s="157"/>
      <c r="AC59" s="157"/>
      <c r="AD59" s="157"/>
      <c r="AE59" s="157"/>
      <c r="AF59" s="157"/>
    </row>
    <row r="60" spans="1:33" ht="36.75" customHeight="1"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7"/>
      <c r="AE60" s="157"/>
      <c r="AF60" s="157"/>
    </row>
    <row r="61" spans="1:33" ht="47.25" customHeight="1">
      <c r="P61" s="156" t="s">
        <v>9</v>
      </c>
      <c r="Q61" s="409" t="s">
        <v>15</v>
      </c>
      <c r="R61" s="410"/>
      <c r="S61" s="410"/>
      <c r="T61" s="410"/>
      <c r="U61" s="410"/>
      <c r="V61" s="410"/>
      <c r="W61" s="411"/>
      <c r="X61" s="157"/>
      <c r="Y61" s="157"/>
      <c r="Z61" s="157"/>
      <c r="AA61" s="157"/>
      <c r="AB61" s="157"/>
      <c r="AC61" s="157"/>
      <c r="AD61" s="157"/>
      <c r="AE61" s="157"/>
      <c r="AF61" s="157"/>
    </row>
    <row r="62" spans="1:33" ht="30" customHeight="1">
      <c r="P62" s="384" t="str">
        <f>+$C$13</f>
        <v>VEREDA BARON GALLERO ACCESO PRINCIPAL CON SALIDA A BOGOTA</v>
      </c>
      <c r="Q62" s="384" t="s">
        <v>7</v>
      </c>
      <c r="R62" s="384" t="s">
        <v>6</v>
      </c>
      <c r="S62" s="384" t="s">
        <v>5</v>
      </c>
      <c r="T62" s="384" t="s">
        <v>4</v>
      </c>
      <c r="U62" s="384" t="s">
        <v>3</v>
      </c>
      <c r="V62" s="160" t="s">
        <v>2</v>
      </c>
      <c r="W62" s="160" t="s">
        <v>13</v>
      </c>
      <c r="X62" s="157"/>
      <c r="Y62" s="157"/>
      <c r="Z62" s="157"/>
      <c r="AA62" s="157"/>
      <c r="AB62" s="157"/>
      <c r="AC62" s="157"/>
      <c r="AD62" s="157"/>
      <c r="AE62" s="157"/>
      <c r="AF62" s="157"/>
    </row>
    <row r="63" spans="1:33">
      <c r="P63" s="385"/>
      <c r="Q63" s="386"/>
      <c r="R63" s="386"/>
      <c r="S63" s="386"/>
      <c r="T63" s="386"/>
      <c r="U63" s="386"/>
      <c r="V63" s="160" t="s">
        <v>2</v>
      </c>
      <c r="W63" s="160" t="s">
        <v>1</v>
      </c>
      <c r="X63" s="157"/>
      <c r="Y63" s="157"/>
      <c r="Z63" s="157"/>
      <c r="AA63" s="157"/>
      <c r="AB63" s="157"/>
      <c r="AC63" s="157"/>
      <c r="AD63" s="157"/>
      <c r="AE63" s="157"/>
      <c r="AF63" s="157"/>
    </row>
    <row r="64" spans="1:33" ht="41.25" customHeight="1">
      <c r="P64" s="386"/>
      <c r="Q64" s="162"/>
      <c r="R64" s="163"/>
      <c r="S64" s="165"/>
      <c r="T64" s="165"/>
      <c r="U64" s="165">
        <v>2</v>
      </c>
      <c r="V64" s="165" t="s">
        <v>13</v>
      </c>
      <c r="W64" s="162">
        <f>+U64</f>
        <v>2</v>
      </c>
      <c r="X64" s="157"/>
      <c r="Y64" s="157"/>
      <c r="Z64" s="157"/>
      <c r="AA64" s="157"/>
      <c r="AB64" s="157"/>
      <c r="AC64" s="157"/>
      <c r="AD64" s="157"/>
      <c r="AE64" s="157"/>
      <c r="AF64" s="157"/>
    </row>
    <row r="65" spans="16:32" ht="40.5" customHeight="1">
      <c r="P65" s="171"/>
      <c r="Q65" s="166"/>
      <c r="R65" s="167"/>
      <c r="S65" s="168"/>
      <c r="T65" s="168"/>
      <c r="U65" s="168"/>
      <c r="V65" s="168"/>
      <c r="W65" s="166"/>
      <c r="X65" s="157"/>
      <c r="Y65" s="157"/>
      <c r="Z65" s="157"/>
      <c r="AA65" s="157"/>
      <c r="AB65" s="157"/>
      <c r="AC65" s="157"/>
      <c r="AD65" s="157"/>
      <c r="AE65" s="157"/>
      <c r="AF65" s="157"/>
    </row>
    <row r="66" spans="16:32" ht="42.75" customHeight="1">
      <c r="P66" s="156" t="s">
        <v>9</v>
      </c>
      <c r="Q66" s="409" t="s">
        <v>14</v>
      </c>
      <c r="R66" s="410"/>
      <c r="S66" s="410"/>
      <c r="T66" s="410"/>
      <c r="U66" s="410"/>
      <c r="V66" s="410"/>
      <c r="W66" s="411"/>
      <c r="X66" s="157"/>
      <c r="Y66" s="157"/>
      <c r="Z66" s="157"/>
      <c r="AA66" s="157"/>
      <c r="AB66" s="157"/>
      <c r="AC66" s="157"/>
      <c r="AD66" s="157"/>
      <c r="AE66" s="157"/>
      <c r="AF66" s="157"/>
    </row>
    <row r="67" spans="16:32" ht="30" customHeight="1">
      <c r="P67" s="384" t="str">
        <f>+$C$13</f>
        <v>VEREDA BARON GALLERO ACCESO PRINCIPAL CON SALIDA A BOGOTA</v>
      </c>
      <c r="Q67" s="384" t="s">
        <v>7</v>
      </c>
      <c r="R67" s="384" t="s">
        <v>6</v>
      </c>
      <c r="S67" s="384" t="s">
        <v>5</v>
      </c>
      <c r="T67" s="384" t="s">
        <v>4</v>
      </c>
      <c r="U67" s="384" t="s">
        <v>3</v>
      </c>
      <c r="V67" s="160" t="s">
        <v>2</v>
      </c>
      <c r="W67" s="160" t="s">
        <v>13</v>
      </c>
      <c r="X67" s="157"/>
      <c r="Y67" s="157"/>
      <c r="Z67" s="157"/>
      <c r="AA67" s="157"/>
      <c r="AB67" s="157"/>
      <c r="AC67" s="157"/>
      <c r="AD67" s="157"/>
      <c r="AE67" s="157"/>
      <c r="AF67" s="157"/>
    </row>
    <row r="68" spans="16:32">
      <c r="P68" s="385"/>
      <c r="Q68" s="386"/>
      <c r="R68" s="386"/>
      <c r="S68" s="386"/>
      <c r="T68" s="386"/>
      <c r="U68" s="386"/>
      <c r="V68" s="160" t="s">
        <v>2</v>
      </c>
      <c r="W68" s="160" t="s">
        <v>1</v>
      </c>
      <c r="X68" s="157"/>
      <c r="Y68" s="157"/>
      <c r="Z68" s="157"/>
      <c r="AA68" s="157"/>
      <c r="AB68" s="157"/>
      <c r="AC68" s="157"/>
      <c r="AD68" s="157"/>
      <c r="AE68" s="157"/>
      <c r="AF68" s="157"/>
    </row>
    <row r="69" spans="16:32" ht="45.75" customHeight="1">
      <c r="P69" s="386"/>
      <c r="Q69" s="162"/>
      <c r="R69" s="163"/>
      <c r="S69" s="165"/>
      <c r="T69" s="165"/>
      <c r="U69" s="165">
        <v>2</v>
      </c>
      <c r="V69" s="165" t="s">
        <v>13</v>
      </c>
      <c r="W69" s="162">
        <f>+U69</f>
        <v>2</v>
      </c>
      <c r="X69" s="157"/>
      <c r="Y69" s="157"/>
      <c r="Z69" s="157"/>
      <c r="AA69" s="157"/>
      <c r="AB69" s="157"/>
      <c r="AC69" s="157"/>
      <c r="AD69" s="157"/>
      <c r="AE69" s="157"/>
      <c r="AF69" s="157"/>
    </row>
    <row r="70" spans="16:32" ht="31.5" customHeight="1">
      <c r="P70" s="157"/>
      <c r="Q70" s="157"/>
      <c r="R70" s="157"/>
      <c r="S70" s="157"/>
      <c r="T70" s="157"/>
      <c r="U70" s="157"/>
      <c r="V70" s="157"/>
      <c r="W70" s="157"/>
      <c r="X70" s="157"/>
      <c r="Y70" s="157"/>
      <c r="Z70" s="157"/>
      <c r="AA70" s="157"/>
      <c r="AB70" s="157"/>
      <c r="AC70" s="157"/>
      <c r="AD70" s="157"/>
      <c r="AE70" s="157"/>
      <c r="AF70" s="157"/>
    </row>
    <row r="71" spans="16:32" ht="48.75" customHeight="1">
      <c r="P71" s="156" t="s">
        <v>9</v>
      </c>
      <c r="Q71" s="409" t="s">
        <v>12</v>
      </c>
      <c r="R71" s="410"/>
      <c r="S71" s="410"/>
      <c r="T71" s="410"/>
      <c r="U71" s="410"/>
      <c r="V71" s="410"/>
      <c r="W71" s="411"/>
      <c r="X71" s="157"/>
      <c r="Y71" s="157"/>
      <c r="Z71" s="157"/>
      <c r="AA71" s="157"/>
      <c r="AB71" s="157"/>
      <c r="AC71" s="157"/>
      <c r="AD71" s="157"/>
      <c r="AE71" s="157"/>
      <c r="AF71" s="157"/>
    </row>
    <row r="72" spans="16:32" ht="30" customHeight="1">
      <c r="P72" s="384" t="str">
        <f>+$C$13</f>
        <v>VEREDA BARON GALLERO ACCESO PRINCIPAL CON SALIDA A BOGOTA</v>
      </c>
      <c r="Q72" s="384" t="s">
        <v>7</v>
      </c>
      <c r="R72" s="384" t="s">
        <v>6</v>
      </c>
      <c r="S72" s="384" t="s">
        <v>5</v>
      </c>
      <c r="T72" s="384" t="s">
        <v>4</v>
      </c>
      <c r="U72" s="384" t="s">
        <v>3</v>
      </c>
      <c r="V72" s="160" t="s">
        <v>2</v>
      </c>
      <c r="W72" s="160" t="s">
        <v>10</v>
      </c>
      <c r="X72" s="157"/>
      <c r="Y72" s="157"/>
      <c r="Z72" s="157"/>
      <c r="AA72" s="157"/>
      <c r="AB72" s="157"/>
      <c r="AC72" s="157"/>
      <c r="AD72" s="157"/>
      <c r="AE72" s="157"/>
      <c r="AF72" s="157"/>
    </row>
    <row r="73" spans="16:32">
      <c r="P73" s="385"/>
      <c r="Q73" s="386"/>
      <c r="R73" s="386"/>
      <c r="S73" s="386"/>
      <c r="T73" s="386"/>
      <c r="U73" s="386"/>
      <c r="V73" s="160" t="s">
        <v>2</v>
      </c>
      <c r="W73" s="160" t="s">
        <v>1</v>
      </c>
      <c r="X73" s="157"/>
      <c r="Y73" s="157"/>
      <c r="Z73" s="157"/>
      <c r="AA73" s="157"/>
      <c r="AB73" s="157"/>
      <c r="AC73" s="157"/>
      <c r="AD73" s="157"/>
      <c r="AE73" s="157"/>
      <c r="AF73" s="157"/>
    </row>
    <row r="74" spans="16:32" ht="38.25" customHeight="1">
      <c r="P74" s="386"/>
      <c r="Q74" s="162">
        <v>0.2</v>
      </c>
      <c r="R74" s="163">
        <v>5</v>
      </c>
      <c r="S74" s="165">
        <v>0.03</v>
      </c>
      <c r="T74" s="165"/>
      <c r="U74" s="165">
        <f>ROUND(R6/2.8,0)</f>
        <v>36</v>
      </c>
      <c r="V74" s="165" t="s">
        <v>10</v>
      </c>
      <c r="W74" s="162">
        <f>+Q74*R74*S74*U74</f>
        <v>1.08</v>
      </c>
      <c r="X74" s="157"/>
      <c r="Y74" s="157"/>
      <c r="Z74" s="157"/>
      <c r="AA74" s="157"/>
      <c r="AB74" s="157"/>
      <c r="AC74" s="157"/>
      <c r="AD74" s="157"/>
      <c r="AE74" s="157"/>
      <c r="AF74" s="157"/>
    </row>
    <row r="75" spans="16:32" ht="16.5" customHeight="1">
      <c r="P75" s="179"/>
      <c r="Q75" s="179"/>
      <c r="R75" s="179"/>
      <c r="S75" s="179"/>
      <c r="T75" s="179"/>
      <c r="U75" s="179"/>
      <c r="V75" s="179"/>
      <c r="W75" s="179"/>
      <c r="X75" s="157"/>
      <c r="Y75" s="157"/>
      <c r="Z75" s="157"/>
      <c r="AA75" s="157"/>
      <c r="AB75" s="157"/>
      <c r="AC75" s="157"/>
      <c r="AD75" s="157"/>
      <c r="AE75" s="157"/>
      <c r="AF75" s="157"/>
    </row>
    <row r="76" spans="16:32" ht="16.5" customHeight="1">
      <c r="P76" s="179"/>
      <c r="Q76" s="179"/>
      <c r="R76" s="179"/>
      <c r="S76" s="179"/>
      <c r="T76" s="179"/>
      <c r="U76" s="179"/>
      <c r="V76" s="179"/>
      <c r="W76" s="179"/>
      <c r="X76" s="157"/>
      <c r="Y76" s="157"/>
      <c r="Z76" s="157"/>
      <c r="AA76" s="157"/>
      <c r="AB76" s="157"/>
      <c r="AC76" s="157"/>
      <c r="AD76" s="157"/>
      <c r="AE76" s="157"/>
      <c r="AF76" s="157"/>
    </row>
    <row r="77" spans="16:32" ht="57" customHeight="1">
      <c r="P77" s="156" t="s">
        <v>9</v>
      </c>
      <c r="Q77" s="409" t="s">
        <v>11</v>
      </c>
      <c r="R77" s="410"/>
      <c r="S77" s="410"/>
      <c r="T77" s="410"/>
      <c r="U77" s="410"/>
      <c r="V77" s="410"/>
      <c r="W77" s="411"/>
      <c r="X77" s="157"/>
      <c r="Y77" s="157"/>
      <c r="Z77" s="157"/>
      <c r="AA77" s="157"/>
      <c r="AB77" s="157"/>
      <c r="AC77" s="157"/>
      <c r="AD77" s="157"/>
      <c r="AE77" s="157"/>
      <c r="AF77" s="157"/>
    </row>
    <row r="78" spans="16:32" ht="30" customHeight="1">
      <c r="P78" s="384" t="str">
        <f>+$C$13</f>
        <v>VEREDA BARON GALLERO ACCESO PRINCIPAL CON SALIDA A BOGOTA</v>
      </c>
      <c r="Q78" s="384" t="s">
        <v>7</v>
      </c>
      <c r="R78" s="384" t="s">
        <v>6</v>
      </c>
      <c r="S78" s="384" t="s">
        <v>5</v>
      </c>
      <c r="T78" s="384" t="s">
        <v>4</v>
      </c>
      <c r="U78" s="384" t="s">
        <v>3</v>
      </c>
      <c r="V78" s="160" t="s">
        <v>2</v>
      </c>
      <c r="W78" s="160" t="s">
        <v>10</v>
      </c>
      <c r="X78" s="157"/>
      <c r="Y78" s="157"/>
      <c r="Z78" s="157"/>
      <c r="AA78" s="157"/>
      <c r="AB78" s="157"/>
      <c r="AC78" s="157"/>
      <c r="AD78" s="157"/>
      <c r="AE78" s="157"/>
      <c r="AF78" s="157"/>
    </row>
    <row r="79" spans="16:32">
      <c r="P79" s="385"/>
      <c r="Q79" s="386"/>
      <c r="R79" s="386"/>
      <c r="S79" s="386"/>
      <c r="T79" s="386"/>
      <c r="U79" s="386"/>
      <c r="V79" s="160" t="s">
        <v>2</v>
      </c>
      <c r="W79" s="160" t="s">
        <v>1</v>
      </c>
      <c r="X79" s="157"/>
      <c r="Y79" s="157"/>
      <c r="Z79" s="157"/>
      <c r="AA79" s="157"/>
      <c r="AB79" s="157"/>
      <c r="AC79" s="157"/>
      <c r="AD79" s="157"/>
      <c r="AE79" s="157"/>
      <c r="AF79" s="157"/>
    </row>
    <row r="80" spans="16:32" ht="45" customHeight="1">
      <c r="P80" s="386"/>
      <c r="Q80" s="162">
        <f>+Q11</f>
        <v>100</v>
      </c>
      <c r="R80" s="163">
        <f>+V6</f>
        <v>5</v>
      </c>
      <c r="S80" s="162">
        <v>0.1</v>
      </c>
      <c r="T80" s="165"/>
      <c r="U80" s="165"/>
      <c r="V80" s="165" t="s">
        <v>10</v>
      </c>
      <c r="W80" s="162">
        <f>+Q80*R80*S80</f>
        <v>50</v>
      </c>
      <c r="X80" s="157"/>
      <c r="Y80" s="157"/>
      <c r="Z80" s="157"/>
      <c r="AA80" s="157"/>
      <c r="AB80" s="157"/>
      <c r="AC80" s="157"/>
      <c r="AD80" s="157"/>
      <c r="AE80" s="157"/>
      <c r="AF80" s="157"/>
    </row>
    <row r="81" spans="16:32" ht="16.5" customHeight="1">
      <c r="P81" s="179"/>
      <c r="Q81" s="179"/>
      <c r="R81" s="179"/>
      <c r="S81" s="179"/>
      <c r="T81" s="179"/>
      <c r="U81" s="179"/>
      <c r="V81" s="179"/>
      <c r="W81" s="179"/>
      <c r="X81" s="157"/>
      <c r="Y81" s="157"/>
      <c r="Z81" s="157"/>
      <c r="AA81" s="157"/>
      <c r="AB81" s="157"/>
      <c r="AC81" s="157"/>
      <c r="AD81" s="157"/>
      <c r="AE81" s="157"/>
      <c r="AF81" s="157"/>
    </row>
    <row r="82" spans="16:32" ht="16.5" customHeight="1">
      <c r="P82" s="156" t="s">
        <v>9</v>
      </c>
      <c r="Q82" s="409" t="s">
        <v>8</v>
      </c>
      <c r="R82" s="410"/>
      <c r="S82" s="410"/>
      <c r="T82" s="410"/>
      <c r="U82" s="410"/>
      <c r="V82" s="410"/>
      <c r="W82" s="411"/>
      <c r="X82" s="157"/>
      <c r="Y82" s="157"/>
      <c r="Z82" s="157"/>
      <c r="AA82" s="157"/>
      <c r="AB82" s="157"/>
      <c r="AC82" s="157"/>
      <c r="AD82" s="157"/>
      <c r="AE82" s="157"/>
      <c r="AF82" s="157"/>
    </row>
    <row r="83" spans="16:32" ht="16.5" customHeight="1">
      <c r="P83" s="384" t="str">
        <f>+$C$13</f>
        <v>VEREDA BARON GALLERO ACCESO PRINCIPAL CON SALIDA A BOGOTA</v>
      </c>
      <c r="Q83" s="384" t="s">
        <v>7</v>
      </c>
      <c r="R83" s="384" t="s">
        <v>6</v>
      </c>
      <c r="S83" s="384" t="s">
        <v>5</v>
      </c>
      <c r="T83" s="384" t="s">
        <v>4</v>
      </c>
      <c r="U83" s="384" t="s">
        <v>3</v>
      </c>
      <c r="V83" s="160" t="s">
        <v>2</v>
      </c>
      <c r="W83" s="160" t="s">
        <v>0</v>
      </c>
      <c r="X83" s="157"/>
      <c r="Y83" s="157"/>
      <c r="Z83" s="157"/>
      <c r="AA83" s="157"/>
      <c r="AB83" s="157"/>
      <c r="AC83" s="157"/>
      <c r="AD83" s="157"/>
      <c r="AE83" s="157"/>
      <c r="AF83" s="157"/>
    </row>
    <row r="84" spans="16:32" ht="16.5" customHeight="1">
      <c r="P84" s="385"/>
      <c r="Q84" s="386"/>
      <c r="R84" s="386"/>
      <c r="S84" s="386"/>
      <c r="T84" s="386"/>
      <c r="U84" s="386"/>
      <c r="V84" s="160" t="s">
        <v>2</v>
      </c>
      <c r="W84" s="160" t="s">
        <v>1</v>
      </c>
      <c r="X84" s="157"/>
      <c r="Y84" s="157"/>
      <c r="Z84" s="157"/>
      <c r="AA84" s="157"/>
      <c r="AB84" s="157"/>
      <c r="AC84" s="157"/>
      <c r="AD84" s="157"/>
      <c r="AE84" s="157"/>
      <c r="AF84" s="157"/>
    </row>
    <row r="85" spans="16:32" ht="16.5" customHeight="1">
      <c r="P85" s="386"/>
      <c r="Q85" s="162">
        <f>+R6</f>
        <v>100</v>
      </c>
      <c r="R85" s="163">
        <f>+V6</f>
        <v>5</v>
      </c>
      <c r="S85" s="165"/>
      <c r="T85" s="165"/>
      <c r="U85" s="165"/>
      <c r="V85" s="165" t="s">
        <v>0</v>
      </c>
      <c r="W85" s="162">
        <f>+Q85*R85</f>
        <v>500</v>
      </c>
      <c r="X85" s="157"/>
      <c r="Y85" s="157"/>
      <c r="Z85" s="157"/>
      <c r="AA85" s="157"/>
      <c r="AB85" s="157"/>
      <c r="AC85" s="157"/>
      <c r="AD85" s="157"/>
      <c r="AE85" s="157"/>
      <c r="AF85" s="157"/>
    </row>
    <row r="86" spans="16:32" ht="16.5" customHeight="1">
      <c r="P86" s="179"/>
      <c r="Q86" s="179"/>
      <c r="R86" s="179"/>
      <c r="S86" s="179"/>
      <c r="T86" s="179"/>
      <c r="U86" s="179"/>
      <c r="V86" s="179"/>
      <c r="W86" s="179"/>
      <c r="X86" s="157"/>
      <c r="Y86" s="157"/>
      <c r="Z86" s="157"/>
      <c r="AA86" s="157"/>
      <c r="AB86" s="157"/>
      <c r="AC86" s="157"/>
      <c r="AD86" s="157"/>
      <c r="AE86" s="157"/>
      <c r="AF86" s="157"/>
    </row>
    <row r="87" spans="16:32"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</row>
  </sheetData>
  <mergeCells count="181">
    <mergeCell ref="P67:P69"/>
    <mergeCell ref="R83:R84"/>
    <mergeCell ref="S83:S84"/>
    <mergeCell ref="F39:K39"/>
    <mergeCell ref="P83:P85"/>
    <mergeCell ref="Q83:Q84"/>
    <mergeCell ref="T83:T84"/>
    <mergeCell ref="U83:U84"/>
    <mergeCell ref="U62:U63"/>
    <mergeCell ref="T62:T63"/>
    <mergeCell ref="S62:S63"/>
    <mergeCell ref="R62:R63"/>
    <mergeCell ref="Q62:Q63"/>
    <mergeCell ref="P62:P64"/>
    <mergeCell ref="Q66:W66"/>
    <mergeCell ref="U67:U68"/>
    <mergeCell ref="T67:T68"/>
    <mergeCell ref="S67:S68"/>
    <mergeCell ref="R67:R68"/>
    <mergeCell ref="Q71:W71"/>
    <mergeCell ref="U72:U73"/>
    <mergeCell ref="T72:T73"/>
    <mergeCell ref="S72:S73"/>
    <mergeCell ref="R72:R73"/>
    <mergeCell ref="Q82:W82"/>
    <mergeCell ref="P78:P80"/>
    <mergeCell ref="U78:U79"/>
    <mergeCell ref="T78:T79"/>
    <mergeCell ref="S78:S79"/>
    <mergeCell ref="R78:R79"/>
    <mergeCell ref="Q78:Q79"/>
    <mergeCell ref="Q77:W77"/>
    <mergeCell ref="P72:P74"/>
    <mergeCell ref="AA39:AA40"/>
    <mergeCell ref="AB39:AB40"/>
    <mergeCell ref="AC39:AC40"/>
    <mergeCell ref="AD39:AD40"/>
    <mergeCell ref="S56:S57"/>
    <mergeCell ref="R56:R57"/>
    <mergeCell ref="Q56:Q57"/>
    <mergeCell ref="Q72:Q73"/>
    <mergeCell ref="Q67:Q68"/>
    <mergeCell ref="Q61:W61"/>
    <mergeCell ref="P56:P57"/>
    <mergeCell ref="P59:V59"/>
    <mergeCell ref="Q39:W39"/>
    <mergeCell ref="U56:U57"/>
    <mergeCell ref="T56:T57"/>
    <mergeCell ref="AA34:AA35"/>
    <mergeCell ref="AB34:AB35"/>
    <mergeCell ref="AC34:AC35"/>
    <mergeCell ref="AD34:AD35"/>
    <mergeCell ref="P36:P37"/>
    <mergeCell ref="Z38:AF38"/>
    <mergeCell ref="Z39:Z40"/>
    <mergeCell ref="Q44:Y44"/>
    <mergeCell ref="Q55:W55"/>
    <mergeCell ref="P53:X53"/>
    <mergeCell ref="P40:P42"/>
    <mergeCell ref="Z43:AF43"/>
    <mergeCell ref="Z44:Z45"/>
    <mergeCell ref="AA44:AA45"/>
    <mergeCell ref="AB44:AB45"/>
    <mergeCell ref="AC44:AC45"/>
    <mergeCell ref="AD44:AD45"/>
    <mergeCell ref="R40:R41"/>
    <mergeCell ref="Q40:Q41"/>
    <mergeCell ref="Z33:AF33"/>
    <mergeCell ref="Z34:Z35"/>
    <mergeCell ref="Z28:AF28"/>
    <mergeCell ref="Y22:AE22"/>
    <mergeCell ref="Q23:W23"/>
    <mergeCell ref="Z23:AF23"/>
    <mergeCell ref="Q24:Q25"/>
    <mergeCell ref="R24:R25"/>
    <mergeCell ref="S24:S25"/>
    <mergeCell ref="T24:T25"/>
    <mergeCell ref="U24:U25"/>
    <mergeCell ref="Y24:Y26"/>
    <mergeCell ref="Z24:Z25"/>
    <mergeCell ref="Y29:Y31"/>
    <mergeCell ref="Z29:Z30"/>
    <mergeCell ref="AA29:AA30"/>
    <mergeCell ref="AB29:AB30"/>
    <mergeCell ref="AC29:AC30"/>
    <mergeCell ref="AD29:AD30"/>
    <mergeCell ref="U31:U32"/>
    <mergeCell ref="T31:T32"/>
    <mergeCell ref="S31:S32"/>
    <mergeCell ref="R31:R32"/>
    <mergeCell ref="Q31:Q32"/>
    <mergeCell ref="AD9:AD10"/>
    <mergeCell ref="Y9:Y11"/>
    <mergeCell ref="Z9:Z10"/>
    <mergeCell ref="AA9:AA10"/>
    <mergeCell ref="AB9:AB10"/>
    <mergeCell ref="AC9:AC10"/>
    <mergeCell ref="AA24:AA25"/>
    <mergeCell ref="AB24:AB25"/>
    <mergeCell ref="AC24:AC25"/>
    <mergeCell ref="AD24:AD25"/>
    <mergeCell ref="Y14:Y16"/>
    <mergeCell ref="Z13:AF13"/>
    <mergeCell ref="Z14:Z15"/>
    <mergeCell ref="AA14:AA15"/>
    <mergeCell ref="AB14:AB15"/>
    <mergeCell ref="AC14:AC15"/>
    <mergeCell ref="AD14:AD15"/>
    <mergeCell ref="Z18:AF18"/>
    <mergeCell ref="Y19:Y21"/>
    <mergeCell ref="V4:W4"/>
    <mergeCell ref="P5:R5"/>
    <mergeCell ref="V5:W5"/>
    <mergeCell ref="V6:W6"/>
    <mergeCell ref="P7:R7"/>
    <mergeCell ref="V7:W7"/>
    <mergeCell ref="Q8:W8"/>
    <mergeCell ref="P9:P11"/>
    <mergeCell ref="U9:U10"/>
    <mergeCell ref="R4:S4"/>
    <mergeCell ref="T9:T10"/>
    <mergeCell ref="S9:S10"/>
    <mergeCell ref="R9:R10"/>
    <mergeCell ref="Q9:Q10"/>
    <mergeCell ref="Q18:W18"/>
    <mergeCell ref="F38:K38"/>
    <mergeCell ref="F41:K41"/>
    <mergeCell ref="Q13:W13"/>
    <mergeCell ref="P14:P16"/>
    <mergeCell ref="Q14:Q15"/>
    <mergeCell ref="R14:R15"/>
    <mergeCell ref="S14:S15"/>
    <mergeCell ref="T14:T15"/>
    <mergeCell ref="U14:U15"/>
    <mergeCell ref="P19:P21"/>
    <mergeCell ref="Q19:Q20"/>
    <mergeCell ref="R19:R20"/>
    <mergeCell ref="S19:S20"/>
    <mergeCell ref="T19:T20"/>
    <mergeCell ref="U19:U20"/>
    <mergeCell ref="P28:U28"/>
    <mergeCell ref="P24:P25"/>
    <mergeCell ref="Q30:W30"/>
    <mergeCell ref="Q35:X35"/>
    <mergeCell ref="P31:P33"/>
    <mergeCell ref="U40:U41"/>
    <mergeCell ref="T40:T41"/>
    <mergeCell ref="S40:S41"/>
    <mergeCell ref="H50:L50"/>
    <mergeCell ref="D44:L44"/>
    <mergeCell ref="C45:G45"/>
    <mergeCell ref="H45:K45"/>
    <mergeCell ref="C46:G46"/>
    <mergeCell ref="H46:I46"/>
    <mergeCell ref="C28:K28"/>
    <mergeCell ref="F34:K34"/>
    <mergeCell ref="F35:K35"/>
    <mergeCell ref="F40:K40"/>
    <mergeCell ref="C47:G47"/>
    <mergeCell ref="H47:I47"/>
    <mergeCell ref="F42:K42"/>
    <mergeCell ref="F37:K37"/>
    <mergeCell ref="E11:F11"/>
    <mergeCell ref="G11:G12"/>
    <mergeCell ref="H11:H12"/>
    <mergeCell ref="I11:I12"/>
    <mergeCell ref="K11:K12"/>
    <mergeCell ref="L11:L12"/>
    <mergeCell ref="H48:I48"/>
    <mergeCell ref="H49:I49"/>
    <mergeCell ref="C3:F3"/>
    <mergeCell ref="C5:L5"/>
    <mergeCell ref="C6:L6"/>
    <mergeCell ref="C7:L8"/>
    <mergeCell ref="C9:L9"/>
    <mergeCell ref="C10:L10"/>
    <mergeCell ref="F36:K36"/>
    <mergeCell ref="C11:C12"/>
    <mergeCell ref="D11:D12"/>
    <mergeCell ref="J11:J12"/>
    <mergeCell ref="C30:K30"/>
  </mergeCells>
  <pageMargins left="0.11811023622047245" right="0.11811023622047245" top="0.15748031496062992" bottom="0.15748031496062992" header="0.31496062992125984" footer="0.31496062992125984"/>
  <pageSetup scale="38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29E1A-A4E9-4808-8334-E81613086BB5}">
  <dimension ref="A1:AG101"/>
  <sheetViews>
    <sheetView showGridLines="0" view="pageBreakPreview" zoomScale="58" zoomScaleNormal="100" zoomScaleSheetLayoutView="30" zoomScalePageLayoutView="55" workbookViewId="0">
      <selection activeCell="L34" sqref="L34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4.28515625" style="3" customWidth="1"/>
    <col min="6" max="6" width="18.7109375" style="1" customWidth="1"/>
    <col min="7" max="7" width="73.28515625" style="2" customWidth="1"/>
    <col min="8" max="8" width="10.140625" style="1" customWidth="1"/>
    <col min="9" max="10" width="18.85546875" style="1" customWidth="1"/>
    <col min="11" max="11" width="23.85546875" style="1" customWidth="1"/>
    <col min="12" max="12" width="30" style="1" customWidth="1"/>
    <col min="13" max="13" width="3.28515625" style="1" customWidth="1"/>
    <col min="14" max="14" width="2.7109375" style="1" customWidth="1"/>
    <col min="15" max="15" width="24" style="1" bestFit="1" customWidth="1"/>
    <col min="16" max="16" width="34.42578125" style="1" customWidth="1"/>
    <col min="17" max="17" width="14.5703125" style="1" customWidth="1"/>
    <col min="18" max="18" width="14.28515625" style="1" customWidth="1"/>
    <col min="19" max="19" width="17.42578125" style="1" bestFit="1" customWidth="1"/>
    <col min="20" max="20" width="16.5703125" style="1" customWidth="1"/>
    <col min="21" max="21" width="21.5703125" style="1" customWidth="1"/>
    <col min="22" max="22" width="18.28515625" style="1" customWidth="1"/>
    <col min="23" max="23" width="15.42578125" style="1" customWidth="1"/>
    <col min="24" max="24" width="15.140625" style="1" customWidth="1"/>
    <col min="25" max="25" width="16" style="1" customWidth="1"/>
    <col min="26" max="27" width="15.140625" style="1" customWidth="1"/>
    <col min="28" max="28" width="17.85546875" style="1" customWidth="1"/>
    <col min="29" max="29" width="15.140625" style="1" customWidth="1"/>
    <col min="30" max="30" width="18.28515625" style="1" customWidth="1"/>
    <col min="31" max="16384" width="11.42578125" style="1"/>
  </cols>
  <sheetData>
    <row r="1" spans="1:33" ht="17.25" thickBot="1">
      <c r="A1" s="5"/>
      <c r="B1" s="5"/>
      <c r="C1" s="5"/>
      <c r="D1" s="5"/>
      <c r="E1" s="7"/>
      <c r="F1" s="5"/>
      <c r="G1" s="6"/>
      <c r="H1" s="5"/>
      <c r="I1" s="5"/>
      <c r="J1" s="5"/>
      <c r="K1" s="5"/>
      <c r="L1" s="5"/>
      <c r="M1" s="5"/>
      <c r="N1" s="5"/>
    </row>
    <row r="2" spans="1:33" ht="17.25" thickTop="1">
      <c r="A2" s="5"/>
      <c r="B2" s="87"/>
      <c r="C2" s="84"/>
      <c r="D2" s="84"/>
      <c r="E2" s="86"/>
      <c r="F2" s="84"/>
      <c r="G2" s="85"/>
      <c r="H2" s="84"/>
      <c r="I2" s="84"/>
      <c r="J2" s="84"/>
      <c r="K2" s="84"/>
      <c r="L2" s="84"/>
      <c r="M2" s="83"/>
      <c r="N2" s="5"/>
    </row>
    <row r="3" spans="1:33" ht="27" customHeight="1" thickBot="1">
      <c r="A3" s="5"/>
      <c r="B3" s="17"/>
      <c r="C3" s="303" t="s">
        <v>140</v>
      </c>
      <c r="D3" s="303"/>
      <c r="E3" s="303"/>
      <c r="F3" s="303"/>
      <c r="G3" s="6"/>
      <c r="H3" s="5"/>
      <c r="I3" s="5"/>
      <c r="J3" s="5"/>
      <c r="K3" s="5"/>
      <c r="L3" s="5"/>
      <c r="M3" s="13"/>
      <c r="N3" s="5"/>
      <c r="O3" s="132"/>
      <c r="P3" s="133"/>
      <c r="Q3" s="133"/>
      <c r="R3" s="133"/>
      <c r="S3" s="133"/>
      <c r="T3" s="133"/>
      <c r="U3" s="133"/>
      <c r="V3" s="133"/>
      <c r="W3" s="133"/>
      <c r="X3" s="133"/>
      <c r="Y3" s="132"/>
      <c r="Z3" s="132"/>
      <c r="AA3" s="132"/>
      <c r="AB3" s="132"/>
      <c r="AC3" s="132"/>
      <c r="AD3" s="132"/>
      <c r="AE3" s="132"/>
      <c r="AF3" s="132"/>
      <c r="AG3" s="132"/>
    </row>
    <row r="4" spans="1:33" ht="48" thickBot="1">
      <c r="A4" s="5"/>
      <c r="B4" s="17"/>
      <c r="C4" s="82" t="s">
        <v>139</v>
      </c>
      <c r="D4" s="81" t="s">
        <v>138</v>
      </c>
      <c r="E4" s="82" t="s">
        <v>137</v>
      </c>
      <c r="F4" s="81">
        <v>3</v>
      </c>
      <c r="G4" s="6"/>
      <c r="H4" s="5"/>
      <c r="I4" s="5"/>
      <c r="J4" s="5"/>
      <c r="K4" s="5"/>
      <c r="L4" s="5"/>
      <c r="M4" s="13"/>
      <c r="N4" s="5"/>
      <c r="O4" s="132"/>
      <c r="P4" s="134" t="s">
        <v>136</v>
      </c>
      <c r="Q4" s="135" t="s">
        <v>135</v>
      </c>
      <c r="R4" s="400" t="s">
        <v>134</v>
      </c>
      <c r="S4" s="401"/>
      <c r="T4" s="136" t="s">
        <v>133</v>
      </c>
      <c r="U4" s="136"/>
      <c r="V4" s="389" t="s">
        <v>132</v>
      </c>
      <c r="W4" s="390"/>
      <c r="X4" s="137" t="s">
        <v>126</v>
      </c>
      <c r="Y4" s="137" t="s">
        <v>131</v>
      </c>
      <c r="Z4" s="137" t="s">
        <v>130</v>
      </c>
      <c r="AA4" s="137" t="s">
        <v>129</v>
      </c>
      <c r="AB4" s="137" t="s">
        <v>128</v>
      </c>
      <c r="AC4" s="137" t="s">
        <v>127</v>
      </c>
      <c r="AD4" s="138" t="s">
        <v>126</v>
      </c>
      <c r="AE4" s="132"/>
      <c r="AF4" s="132"/>
      <c r="AG4" s="132"/>
    </row>
    <row r="5" spans="1:33">
      <c r="A5" s="5"/>
      <c r="B5" s="17"/>
      <c r="C5" s="304" t="s">
        <v>125</v>
      </c>
      <c r="D5" s="304"/>
      <c r="E5" s="304"/>
      <c r="F5" s="304"/>
      <c r="G5" s="304"/>
      <c r="H5" s="304"/>
      <c r="I5" s="304"/>
      <c r="J5" s="304"/>
      <c r="K5" s="304"/>
      <c r="L5" s="304"/>
      <c r="M5" s="13"/>
      <c r="N5" s="5"/>
      <c r="O5" s="200"/>
      <c r="P5" s="391" t="s">
        <v>124</v>
      </c>
      <c r="Q5" s="392"/>
      <c r="R5" s="393"/>
      <c r="S5" s="139"/>
      <c r="T5" s="140"/>
      <c r="U5" s="140"/>
      <c r="V5" s="394"/>
      <c r="W5" s="395"/>
      <c r="X5" s="140"/>
      <c r="Y5" s="141"/>
      <c r="Z5" s="140"/>
      <c r="AA5" s="140"/>
      <c r="AB5" s="140"/>
      <c r="AC5" s="140"/>
      <c r="AD5" s="142"/>
      <c r="AE5" s="132"/>
      <c r="AF5" s="132"/>
      <c r="AG5" s="132"/>
    </row>
    <row r="6" spans="1:33" ht="17.25" thickBot="1">
      <c r="A6" s="5"/>
      <c r="B6" s="17"/>
      <c r="C6" s="305" t="s">
        <v>123</v>
      </c>
      <c r="D6" s="305"/>
      <c r="E6" s="305"/>
      <c r="F6" s="305"/>
      <c r="G6" s="305"/>
      <c r="H6" s="305"/>
      <c r="I6" s="305"/>
      <c r="J6" s="305"/>
      <c r="K6" s="305"/>
      <c r="L6" s="305"/>
      <c r="M6" s="13"/>
      <c r="N6" s="5"/>
      <c r="O6" s="200"/>
      <c r="P6" s="143" t="s">
        <v>122</v>
      </c>
      <c r="Q6" s="144">
        <v>0</v>
      </c>
      <c r="R6" s="144">
        <v>100</v>
      </c>
      <c r="S6" s="145"/>
      <c r="T6" s="146">
        <f>+R6-Q6</f>
        <v>100</v>
      </c>
      <c r="U6" s="147"/>
      <c r="V6" s="396">
        <f>+VLOOKUP(P6,[6]CURVAS!$A$3:$J$15,2,FALSE)</f>
        <v>5</v>
      </c>
      <c r="W6" s="397"/>
      <c r="X6" s="148">
        <v>0.17699999999999999</v>
      </c>
      <c r="Y6" s="149">
        <v>0.45</v>
      </c>
      <c r="Z6" s="150">
        <f>+VLOOKUP(P6,[6]CURVAS!$A$3:$J$15,5,FALSE)</f>
        <v>0.9</v>
      </c>
      <c r="AA6" s="150">
        <f>+VLOOKUP(P6,[6]CURVAS!$A$3:$J$15,6,FALSE)</f>
        <v>0.9</v>
      </c>
      <c r="AB6" s="150">
        <f>+VLOOKUP(P6,[6]CURVAS!$A$3:$J$15,7,FALSE)</f>
        <v>0.9</v>
      </c>
      <c r="AC6" s="149">
        <v>0.45</v>
      </c>
      <c r="AD6" s="151">
        <v>0.17699999999999999</v>
      </c>
      <c r="AE6" s="132"/>
      <c r="AF6" s="132"/>
      <c r="AG6" s="132"/>
    </row>
    <row r="7" spans="1:33" s="76" customFormat="1">
      <c r="A7" s="78"/>
      <c r="B7" s="80"/>
      <c r="C7" s="367" t="s">
        <v>121</v>
      </c>
      <c r="D7" s="368"/>
      <c r="E7" s="368"/>
      <c r="F7" s="368"/>
      <c r="G7" s="368"/>
      <c r="H7" s="368"/>
      <c r="I7" s="368"/>
      <c r="J7" s="368"/>
      <c r="K7" s="368"/>
      <c r="L7" s="369"/>
      <c r="M7" s="79"/>
      <c r="N7" s="78"/>
      <c r="O7" s="201"/>
      <c r="P7" s="398"/>
      <c r="Q7" s="398"/>
      <c r="R7" s="398"/>
      <c r="S7" s="152"/>
      <c r="T7" s="153"/>
      <c r="U7" s="153"/>
      <c r="V7" s="399"/>
      <c r="W7" s="399"/>
      <c r="X7" s="153"/>
      <c r="Y7" s="154"/>
      <c r="Z7" s="153"/>
      <c r="AA7" s="153"/>
      <c r="AB7" s="153"/>
      <c r="AC7" s="154"/>
      <c r="AD7" s="153"/>
      <c r="AE7" s="155"/>
      <c r="AF7" s="155"/>
      <c r="AG7" s="155"/>
    </row>
    <row r="8" spans="1:33" ht="43.5" customHeight="1">
      <c r="A8" s="5"/>
      <c r="B8" s="75"/>
      <c r="C8" s="370"/>
      <c r="D8" s="371"/>
      <c r="E8" s="371"/>
      <c r="F8" s="371"/>
      <c r="G8" s="371"/>
      <c r="H8" s="371"/>
      <c r="I8" s="371"/>
      <c r="J8" s="371"/>
      <c r="K8" s="371"/>
      <c r="L8" s="372"/>
      <c r="M8" s="13"/>
      <c r="N8" s="5"/>
      <c r="O8" s="202"/>
      <c r="P8" s="156" t="s">
        <v>9</v>
      </c>
      <c r="Q8" s="383" t="s">
        <v>120</v>
      </c>
      <c r="R8" s="383"/>
      <c r="S8" s="383"/>
      <c r="T8" s="383"/>
      <c r="U8" s="383"/>
      <c r="V8" s="383"/>
      <c r="W8" s="383"/>
      <c r="X8" s="157"/>
      <c r="Y8" s="158"/>
      <c r="Z8" s="159"/>
      <c r="AA8" s="159"/>
      <c r="AB8" s="159"/>
      <c r="AC8" s="159"/>
      <c r="AD8" s="159"/>
      <c r="AE8" s="159"/>
      <c r="AF8" s="159"/>
      <c r="AG8" s="133"/>
    </row>
    <row r="9" spans="1:33" ht="34.5" customHeight="1">
      <c r="A9" s="5"/>
      <c r="B9" s="75"/>
      <c r="C9" s="373" t="s">
        <v>119</v>
      </c>
      <c r="D9" s="374"/>
      <c r="E9" s="374"/>
      <c r="F9" s="374"/>
      <c r="G9" s="374"/>
      <c r="H9" s="374"/>
      <c r="I9" s="374"/>
      <c r="J9" s="374"/>
      <c r="K9" s="374"/>
      <c r="L9" s="375"/>
      <c r="M9" s="13"/>
      <c r="N9" s="5"/>
      <c r="O9" s="202"/>
      <c r="P9" s="384" t="str">
        <f>+$C$13</f>
        <v xml:space="preserve">VEREDA GEMANIA VÍA LA CASCAREJA </v>
      </c>
      <c r="Q9" s="384" t="s">
        <v>7</v>
      </c>
      <c r="R9" s="384" t="s">
        <v>6</v>
      </c>
      <c r="S9" s="384" t="s">
        <v>5</v>
      </c>
      <c r="T9" s="384" t="s">
        <v>4</v>
      </c>
      <c r="U9" s="384" t="s">
        <v>3</v>
      </c>
      <c r="V9" s="160" t="s">
        <v>2</v>
      </c>
      <c r="W9" s="160" t="s">
        <v>93</v>
      </c>
      <c r="X9" s="157"/>
      <c r="Y9" s="402"/>
      <c r="Z9" s="402"/>
      <c r="AA9" s="402"/>
      <c r="AB9" s="402"/>
      <c r="AC9" s="402"/>
      <c r="AD9" s="402"/>
      <c r="AE9" s="161"/>
      <c r="AF9" s="161"/>
      <c r="AG9" s="133"/>
    </row>
    <row r="10" spans="1:33" ht="30" customHeight="1" thickBot="1">
      <c r="A10" s="5"/>
      <c r="B10" s="17"/>
      <c r="C10" s="376"/>
      <c r="D10" s="377"/>
      <c r="E10" s="377"/>
      <c r="F10" s="377"/>
      <c r="G10" s="377"/>
      <c r="H10" s="377"/>
      <c r="I10" s="377"/>
      <c r="J10" s="377"/>
      <c r="K10" s="377"/>
      <c r="L10" s="378"/>
      <c r="M10" s="13"/>
      <c r="N10" s="5"/>
      <c r="O10" s="200"/>
      <c r="P10" s="385"/>
      <c r="Q10" s="386"/>
      <c r="R10" s="386"/>
      <c r="S10" s="386"/>
      <c r="T10" s="386"/>
      <c r="U10" s="386"/>
      <c r="V10" s="160" t="s">
        <v>2</v>
      </c>
      <c r="W10" s="160" t="s">
        <v>1</v>
      </c>
      <c r="X10" s="157"/>
      <c r="Y10" s="402"/>
      <c r="Z10" s="402"/>
      <c r="AA10" s="402"/>
      <c r="AB10" s="402"/>
      <c r="AC10" s="402"/>
      <c r="AD10" s="402"/>
      <c r="AE10" s="161"/>
      <c r="AF10" s="161"/>
      <c r="AG10" s="133"/>
    </row>
    <row r="11" spans="1:33" ht="30" customHeight="1">
      <c r="A11" s="5"/>
      <c r="B11" s="17"/>
      <c r="C11" s="301" t="s">
        <v>118</v>
      </c>
      <c r="D11" s="324" t="s">
        <v>117</v>
      </c>
      <c r="E11" s="326" t="s">
        <v>116</v>
      </c>
      <c r="F11" s="326"/>
      <c r="G11" s="301" t="s">
        <v>115</v>
      </c>
      <c r="H11" s="324" t="s">
        <v>79</v>
      </c>
      <c r="I11" s="324" t="s">
        <v>114</v>
      </c>
      <c r="J11" s="327" t="s">
        <v>113</v>
      </c>
      <c r="K11" s="329" t="s">
        <v>112</v>
      </c>
      <c r="L11" s="313" t="s">
        <v>111</v>
      </c>
      <c r="M11" s="13"/>
      <c r="N11" s="5"/>
      <c r="O11" s="200"/>
      <c r="P11" s="386"/>
      <c r="Q11" s="162">
        <f>+R6</f>
        <v>100</v>
      </c>
      <c r="R11" s="163"/>
      <c r="S11" s="164"/>
      <c r="T11" s="164"/>
      <c r="U11" s="164"/>
      <c r="V11" s="165" t="s">
        <v>93</v>
      </c>
      <c r="W11" s="162">
        <f>+Q11/1000</f>
        <v>0.1</v>
      </c>
      <c r="X11" s="157"/>
      <c r="Y11" s="402"/>
      <c r="Z11" s="166"/>
      <c r="AA11" s="167"/>
      <c r="AB11" s="168"/>
      <c r="AC11" s="168"/>
      <c r="AD11" s="168"/>
      <c r="AE11" s="168"/>
      <c r="AF11" s="166"/>
      <c r="AG11" s="133"/>
    </row>
    <row r="12" spans="1:33" ht="30" customHeight="1" thickBot="1">
      <c r="A12" s="5"/>
      <c r="B12" s="17"/>
      <c r="C12" s="302"/>
      <c r="D12" s="325"/>
      <c r="E12" s="72" t="s">
        <v>110</v>
      </c>
      <c r="F12" s="72" t="s">
        <v>109</v>
      </c>
      <c r="G12" s="302"/>
      <c r="H12" s="325"/>
      <c r="I12" s="325"/>
      <c r="J12" s="328"/>
      <c r="K12" s="330"/>
      <c r="L12" s="314"/>
      <c r="M12" s="13"/>
      <c r="N12" s="5"/>
      <c r="O12" s="203"/>
      <c r="P12" s="157"/>
      <c r="Q12" s="157"/>
      <c r="R12" s="157"/>
      <c r="S12" s="157"/>
      <c r="T12" s="157"/>
      <c r="U12" s="157"/>
      <c r="V12" s="157"/>
      <c r="W12" s="157"/>
      <c r="X12" s="157"/>
      <c r="Y12" s="169"/>
      <c r="Z12" s="169"/>
      <c r="AA12" s="169"/>
      <c r="AB12" s="169"/>
      <c r="AC12" s="169"/>
      <c r="AD12" s="169"/>
      <c r="AE12" s="169"/>
      <c r="AF12" s="169"/>
      <c r="AG12" s="133"/>
    </row>
    <row r="13" spans="1:33" ht="30" customHeight="1" thickBot="1">
      <c r="A13" s="5"/>
      <c r="B13" s="17"/>
      <c r="C13" s="70" t="s">
        <v>159</v>
      </c>
      <c r="D13" s="68"/>
      <c r="E13" s="68"/>
      <c r="F13" s="68"/>
      <c r="G13" s="69"/>
      <c r="H13" s="68"/>
      <c r="I13" s="68"/>
      <c r="J13" s="68"/>
      <c r="K13" s="68"/>
      <c r="L13" s="67"/>
      <c r="M13" s="13"/>
      <c r="N13" s="5"/>
      <c r="O13" s="132"/>
      <c r="P13" s="156" t="s">
        <v>9</v>
      </c>
      <c r="Q13" s="383" t="s">
        <v>107</v>
      </c>
      <c r="R13" s="383"/>
      <c r="S13" s="383"/>
      <c r="T13" s="383"/>
      <c r="U13" s="383"/>
      <c r="V13" s="383"/>
      <c r="W13" s="383"/>
      <c r="X13" s="157"/>
      <c r="Y13" s="158"/>
      <c r="Z13" s="403"/>
      <c r="AA13" s="403"/>
      <c r="AB13" s="403"/>
      <c r="AC13" s="403"/>
      <c r="AD13" s="403"/>
      <c r="AE13" s="403"/>
      <c r="AF13" s="403"/>
      <c r="AG13" s="133"/>
    </row>
    <row r="14" spans="1:33">
      <c r="A14" s="5"/>
      <c r="B14" s="17"/>
      <c r="C14" s="63">
        <v>1</v>
      </c>
      <c r="D14" s="60" t="s">
        <v>106</v>
      </c>
      <c r="E14" s="60"/>
      <c r="F14" s="60"/>
      <c r="G14" s="66" t="s">
        <v>105</v>
      </c>
      <c r="H14" s="60" t="s">
        <v>93</v>
      </c>
      <c r="I14" s="59">
        <f>+W11</f>
        <v>0.1</v>
      </c>
      <c r="J14" s="58">
        <v>3708675.9</v>
      </c>
      <c r="K14" s="57">
        <f t="shared" ref="K14:K27" si="0">J14*(1+$L$49)</f>
        <v>4821278.67</v>
      </c>
      <c r="L14" s="56">
        <f>I14*K14</f>
        <v>482127.86700000003</v>
      </c>
      <c r="M14" s="13"/>
      <c r="N14" s="5"/>
      <c r="O14" s="132"/>
      <c r="P14" s="384" t="str">
        <f>+$C$13</f>
        <v xml:space="preserve">VEREDA GEMANIA VÍA LA CASCAREJA </v>
      </c>
      <c r="Q14" s="384" t="s">
        <v>7</v>
      </c>
      <c r="R14" s="384" t="s">
        <v>6</v>
      </c>
      <c r="S14" s="384" t="s">
        <v>5</v>
      </c>
      <c r="T14" s="384" t="s">
        <v>4</v>
      </c>
      <c r="U14" s="384" t="s">
        <v>3</v>
      </c>
      <c r="V14" s="160" t="s">
        <v>2</v>
      </c>
      <c r="W14" s="160" t="s">
        <v>10</v>
      </c>
      <c r="X14" s="157"/>
      <c r="Y14" s="402"/>
      <c r="Z14" s="402"/>
      <c r="AA14" s="402"/>
      <c r="AB14" s="402"/>
      <c r="AC14" s="402"/>
      <c r="AD14" s="402"/>
      <c r="AE14" s="161"/>
      <c r="AF14" s="161"/>
      <c r="AG14" s="133"/>
    </row>
    <row r="15" spans="1:33">
      <c r="A15" s="5"/>
      <c r="B15" s="17"/>
      <c r="C15" s="63">
        <v>2</v>
      </c>
      <c r="D15" s="62" t="s">
        <v>104</v>
      </c>
      <c r="E15" s="60"/>
      <c r="F15" s="62"/>
      <c r="G15" s="61" t="s">
        <v>103</v>
      </c>
      <c r="H15" s="62" t="s">
        <v>10</v>
      </c>
      <c r="I15" s="59">
        <f>+W16</f>
        <v>150</v>
      </c>
      <c r="J15" s="58">
        <v>16429.53</v>
      </c>
      <c r="K15" s="57">
        <f t="shared" si="0"/>
        <v>21358.388999999999</v>
      </c>
      <c r="L15" s="56">
        <f t="shared" ref="L15:L29" si="1">I15*K15</f>
        <v>3203758.35</v>
      </c>
      <c r="M15" s="13"/>
      <c r="N15" s="5"/>
      <c r="O15" s="132"/>
      <c r="P15" s="385"/>
      <c r="Q15" s="386"/>
      <c r="R15" s="386"/>
      <c r="S15" s="386"/>
      <c r="T15" s="386"/>
      <c r="U15" s="386"/>
      <c r="V15" s="160" t="s">
        <v>2</v>
      </c>
      <c r="W15" s="160" t="s">
        <v>1</v>
      </c>
      <c r="X15" s="157"/>
      <c r="Y15" s="402"/>
      <c r="Z15" s="402"/>
      <c r="AA15" s="402"/>
      <c r="AB15" s="402"/>
      <c r="AC15" s="402"/>
      <c r="AD15" s="402"/>
      <c r="AE15" s="161"/>
      <c r="AF15" s="161"/>
      <c r="AG15" s="133"/>
    </row>
    <row r="16" spans="1:33" ht="28.5">
      <c r="A16" s="5"/>
      <c r="B16" s="17"/>
      <c r="C16" s="63">
        <v>3</v>
      </c>
      <c r="D16" s="62" t="s">
        <v>102</v>
      </c>
      <c r="E16" s="60"/>
      <c r="F16" s="62"/>
      <c r="G16" s="61" t="s">
        <v>101</v>
      </c>
      <c r="H16" s="60" t="s">
        <v>93</v>
      </c>
      <c r="I16" s="59">
        <f>+W21</f>
        <v>0.1</v>
      </c>
      <c r="J16" s="58">
        <v>1249701</v>
      </c>
      <c r="K16" s="57">
        <f t="shared" si="0"/>
        <v>1624611.3</v>
      </c>
      <c r="L16" s="56">
        <f t="shared" si="1"/>
        <v>162461.13</v>
      </c>
      <c r="M16" s="13"/>
      <c r="N16" s="5"/>
      <c r="O16" s="132"/>
      <c r="P16" s="386"/>
      <c r="Q16" s="162">
        <f>+T6</f>
        <v>100</v>
      </c>
      <c r="R16" s="163">
        <f>+V6</f>
        <v>5</v>
      </c>
      <c r="S16" s="165">
        <v>0.3</v>
      </c>
      <c r="T16" s="165"/>
      <c r="U16" s="165"/>
      <c r="V16" s="165" t="s">
        <v>10</v>
      </c>
      <c r="W16" s="162">
        <f>+Q16*R16*S16</f>
        <v>150</v>
      </c>
      <c r="X16" s="157"/>
      <c r="Y16" s="402"/>
      <c r="Z16" s="166"/>
      <c r="AA16" s="167"/>
      <c r="AB16" s="168"/>
      <c r="AC16" s="168"/>
      <c r="AD16" s="168"/>
      <c r="AE16" s="168"/>
      <c r="AF16" s="166"/>
      <c r="AG16" s="133"/>
    </row>
    <row r="17" spans="1:33">
      <c r="A17" s="5"/>
      <c r="B17" s="17"/>
      <c r="C17" s="63">
        <v>4</v>
      </c>
      <c r="D17" s="62" t="s">
        <v>100</v>
      </c>
      <c r="E17" s="60"/>
      <c r="F17" s="62"/>
      <c r="G17" s="61" t="s">
        <v>99</v>
      </c>
      <c r="H17" s="60" t="s">
        <v>10</v>
      </c>
      <c r="I17" s="59">
        <f>+W28</f>
        <v>222</v>
      </c>
      <c r="J17" s="58">
        <v>64546.54</v>
      </c>
      <c r="K17" s="57">
        <f t="shared" si="0"/>
        <v>83910.502000000008</v>
      </c>
      <c r="L17" s="56">
        <f t="shared" si="1"/>
        <v>18628131.444000002</v>
      </c>
      <c r="M17" s="13"/>
      <c r="N17" s="5"/>
      <c r="O17" s="132"/>
      <c r="P17" s="170"/>
      <c r="Q17" s="170"/>
      <c r="R17" s="157"/>
      <c r="S17" s="157"/>
      <c r="T17" s="157"/>
      <c r="U17" s="157"/>
      <c r="V17" s="157"/>
      <c r="W17" s="157"/>
      <c r="X17" s="157"/>
      <c r="Y17" s="169"/>
      <c r="Z17" s="169"/>
      <c r="AA17" s="169"/>
      <c r="AB17" s="169"/>
      <c r="AC17" s="169"/>
      <c r="AD17" s="169"/>
      <c r="AE17" s="169"/>
      <c r="AF17" s="169"/>
      <c r="AG17" s="133"/>
    </row>
    <row r="18" spans="1:33" ht="40.5" customHeight="1">
      <c r="A18" s="5"/>
      <c r="B18" s="17"/>
      <c r="C18" s="63">
        <v>5</v>
      </c>
      <c r="D18" s="62" t="s">
        <v>98</v>
      </c>
      <c r="E18" s="60"/>
      <c r="F18" s="62"/>
      <c r="G18" s="61" t="s">
        <v>97</v>
      </c>
      <c r="H18" s="60" t="s">
        <v>10</v>
      </c>
      <c r="I18" s="59">
        <f>+W33</f>
        <v>75</v>
      </c>
      <c r="J18" s="58">
        <v>102476.51</v>
      </c>
      <c r="K18" s="57">
        <f t="shared" si="0"/>
        <v>133219.46299999999</v>
      </c>
      <c r="L18" s="56">
        <f t="shared" si="1"/>
        <v>9991459.7249999996</v>
      </c>
      <c r="M18" s="13"/>
      <c r="N18" s="5"/>
      <c r="O18" s="132"/>
      <c r="P18" s="156" t="s">
        <v>9</v>
      </c>
      <c r="Q18" s="382" t="s">
        <v>96</v>
      </c>
      <c r="R18" s="382"/>
      <c r="S18" s="382"/>
      <c r="T18" s="382"/>
      <c r="U18" s="382"/>
      <c r="V18" s="382"/>
      <c r="W18" s="382"/>
      <c r="X18" s="157"/>
      <c r="Y18" s="158"/>
      <c r="Z18" s="403"/>
      <c r="AA18" s="403"/>
      <c r="AB18" s="403"/>
      <c r="AC18" s="403"/>
      <c r="AD18" s="403"/>
      <c r="AE18" s="403"/>
      <c r="AF18" s="403"/>
      <c r="AG18" s="133"/>
    </row>
    <row r="19" spans="1:33" ht="28.5">
      <c r="A19" s="5"/>
      <c r="B19" s="17"/>
      <c r="C19" s="63">
        <v>6</v>
      </c>
      <c r="D19" s="62" t="s">
        <v>95</v>
      </c>
      <c r="E19" s="60"/>
      <c r="F19" s="62"/>
      <c r="G19" s="61" t="s">
        <v>94</v>
      </c>
      <c r="H19" s="60" t="s">
        <v>10</v>
      </c>
      <c r="I19" s="59">
        <f>+AA37</f>
        <v>73.2</v>
      </c>
      <c r="J19" s="58">
        <v>786317.44</v>
      </c>
      <c r="K19" s="57">
        <f t="shared" si="0"/>
        <v>1022212.672</v>
      </c>
      <c r="L19" s="56">
        <f t="shared" si="1"/>
        <v>74825967.59040001</v>
      </c>
      <c r="M19" s="13"/>
      <c r="N19" s="5"/>
      <c r="O19" s="132"/>
      <c r="P19" s="384" t="str">
        <f>+$C$13</f>
        <v xml:space="preserve">VEREDA GEMANIA VÍA LA CASCAREJA </v>
      </c>
      <c r="Q19" s="384" t="s">
        <v>7</v>
      </c>
      <c r="R19" s="384" t="s">
        <v>6</v>
      </c>
      <c r="S19" s="384" t="s">
        <v>5</v>
      </c>
      <c r="T19" s="384" t="s">
        <v>4</v>
      </c>
      <c r="U19" s="384" t="s">
        <v>3</v>
      </c>
      <c r="V19" s="160" t="s">
        <v>2</v>
      </c>
      <c r="W19" s="160" t="s">
        <v>93</v>
      </c>
      <c r="X19" s="157"/>
      <c r="Y19" s="402"/>
      <c r="Z19" s="171"/>
      <c r="AA19" s="171"/>
      <c r="AB19" s="171"/>
      <c r="AC19" s="171"/>
      <c r="AD19" s="171"/>
      <c r="AE19" s="161"/>
      <c r="AF19" s="161"/>
      <c r="AG19" s="133"/>
    </row>
    <row r="20" spans="1:33" ht="42.75">
      <c r="A20" s="5"/>
      <c r="B20" s="17"/>
      <c r="C20" s="63">
        <v>7</v>
      </c>
      <c r="D20" s="62" t="s">
        <v>92</v>
      </c>
      <c r="E20" s="60"/>
      <c r="F20" s="62"/>
      <c r="G20" s="61" t="s">
        <v>91</v>
      </c>
      <c r="H20" s="60" t="s">
        <v>10</v>
      </c>
      <c r="I20" s="59">
        <f>+W42</f>
        <v>27</v>
      </c>
      <c r="J20" s="58">
        <v>542040.13</v>
      </c>
      <c r="K20" s="57">
        <f t="shared" si="0"/>
        <v>704652.16899999999</v>
      </c>
      <c r="L20" s="56">
        <f t="shared" si="1"/>
        <v>19025608.563000001</v>
      </c>
      <c r="M20" s="13"/>
      <c r="N20" s="5"/>
      <c r="O20" s="132"/>
      <c r="P20" s="385"/>
      <c r="Q20" s="386"/>
      <c r="R20" s="386"/>
      <c r="S20" s="386"/>
      <c r="T20" s="386"/>
      <c r="U20" s="386"/>
      <c r="V20" s="160" t="s">
        <v>2</v>
      </c>
      <c r="W20" s="160" t="s">
        <v>1</v>
      </c>
      <c r="X20" s="157"/>
      <c r="Y20" s="402"/>
      <c r="Z20" s="172"/>
      <c r="AA20" s="171"/>
      <c r="AB20" s="171"/>
      <c r="AC20" s="171"/>
      <c r="AD20" s="171"/>
      <c r="AE20" s="161"/>
      <c r="AF20" s="161"/>
      <c r="AG20" s="133"/>
    </row>
    <row r="21" spans="1:33" ht="28.5">
      <c r="A21" s="5"/>
      <c r="B21" s="17"/>
      <c r="C21" s="63">
        <v>8</v>
      </c>
      <c r="D21" s="62" t="s">
        <v>90</v>
      </c>
      <c r="E21" s="60"/>
      <c r="F21" s="62"/>
      <c r="G21" s="61" t="s">
        <v>89</v>
      </c>
      <c r="H21" s="60" t="s">
        <v>22</v>
      </c>
      <c r="I21" s="59">
        <f>+Y53</f>
        <v>3834.4160000000002</v>
      </c>
      <c r="J21" s="58">
        <v>7002.12</v>
      </c>
      <c r="K21" s="57">
        <f t="shared" si="0"/>
        <v>9102.7559999999994</v>
      </c>
      <c r="L21" s="56">
        <f t="shared" si="1"/>
        <v>34903753.250496</v>
      </c>
      <c r="M21" s="13"/>
      <c r="N21" s="5"/>
      <c r="O21" s="132"/>
      <c r="P21" s="386"/>
      <c r="Q21" s="162">
        <f>+T6</f>
        <v>100</v>
      </c>
      <c r="R21" s="163"/>
      <c r="S21" s="165"/>
      <c r="T21" s="165"/>
      <c r="U21" s="165"/>
      <c r="V21" s="165" t="s">
        <v>88</v>
      </c>
      <c r="W21" s="162">
        <f>+Q21/1000</f>
        <v>0.1</v>
      </c>
      <c r="X21" s="157"/>
      <c r="Y21" s="402"/>
      <c r="Z21" s="166"/>
      <c r="AA21" s="167"/>
      <c r="AB21" s="168"/>
      <c r="AC21" s="168"/>
      <c r="AD21" s="168"/>
      <c r="AE21" s="168"/>
      <c r="AF21" s="161"/>
      <c r="AG21" s="133"/>
    </row>
    <row r="22" spans="1:33" ht="28.5">
      <c r="A22" s="5"/>
      <c r="B22" s="17"/>
      <c r="C22" s="63">
        <v>9</v>
      </c>
      <c r="D22" s="62" t="s">
        <v>87</v>
      </c>
      <c r="E22" s="60"/>
      <c r="F22" s="62"/>
      <c r="G22" s="61" t="s">
        <v>86</v>
      </c>
      <c r="H22" s="60" t="s">
        <v>85</v>
      </c>
      <c r="I22" s="59">
        <f>+W59</f>
        <v>375</v>
      </c>
      <c r="J22" s="58">
        <v>2312.5</v>
      </c>
      <c r="K22" s="57">
        <f t="shared" si="0"/>
        <v>3006.25</v>
      </c>
      <c r="L22" s="56">
        <f t="shared" si="1"/>
        <v>1127343.75</v>
      </c>
      <c r="M22" s="13"/>
      <c r="N22" s="5"/>
      <c r="O22" s="132"/>
      <c r="P22" s="170"/>
      <c r="Q22" s="170"/>
      <c r="R22" s="157"/>
      <c r="S22" s="157"/>
      <c r="T22" s="157"/>
      <c r="U22" s="157"/>
      <c r="V22" s="157"/>
      <c r="W22" s="157"/>
      <c r="X22" s="157"/>
      <c r="Y22" s="405"/>
      <c r="Z22" s="405"/>
      <c r="AA22" s="405"/>
      <c r="AB22" s="405"/>
      <c r="AC22" s="405"/>
      <c r="AD22" s="405"/>
      <c r="AE22" s="405"/>
      <c r="AF22" s="173"/>
      <c r="AG22" s="133"/>
    </row>
    <row r="23" spans="1:33" ht="28.5">
      <c r="A23" s="5"/>
      <c r="B23" s="17"/>
      <c r="C23" s="63">
        <v>10</v>
      </c>
      <c r="D23" s="62" t="s">
        <v>84</v>
      </c>
      <c r="E23" s="60"/>
      <c r="F23" s="62"/>
      <c r="G23" s="61" t="s">
        <v>83</v>
      </c>
      <c r="H23" s="60" t="s">
        <v>79</v>
      </c>
      <c r="I23" s="59">
        <f>+W64</f>
        <v>2</v>
      </c>
      <c r="J23" s="58">
        <v>430879.73</v>
      </c>
      <c r="K23" s="57">
        <f t="shared" si="0"/>
        <v>560143.64899999998</v>
      </c>
      <c r="L23" s="56">
        <f t="shared" si="1"/>
        <v>1120287.298</v>
      </c>
      <c r="M23" s="13"/>
      <c r="N23" s="5"/>
      <c r="O23" s="132"/>
      <c r="P23" s="156" t="s">
        <v>9</v>
      </c>
      <c r="Q23" s="382" t="s">
        <v>82</v>
      </c>
      <c r="R23" s="382"/>
      <c r="S23" s="382"/>
      <c r="T23" s="382"/>
      <c r="U23" s="382"/>
      <c r="V23" s="382"/>
      <c r="W23" s="382"/>
      <c r="X23" s="157"/>
      <c r="Y23" s="158"/>
      <c r="Z23" s="403"/>
      <c r="AA23" s="403"/>
      <c r="AB23" s="403"/>
      <c r="AC23" s="403"/>
      <c r="AD23" s="403"/>
      <c r="AE23" s="403"/>
      <c r="AF23" s="403"/>
      <c r="AG23" s="133"/>
    </row>
    <row r="24" spans="1:33" ht="28.5" customHeight="1">
      <c r="A24" s="5"/>
      <c r="B24" s="17"/>
      <c r="C24" s="63">
        <v>11</v>
      </c>
      <c r="D24" s="62" t="s">
        <v>81</v>
      </c>
      <c r="E24" s="60"/>
      <c r="F24" s="62"/>
      <c r="G24" s="61" t="s">
        <v>80</v>
      </c>
      <c r="H24" s="60" t="s">
        <v>79</v>
      </c>
      <c r="I24" s="59">
        <f>+W69</f>
        <v>2</v>
      </c>
      <c r="J24" s="58">
        <v>593433.73</v>
      </c>
      <c r="K24" s="57">
        <f t="shared" si="0"/>
        <v>771463.84900000005</v>
      </c>
      <c r="L24" s="56">
        <f t="shared" si="1"/>
        <v>1542927.6980000001</v>
      </c>
      <c r="M24" s="13"/>
      <c r="N24" s="5"/>
      <c r="O24" s="132"/>
      <c r="P24" s="384" t="str">
        <f>+$C$13</f>
        <v xml:space="preserve">VEREDA GEMANIA VÍA LA CASCAREJA </v>
      </c>
      <c r="Q24" s="384" t="s">
        <v>7</v>
      </c>
      <c r="R24" s="384" t="s">
        <v>6</v>
      </c>
      <c r="S24" s="384" t="s">
        <v>5</v>
      </c>
      <c r="T24" s="384" t="s">
        <v>4</v>
      </c>
      <c r="U24" s="384" t="s">
        <v>3</v>
      </c>
      <c r="V24" s="160" t="s">
        <v>2</v>
      </c>
      <c r="W24" s="160" t="s">
        <v>10</v>
      </c>
      <c r="X24" s="157"/>
      <c r="Y24" s="402"/>
      <c r="Z24" s="402"/>
      <c r="AA24" s="402"/>
      <c r="AB24" s="402"/>
      <c r="AC24" s="402"/>
      <c r="AD24" s="402"/>
      <c r="AE24" s="161"/>
      <c r="AF24" s="161"/>
      <c r="AG24" s="133"/>
    </row>
    <row r="25" spans="1:33" ht="28.5">
      <c r="A25" s="5"/>
      <c r="B25" s="17"/>
      <c r="C25" s="63">
        <v>12</v>
      </c>
      <c r="D25" s="62" t="s">
        <v>78</v>
      </c>
      <c r="E25" s="60"/>
      <c r="F25" s="62"/>
      <c r="G25" s="61" t="s">
        <v>77</v>
      </c>
      <c r="H25" s="60" t="s">
        <v>10</v>
      </c>
      <c r="I25" s="59">
        <f>+W74</f>
        <v>1.08</v>
      </c>
      <c r="J25" s="58">
        <v>516357.47</v>
      </c>
      <c r="K25" s="57">
        <f t="shared" si="0"/>
        <v>671264.71100000001</v>
      </c>
      <c r="L25" s="56">
        <f t="shared" si="1"/>
        <v>724965.88788000005</v>
      </c>
      <c r="M25" s="13"/>
      <c r="N25" s="5"/>
      <c r="O25" s="132"/>
      <c r="P25" s="386"/>
      <c r="Q25" s="386"/>
      <c r="R25" s="386"/>
      <c r="S25" s="386"/>
      <c r="T25" s="386"/>
      <c r="U25" s="386"/>
      <c r="V25" s="160" t="s">
        <v>2</v>
      </c>
      <c r="W25" s="160" t="s">
        <v>1</v>
      </c>
      <c r="X25" s="157"/>
      <c r="Y25" s="402"/>
      <c r="Z25" s="402"/>
      <c r="AA25" s="402"/>
      <c r="AB25" s="402"/>
      <c r="AC25" s="402"/>
      <c r="AD25" s="402"/>
      <c r="AE25" s="161"/>
      <c r="AF25" s="161"/>
      <c r="AG25" s="133"/>
    </row>
    <row r="26" spans="1:33" ht="42.75">
      <c r="A26" s="5"/>
      <c r="B26" s="17"/>
      <c r="C26" s="63">
        <v>13</v>
      </c>
      <c r="D26" s="62" t="s">
        <v>76</v>
      </c>
      <c r="E26" s="60"/>
      <c r="F26" s="62"/>
      <c r="G26" s="61" t="s">
        <v>75</v>
      </c>
      <c r="H26" s="62" t="s">
        <v>10</v>
      </c>
      <c r="I26" s="59">
        <f>+W80</f>
        <v>50</v>
      </c>
      <c r="J26" s="58">
        <v>100304.2</v>
      </c>
      <c r="K26" s="57">
        <f t="shared" si="0"/>
        <v>130395.46</v>
      </c>
      <c r="L26" s="56">
        <f t="shared" si="1"/>
        <v>6519773</v>
      </c>
      <c r="M26" s="13"/>
      <c r="N26" s="5"/>
      <c r="O26" s="132"/>
      <c r="P26" s="174" t="s">
        <v>74</v>
      </c>
      <c r="Q26" s="162">
        <f>+R6</f>
        <v>100</v>
      </c>
      <c r="R26" s="162">
        <v>0.3</v>
      </c>
      <c r="S26" s="165">
        <v>0.1</v>
      </c>
      <c r="T26" s="165"/>
      <c r="U26" s="165">
        <v>2</v>
      </c>
      <c r="V26" s="165" t="s">
        <v>10</v>
      </c>
      <c r="W26" s="162">
        <f>+Q26*R26*S26*U26</f>
        <v>6</v>
      </c>
      <c r="X26" s="157"/>
      <c r="Y26" s="402"/>
      <c r="Z26" s="166"/>
      <c r="AA26" s="167"/>
      <c r="AB26" s="168"/>
      <c r="AC26" s="168"/>
      <c r="AD26" s="168"/>
      <c r="AE26" s="168"/>
      <c r="AF26" s="166"/>
      <c r="AG26" s="133"/>
    </row>
    <row r="27" spans="1:33" ht="17.25" thickBot="1">
      <c r="A27" s="5"/>
      <c r="B27" s="17"/>
      <c r="C27" s="63">
        <v>14</v>
      </c>
      <c r="D27" s="62" t="s">
        <v>73</v>
      </c>
      <c r="E27" s="62"/>
      <c r="F27" s="62"/>
      <c r="G27" s="61" t="s">
        <v>72</v>
      </c>
      <c r="H27" s="60" t="s">
        <v>0</v>
      </c>
      <c r="I27" s="59">
        <f>+W85</f>
        <v>500</v>
      </c>
      <c r="J27" s="58">
        <v>1249.47</v>
      </c>
      <c r="K27" s="57">
        <f t="shared" si="0"/>
        <v>1624.3110000000001</v>
      </c>
      <c r="L27" s="56">
        <f t="shared" si="1"/>
        <v>812155.50000000012</v>
      </c>
      <c r="M27" s="13"/>
      <c r="N27" s="5"/>
      <c r="O27" s="132"/>
      <c r="P27" s="174" t="s">
        <v>71</v>
      </c>
      <c r="Q27" s="175">
        <f>+T6</f>
        <v>100</v>
      </c>
      <c r="R27" s="176">
        <v>0.2</v>
      </c>
      <c r="S27" s="177">
        <v>0.3</v>
      </c>
      <c r="T27" s="177"/>
      <c r="U27" s="177">
        <f>ROUND(Q27/2.8,0)</f>
        <v>36</v>
      </c>
      <c r="V27" s="165" t="s">
        <v>10</v>
      </c>
      <c r="W27" s="175">
        <f>+Q27*R27*S27*U27</f>
        <v>216</v>
      </c>
      <c r="X27" s="157"/>
      <c r="Y27" s="169"/>
      <c r="Z27" s="169"/>
      <c r="AA27" s="169"/>
      <c r="AB27" s="169"/>
      <c r="AC27" s="169"/>
      <c r="AD27" s="169"/>
      <c r="AE27" s="169"/>
      <c r="AF27" s="169"/>
      <c r="AG27" s="133"/>
    </row>
    <row r="28" spans="1:33" ht="29.25" customHeight="1" thickBot="1">
      <c r="A28" s="5"/>
      <c r="B28" s="17"/>
      <c r="C28" s="379" t="s">
        <v>70</v>
      </c>
      <c r="D28" s="380"/>
      <c r="E28" s="380"/>
      <c r="F28" s="380"/>
      <c r="G28" s="380"/>
      <c r="H28" s="380"/>
      <c r="I28" s="380"/>
      <c r="J28" s="380"/>
      <c r="K28" s="381"/>
      <c r="L28" s="64">
        <f>SUM(L14:L27)</f>
        <v>173070721.05377603</v>
      </c>
      <c r="M28" s="13"/>
      <c r="N28" s="5"/>
      <c r="O28" s="132"/>
      <c r="P28" s="387" t="s">
        <v>69</v>
      </c>
      <c r="Q28" s="387"/>
      <c r="R28" s="387"/>
      <c r="S28" s="387"/>
      <c r="T28" s="387"/>
      <c r="U28" s="387"/>
      <c r="V28" s="165" t="s">
        <v>10</v>
      </c>
      <c r="W28" s="178">
        <f>+SUM(W26:W27)</f>
        <v>222</v>
      </c>
      <c r="X28" s="157"/>
      <c r="Y28" s="158"/>
      <c r="Z28" s="404"/>
      <c r="AA28" s="404"/>
      <c r="AB28" s="404"/>
      <c r="AC28" s="404"/>
      <c r="AD28" s="404"/>
      <c r="AE28" s="404"/>
      <c r="AF28" s="404"/>
      <c r="AG28" s="133"/>
    </row>
    <row r="29" spans="1:33" ht="43.5" thickBot="1">
      <c r="A29" s="5"/>
      <c r="B29" s="17"/>
      <c r="C29" s="63">
        <v>16</v>
      </c>
      <c r="D29" s="65" t="s">
        <v>68</v>
      </c>
      <c r="E29" s="62"/>
      <c r="F29" s="62"/>
      <c r="G29" s="61" t="s">
        <v>67</v>
      </c>
      <c r="H29" s="60" t="s">
        <v>66</v>
      </c>
      <c r="I29" s="59">
        <f>+T6</f>
        <v>100</v>
      </c>
      <c r="J29" s="58">
        <v>36134.449999999997</v>
      </c>
      <c r="K29" s="57">
        <f>J29*(1+$L$49)</f>
        <v>46974.784999999996</v>
      </c>
      <c r="L29" s="56">
        <f t="shared" si="1"/>
        <v>4697478.5</v>
      </c>
      <c r="M29" s="13"/>
      <c r="N29" s="5"/>
      <c r="O29" s="132"/>
      <c r="P29" s="157"/>
      <c r="Q29" s="157"/>
      <c r="R29" s="157"/>
      <c r="S29" s="157"/>
      <c r="T29" s="157"/>
      <c r="U29" s="157"/>
      <c r="V29" s="157"/>
      <c r="W29" s="157"/>
      <c r="X29" s="157"/>
      <c r="Y29" s="402"/>
      <c r="Z29" s="402"/>
      <c r="AA29" s="402"/>
      <c r="AB29" s="402"/>
      <c r="AC29" s="402"/>
      <c r="AD29" s="402"/>
      <c r="AE29" s="161"/>
      <c r="AF29" s="161"/>
      <c r="AG29" s="133"/>
    </row>
    <row r="30" spans="1:33" ht="30.75" customHeight="1" thickBot="1">
      <c r="A30" s="5"/>
      <c r="B30" s="17"/>
      <c r="C30" s="379" t="s">
        <v>65</v>
      </c>
      <c r="D30" s="380"/>
      <c r="E30" s="380"/>
      <c r="F30" s="380"/>
      <c r="G30" s="380"/>
      <c r="H30" s="380"/>
      <c r="I30" s="380"/>
      <c r="J30" s="380"/>
      <c r="K30" s="381"/>
      <c r="L30" s="64">
        <f>SUM(L29)</f>
        <v>4697478.5</v>
      </c>
      <c r="M30" s="13"/>
      <c r="N30" s="5"/>
      <c r="O30" s="132"/>
      <c r="P30" s="156" t="s">
        <v>9</v>
      </c>
      <c r="Q30" s="388" t="s">
        <v>64</v>
      </c>
      <c r="R30" s="388"/>
      <c r="S30" s="388"/>
      <c r="T30" s="388"/>
      <c r="U30" s="388"/>
      <c r="V30" s="388"/>
      <c r="W30" s="388"/>
      <c r="X30" s="157"/>
      <c r="Y30" s="402"/>
      <c r="Z30" s="402"/>
      <c r="AA30" s="402"/>
      <c r="AB30" s="402"/>
      <c r="AC30" s="402"/>
      <c r="AD30" s="402"/>
      <c r="AE30" s="161"/>
      <c r="AF30" s="161"/>
      <c r="AG30" s="133"/>
    </row>
    <row r="31" spans="1:33" ht="17.25" customHeight="1">
      <c r="A31" s="5"/>
      <c r="B31" s="17"/>
      <c r="C31" s="63">
        <v>18</v>
      </c>
      <c r="D31" s="62"/>
      <c r="E31" s="62"/>
      <c r="F31" s="62"/>
      <c r="G31" s="61"/>
      <c r="H31" s="60"/>
      <c r="I31" s="59"/>
      <c r="J31" s="58"/>
      <c r="K31" s="57"/>
      <c r="L31" s="56"/>
      <c r="M31" s="13"/>
      <c r="N31" s="5"/>
      <c r="O31" s="132"/>
      <c r="P31" s="384" t="str">
        <f>+$C$13</f>
        <v xml:space="preserve">VEREDA GEMANIA VÍA LA CASCAREJA </v>
      </c>
      <c r="Q31" s="384" t="s">
        <v>7</v>
      </c>
      <c r="R31" s="384" t="s">
        <v>6</v>
      </c>
      <c r="S31" s="384" t="s">
        <v>5</v>
      </c>
      <c r="T31" s="384" t="s">
        <v>4</v>
      </c>
      <c r="U31" s="384" t="s">
        <v>3</v>
      </c>
      <c r="V31" s="160" t="s">
        <v>2</v>
      </c>
      <c r="W31" s="160" t="s">
        <v>10</v>
      </c>
      <c r="X31" s="157"/>
      <c r="Y31" s="402"/>
      <c r="Z31" s="166"/>
      <c r="AA31" s="167"/>
      <c r="AB31" s="168"/>
      <c r="AC31" s="168"/>
      <c r="AD31" s="168"/>
      <c r="AE31" s="168"/>
      <c r="AF31" s="166"/>
      <c r="AG31" s="133"/>
    </row>
    <row r="32" spans="1:33" s="32" customFormat="1" ht="30" customHeight="1">
      <c r="A32" s="26"/>
      <c r="B32" s="31"/>
      <c r="M32" s="27"/>
      <c r="N32" s="26"/>
      <c r="O32" s="199"/>
      <c r="P32" s="385"/>
      <c r="Q32" s="386"/>
      <c r="R32" s="386"/>
      <c r="S32" s="386"/>
      <c r="T32" s="386"/>
      <c r="U32" s="386"/>
      <c r="V32" s="160" t="s">
        <v>2</v>
      </c>
      <c r="W32" s="160" t="s">
        <v>1</v>
      </c>
      <c r="X32" s="179"/>
      <c r="Y32" s="180"/>
      <c r="Z32" s="180"/>
      <c r="AA32" s="180"/>
      <c r="AB32" s="180"/>
      <c r="AC32" s="180"/>
      <c r="AD32" s="180"/>
      <c r="AE32" s="180"/>
      <c r="AF32" s="180"/>
      <c r="AG32" s="204"/>
    </row>
    <row r="33" spans="1:33" s="32" customFormat="1" ht="15.75">
      <c r="A33" s="26"/>
      <c r="B33" s="31"/>
      <c r="C33" s="53"/>
      <c r="D33" s="53"/>
      <c r="E33" s="53"/>
      <c r="F33" s="53"/>
      <c r="G33" s="54"/>
      <c r="H33" s="53"/>
      <c r="I33" s="53"/>
      <c r="J33" s="53"/>
      <c r="K33" s="53"/>
      <c r="L33" s="52"/>
      <c r="M33" s="27"/>
      <c r="N33" s="26"/>
      <c r="O33" s="205"/>
      <c r="P33" s="386"/>
      <c r="Q33" s="162">
        <f>+R6</f>
        <v>100</v>
      </c>
      <c r="R33" s="163">
        <v>5</v>
      </c>
      <c r="S33" s="165">
        <v>0.15</v>
      </c>
      <c r="T33" s="165"/>
      <c r="U33" s="165"/>
      <c r="V33" s="165" t="s">
        <v>10</v>
      </c>
      <c r="W33" s="162">
        <f>+Q33*R33*S33</f>
        <v>75</v>
      </c>
      <c r="X33" s="179"/>
      <c r="Y33" s="158"/>
      <c r="Z33" s="403"/>
      <c r="AA33" s="403"/>
      <c r="AB33" s="403"/>
      <c r="AC33" s="403"/>
      <c r="AD33" s="403"/>
      <c r="AE33" s="403"/>
      <c r="AF33" s="403"/>
      <c r="AG33" s="204"/>
    </row>
    <row r="34" spans="1:33" s="32" customFormat="1" ht="35.25" customHeight="1">
      <c r="A34" s="26"/>
      <c r="B34" s="31"/>
      <c r="C34" s="42"/>
      <c r="D34" s="44"/>
      <c r="E34" s="42"/>
      <c r="F34" s="293" t="s">
        <v>63</v>
      </c>
      <c r="G34" s="293"/>
      <c r="H34" s="293"/>
      <c r="I34" s="293"/>
      <c r="J34" s="293"/>
      <c r="K34" s="293"/>
      <c r="L34" s="47">
        <f>+L28</f>
        <v>173070721.05377603</v>
      </c>
      <c r="M34" s="27"/>
      <c r="N34" s="26"/>
      <c r="O34" s="205"/>
      <c r="P34" s="179"/>
      <c r="Q34" s="179"/>
      <c r="R34" s="179"/>
      <c r="S34" s="179"/>
      <c r="T34" s="179"/>
      <c r="U34" s="179"/>
      <c r="V34" s="179"/>
      <c r="W34" s="179"/>
      <c r="X34" s="179"/>
      <c r="Y34" s="181"/>
      <c r="Z34" s="402"/>
      <c r="AA34" s="402"/>
      <c r="AB34" s="402"/>
      <c r="AC34" s="402"/>
      <c r="AD34" s="402"/>
      <c r="AE34" s="161"/>
      <c r="AF34" s="161"/>
      <c r="AG34" s="204"/>
    </row>
    <row r="35" spans="1:33" s="32" customFormat="1" ht="35.25" customHeight="1">
      <c r="A35" s="26"/>
      <c r="B35" s="31"/>
      <c r="C35" s="42"/>
      <c r="D35" s="44"/>
      <c r="E35" s="42"/>
      <c r="F35" s="293" t="s">
        <v>62</v>
      </c>
      <c r="G35" s="293"/>
      <c r="H35" s="293"/>
      <c r="I35" s="293"/>
      <c r="J35" s="293"/>
      <c r="K35" s="293"/>
      <c r="L35" s="49">
        <f>+L28*0.01</f>
        <v>1730707.2105377603</v>
      </c>
      <c r="M35" s="27"/>
      <c r="N35" s="26"/>
      <c r="O35" s="205"/>
      <c r="P35" s="156" t="s">
        <v>9</v>
      </c>
      <c r="Q35" s="382" t="s">
        <v>61</v>
      </c>
      <c r="R35" s="382"/>
      <c r="S35" s="382"/>
      <c r="T35" s="382"/>
      <c r="U35" s="382"/>
      <c r="V35" s="382"/>
      <c r="W35" s="382"/>
      <c r="X35" s="382"/>
      <c r="Y35" s="181"/>
      <c r="Z35" s="402"/>
      <c r="AA35" s="402"/>
      <c r="AB35" s="402"/>
      <c r="AC35" s="402"/>
      <c r="AD35" s="402"/>
      <c r="AE35" s="161"/>
      <c r="AF35" s="161"/>
      <c r="AG35" s="204"/>
    </row>
    <row r="36" spans="1:33" s="32" customFormat="1" ht="40.5" customHeight="1">
      <c r="A36" s="26"/>
      <c r="B36" s="31"/>
      <c r="C36" s="42"/>
      <c r="D36" s="44"/>
      <c r="E36" s="42"/>
      <c r="F36" s="293" t="s">
        <v>60</v>
      </c>
      <c r="G36" s="293"/>
      <c r="H36" s="293"/>
      <c r="I36" s="293"/>
      <c r="J36" s="293"/>
      <c r="K36" s="293"/>
      <c r="L36" s="49">
        <f>+L28*0.01</f>
        <v>1730707.2105377603</v>
      </c>
      <c r="M36" s="27"/>
      <c r="N36" s="26"/>
      <c r="O36" s="205"/>
      <c r="P36" s="412" t="str">
        <f>+$C$13</f>
        <v xml:space="preserve">VEREDA GEMANIA VÍA LA CASCAREJA </v>
      </c>
      <c r="Q36" s="182" t="s">
        <v>7</v>
      </c>
      <c r="R36" s="182" t="s">
        <v>59</v>
      </c>
      <c r="S36" s="182" t="s">
        <v>58</v>
      </c>
      <c r="T36" s="182" t="s">
        <v>57</v>
      </c>
      <c r="U36" s="182" t="s">
        <v>56</v>
      </c>
      <c r="V36" s="165" t="s">
        <v>55</v>
      </c>
      <c r="W36" s="183" t="s">
        <v>54</v>
      </c>
      <c r="X36" s="183" t="s">
        <v>53</v>
      </c>
      <c r="Y36" s="182" t="s">
        <v>52</v>
      </c>
      <c r="Z36" s="165" t="s">
        <v>2</v>
      </c>
      <c r="AA36" s="184" t="s">
        <v>1</v>
      </c>
      <c r="AB36" s="168"/>
      <c r="AC36" s="168"/>
      <c r="AD36" s="168"/>
      <c r="AE36" s="168"/>
      <c r="AF36" s="166"/>
      <c r="AG36" s="204"/>
    </row>
    <row r="37" spans="1:33" s="32" customFormat="1" ht="35.25" customHeight="1">
      <c r="A37" s="26"/>
      <c r="B37" s="31"/>
      <c r="C37" s="42"/>
      <c r="D37" s="50"/>
      <c r="E37" s="50"/>
      <c r="F37" s="293" t="s">
        <v>51</v>
      </c>
      <c r="G37" s="293"/>
      <c r="H37" s="293"/>
      <c r="I37" s="293"/>
      <c r="J37" s="293"/>
      <c r="K37" s="293"/>
      <c r="L37" s="51">
        <f>SUM(L34:L36)</f>
        <v>176532135.47485155</v>
      </c>
      <c r="M37" s="27"/>
      <c r="N37" s="26"/>
      <c r="O37" s="205"/>
      <c r="P37" s="412"/>
      <c r="Q37" s="162">
        <f>+R6</f>
        <v>100</v>
      </c>
      <c r="R37" s="185">
        <f>+Z6+AB6</f>
        <v>1.8</v>
      </c>
      <c r="S37" s="186">
        <f>+X6+AD6</f>
        <v>0.35399999999999998</v>
      </c>
      <c r="T37" s="187">
        <f>+Q37*R37*0.15</f>
        <v>27</v>
      </c>
      <c r="U37" s="185">
        <f>+Q37*S37</f>
        <v>35.4</v>
      </c>
      <c r="V37" s="165"/>
      <c r="W37" s="188">
        <f>ROUND(Q37/2.8,0)</f>
        <v>36</v>
      </c>
      <c r="X37" s="189">
        <f>5*0.2*0.3</f>
        <v>0.3</v>
      </c>
      <c r="Y37" s="189">
        <f>+W37*X37</f>
        <v>10.799999999999999</v>
      </c>
      <c r="Z37" s="165" t="s">
        <v>10</v>
      </c>
      <c r="AA37" s="189">
        <f>+T37+U37+Y37</f>
        <v>73.2</v>
      </c>
      <c r="AB37" s="180"/>
      <c r="AC37" s="180"/>
      <c r="AD37" s="180"/>
      <c r="AE37" s="180"/>
      <c r="AF37" s="180"/>
      <c r="AG37" s="204"/>
    </row>
    <row r="38" spans="1:33" s="32" customFormat="1" ht="57.6" customHeight="1">
      <c r="A38" s="26"/>
      <c r="B38" s="31"/>
      <c r="C38" s="42"/>
      <c r="D38" s="44"/>
      <c r="E38" s="42"/>
      <c r="F38" s="300" t="s">
        <v>177</v>
      </c>
      <c r="G38" s="300"/>
      <c r="H38" s="300"/>
      <c r="I38" s="300"/>
      <c r="J38" s="300"/>
      <c r="K38" s="300"/>
      <c r="L38" s="49">
        <f>+L30</f>
        <v>4697478.5</v>
      </c>
      <c r="M38" s="27"/>
      <c r="N38" s="26"/>
      <c r="O38" s="205"/>
      <c r="P38" s="181"/>
      <c r="Q38" s="166"/>
      <c r="R38" s="166"/>
      <c r="S38" s="168"/>
      <c r="T38" s="168"/>
      <c r="U38" s="168"/>
      <c r="V38" s="168"/>
      <c r="W38" s="166"/>
      <c r="X38" s="190"/>
      <c r="Y38" s="158"/>
      <c r="Z38" s="403"/>
      <c r="AA38" s="403"/>
      <c r="AB38" s="403"/>
      <c r="AC38" s="403"/>
      <c r="AD38" s="403"/>
      <c r="AE38" s="403"/>
      <c r="AF38" s="403"/>
      <c r="AG38" s="204"/>
    </row>
    <row r="39" spans="1:33" s="32" customFormat="1" ht="35.25" customHeight="1">
      <c r="A39" s="26"/>
      <c r="B39" s="31"/>
      <c r="C39" s="42"/>
      <c r="D39" s="50"/>
      <c r="E39" s="50"/>
      <c r="F39" s="300" t="s">
        <v>50</v>
      </c>
      <c r="G39" s="300"/>
      <c r="H39" s="300"/>
      <c r="I39" s="300"/>
      <c r="J39" s="300"/>
      <c r="K39" s="300"/>
      <c r="L39" s="49">
        <f>+L38*0.19</f>
        <v>892520.91500000004</v>
      </c>
      <c r="M39" s="27"/>
      <c r="N39" s="26"/>
      <c r="O39" s="205"/>
      <c r="P39" s="156" t="s">
        <v>9</v>
      </c>
      <c r="Q39" s="409" t="s">
        <v>49</v>
      </c>
      <c r="R39" s="410"/>
      <c r="S39" s="410"/>
      <c r="T39" s="410"/>
      <c r="U39" s="410"/>
      <c r="V39" s="410"/>
      <c r="W39" s="411"/>
      <c r="X39" s="179"/>
      <c r="Y39" s="180"/>
      <c r="Z39" s="402"/>
      <c r="AA39" s="402"/>
      <c r="AB39" s="402"/>
      <c r="AC39" s="402"/>
      <c r="AD39" s="402"/>
      <c r="AE39" s="161"/>
      <c r="AF39" s="161"/>
      <c r="AG39" s="204"/>
    </row>
    <row r="40" spans="1:33" s="32" customFormat="1" ht="35.25" customHeight="1">
      <c r="A40" s="26"/>
      <c r="B40" s="31"/>
      <c r="C40" s="42"/>
      <c r="D40" s="44"/>
      <c r="E40" s="42"/>
      <c r="F40" s="300" t="s">
        <v>48</v>
      </c>
      <c r="G40" s="300"/>
      <c r="H40" s="300"/>
      <c r="I40" s="300"/>
      <c r="J40" s="300"/>
      <c r="K40" s="300"/>
      <c r="L40" s="48">
        <f>+L38+L37+L39</f>
        <v>182122134.88985154</v>
      </c>
      <c r="M40" s="27"/>
      <c r="N40" s="26"/>
      <c r="O40" s="205"/>
      <c r="P40" s="384" t="str">
        <f>+$C$13</f>
        <v xml:space="preserve">VEREDA GEMANIA VÍA LA CASCAREJA </v>
      </c>
      <c r="Q40" s="384" t="s">
        <v>7</v>
      </c>
      <c r="R40" s="384" t="s">
        <v>6</v>
      </c>
      <c r="S40" s="384" t="s">
        <v>5</v>
      </c>
      <c r="T40" s="384" t="s">
        <v>4</v>
      </c>
      <c r="U40" s="384" t="s">
        <v>3</v>
      </c>
      <c r="V40" s="165" t="s">
        <v>2</v>
      </c>
      <c r="W40" s="165" t="s">
        <v>10</v>
      </c>
      <c r="X40" s="179"/>
      <c r="Y40" s="158"/>
      <c r="Z40" s="402"/>
      <c r="AA40" s="402"/>
      <c r="AB40" s="402"/>
      <c r="AC40" s="402"/>
      <c r="AD40" s="402"/>
      <c r="AE40" s="161"/>
      <c r="AF40" s="161"/>
      <c r="AG40" s="204"/>
    </row>
    <row r="41" spans="1:33" s="32" customFormat="1" ht="35.25" customHeight="1">
      <c r="A41" s="26"/>
      <c r="B41" s="31"/>
      <c r="C41" s="42"/>
      <c r="D41" s="44"/>
      <c r="E41" s="42"/>
      <c r="F41" s="298"/>
      <c r="G41" s="298"/>
      <c r="H41" s="298"/>
      <c r="I41" s="298"/>
      <c r="J41" s="298"/>
      <c r="K41" s="298"/>
      <c r="L41" s="47"/>
      <c r="M41" s="27"/>
      <c r="N41" s="26"/>
      <c r="O41" s="205"/>
      <c r="P41" s="385"/>
      <c r="Q41" s="386"/>
      <c r="R41" s="386"/>
      <c r="S41" s="386"/>
      <c r="T41" s="386"/>
      <c r="U41" s="386"/>
      <c r="V41" s="165" t="s">
        <v>2</v>
      </c>
      <c r="W41" s="165" t="s">
        <v>1</v>
      </c>
      <c r="X41" s="179"/>
      <c r="Y41" s="171"/>
      <c r="Z41" s="166"/>
      <c r="AA41" s="167"/>
      <c r="AB41" s="168"/>
      <c r="AC41" s="168"/>
      <c r="AD41" s="168"/>
      <c r="AE41" s="168"/>
      <c r="AF41" s="166"/>
      <c r="AG41" s="204"/>
    </row>
    <row r="42" spans="1:33" s="32" customFormat="1" ht="30" customHeight="1">
      <c r="A42" s="26"/>
      <c r="B42" s="31"/>
      <c r="C42" s="42"/>
      <c r="D42" s="44"/>
      <c r="E42" s="42"/>
      <c r="F42" s="298"/>
      <c r="G42" s="298"/>
      <c r="H42" s="298"/>
      <c r="I42" s="298"/>
      <c r="J42" s="298"/>
      <c r="K42" s="298"/>
      <c r="L42" s="46"/>
      <c r="M42" s="27"/>
      <c r="N42" s="26"/>
      <c r="O42" s="199"/>
      <c r="P42" s="386"/>
      <c r="Q42" s="162">
        <f>+R6</f>
        <v>100</v>
      </c>
      <c r="R42" s="163">
        <f>+Y6+AA6+AC6</f>
        <v>1.8</v>
      </c>
      <c r="S42" s="165">
        <v>0.15</v>
      </c>
      <c r="T42" s="165"/>
      <c r="U42" s="165">
        <v>1</v>
      </c>
      <c r="V42" s="165" t="s">
        <v>10</v>
      </c>
      <c r="W42" s="162">
        <f>+Q42*R42*S42*U42</f>
        <v>27</v>
      </c>
      <c r="X42" s="179"/>
      <c r="Y42" s="171"/>
      <c r="Z42" s="180"/>
      <c r="AA42" s="180"/>
      <c r="AB42" s="180"/>
      <c r="AC42" s="180"/>
      <c r="AD42" s="180"/>
      <c r="AE42" s="180"/>
      <c r="AF42" s="180"/>
      <c r="AG42" s="204"/>
    </row>
    <row r="43" spans="1:33" s="32" customFormat="1" ht="16.5" customHeight="1" thickBot="1">
      <c r="A43" s="26"/>
      <c r="B43" s="31"/>
      <c r="C43" s="42"/>
      <c r="D43" s="44"/>
      <c r="E43" s="44"/>
      <c r="F43" s="44"/>
      <c r="G43" s="43"/>
      <c r="H43" s="42"/>
      <c r="I43" s="41"/>
      <c r="J43" s="41"/>
      <c r="K43" s="40"/>
      <c r="L43" s="39"/>
      <c r="M43" s="27"/>
      <c r="N43" s="26"/>
      <c r="O43" s="205"/>
      <c r="P43" s="179"/>
      <c r="Q43" s="179"/>
      <c r="R43" s="179"/>
      <c r="S43" s="179"/>
      <c r="T43" s="179"/>
      <c r="U43" s="179"/>
      <c r="V43" s="179"/>
      <c r="W43" s="179"/>
      <c r="X43" s="179"/>
      <c r="Y43" s="171"/>
      <c r="Z43" s="403"/>
      <c r="AA43" s="403"/>
      <c r="AB43" s="403"/>
      <c r="AC43" s="403"/>
      <c r="AD43" s="403"/>
      <c r="AE43" s="403"/>
      <c r="AF43" s="403"/>
      <c r="AG43" s="204"/>
    </row>
    <row r="44" spans="1:33" s="32" customFormat="1" ht="24.75" customHeight="1">
      <c r="A44" s="26"/>
      <c r="B44" s="31"/>
      <c r="C44" s="38"/>
      <c r="D44" s="286"/>
      <c r="E44" s="286"/>
      <c r="F44" s="286"/>
      <c r="G44" s="286"/>
      <c r="H44" s="286"/>
      <c r="I44" s="286"/>
      <c r="J44" s="286"/>
      <c r="K44" s="286"/>
      <c r="L44" s="287"/>
      <c r="M44" s="37"/>
      <c r="N44" s="26"/>
      <c r="O44" s="205"/>
      <c r="P44" s="156" t="s">
        <v>9</v>
      </c>
      <c r="Q44" s="382" t="s">
        <v>47</v>
      </c>
      <c r="R44" s="382"/>
      <c r="S44" s="382"/>
      <c r="T44" s="382"/>
      <c r="U44" s="382"/>
      <c r="V44" s="382"/>
      <c r="W44" s="382"/>
      <c r="X44" s="382"/>
      <c r="Y44" s="382"/>
      <c r="Z44" s="402"/>
      <c r="AA44" s="402"/>
      <c r="AB44" s="402"/>
      <c r="AC44" s="402"/>
      <c r="AD44" s="402"/>
      <c r="AE44" s="161"/>
      <c r="AF44" s="161"/>
      <c r="AG44" s="204"/>
    </row>
    <row r="45" spans="1:33" s="32" customFormat="1" ht="46.5" customHeight="1">
      <c r="A45" s="26"/>
      <c r="B45" s="31"/>
      <c r="C45" s="288" t="s">
        <v>46</v>
      </c>
      <c r="D45" s="289"/>
      <c r="E45" s="289"/>
      <c r="F45" s="289"/>
      <c r="G45" s="289"/>
      <c r="H45" s="290" t="s">
        <v>45</v>
      </c>
      <c r="I45" s="290"/>
      <c r="J45" s="290"/>
      <c r="K45" s="290"/>
      <c r="L45" s="36" t="s">
        <v>44</v>
      </c>
      <c r="M45" s="34"/>
      <c r="N45" s="26"/>
      <c r="O45" s="205"/>
      <c r="P45" s="182" t="str">
        <f>+$C$13</f>
        <v xml:space="preserve">VEREDA GEMANIA VÍA LA CASCAREJA </v>
      </c>
      <c r="Q45" s="182" t="s">
        <v>43</v>
      </c>
      <c r="R45" s="182" t="s">
        <v>7</v>
      </c>
      <c r="S45" s="182" t="s">
        <v>6</v>
      </c>
      <c r="T45" s="182" t="s">
        <v>3</v>
      </c>
      <c r="U45" s="182" t="s">
        <v>42</v>
      </c>
      <c r="V45" s="182" t="s">
        <v>41</v>
      </c>
      <c r="W45" s="191" t="s">
        <v>3</v>
      </c>
      <c r="X45" s="182" t="s">
        <v>40</v>
      </c>
      <c r="Y45" s="184" t="s">
        <v>16</v>
      </c>
      <c r="Z45" s="402"/>
      <c r="AA45" s="402"/>
      <c r="AB45" s="402"/>
      <c r="AC45" s="402"/>
      <c r="AD45" s="402"/>
      <c r="AE45" s="161"/>
      <c r="AF45" s="161"/>
      <c r="AG45" s="204"/>
    </row>
    <row r="46" spans="1:33" s="32" customFormat="1" ht="32.25" customHeight="1">
      <c r="A46" s="26"/>
      <c r="B46" s="31"/>
      <c r="C46" s="288" t="s">
        <v>39</v>
      </c>
      <c r="D46" s="289"/>
      <c r="E46" s="289"/>
      <c r="F46" s="289"/>
      <c r="G46" s="289"/>
      <c r="H46" s="283" t="s">
        <v>38</v>
      </c>
      <c r="I46" s="283"/>
      <c r="J46" s="20"/>
      <c r="K46" s="19" t="s">
        <v>37</v>
      </c>
      <c r="L46" s="18">
        <v>0.22</v>
      </c>
      <c r="M46" s="34"/>
      <c r="N46" s="26"/>
      <c r="O46" s="205"/>
      <c r="P46" s="192" t="s">
        <v>36</v>
      </c>
      <c r="Q46" s="193">
        <v>4</v>
      </c>
      <c r="R46" s="194">
        <f>+R6</f>
        <v>100</v>
      </c>
      <c r="S46" s="185">
        <f>+Z6+AB6</f>
        <v>1.8</v>
      </c>
      <c r="T46" s="187">
        <f>ROUND(+S46/0.15,0)</f>
        <v>12</v>
      </c>
      <c r="U46" s="186">
        <v>0.99399999999999999</v>
      </c>
      <c r="V46" s="182">
        <f t="shared" ref="V46:V52" si="2">+R46*T46*U46</f>
        <v>1192.8</v>
      </c>
      <c r="W46" s="195">
        <v>1</v>
      </c>
      <c r="X46" s="182" t="s">
        <v>22</v>
      </c>
      <c r="Y46" s="195">
        <f t="shared" ref="Y46:Y52" si="3">+V46*W46</f>
        <v>1192.8</v>
      </c>
      <c r="Z46" s="166"/>
      <c r="AA46" s="167"/>
      <c r="AB46" s="168"/>
      <c r="AC46" s="168"/>
      <c r="AD46" s="168"/>
      <c r="AE46" s="168"/>
      <c r="AF46" s="166"/>
      <c r="AG46" s="204"/>
    </row>
    <row r="47" spans="1:33" s="32" customFormat="1" ht="30" customHeight="1">
      <c r="A47" s="26"/>
      <c r="B47" s="31"/>
      <c r="C47" s="288" t="s">
        <v>35</v>
      </c>
      <c r="D47" s="289"/>
      <c r="E47" s="289"/>
      <c r="F47" s="289"/>
      <c r="G47" s="289"/>
      <c r="H47" s="291" t="s">
        <v>34</v>
      </c>
      <c r="I47" s="292"/>
      <c r="J47" s="35"/>
      <c r="K47" s="19" t="s">
        <v>33</v>
      </c>
      <c r="L47" s="18">
        <v>0.03</v>
      </c>
      <c r="M47" s="34"/>
      <c r="N47" s="26"/>
      <c r="O47" s="205"/>
      <c r="P47" s="192" t="s">
        <v>32</v>
      </c>
      <c r="Q47" s="193">
        <v>2</v>
      </c>
      <c r="R47" s="194">
        <f>+S46</f>
        <v>1.8</v>
      </c>
      <c r="S47" s="162"/>
      <c r="T47" s="163">
        <f>ROUND(R46/0.3+1,0)</f>
        <v>334</v>
      </c>
      <c r="U47" s="196">
        <v>0.25</v>
      </c>
      <c r="V47" s="182">
        <f t="shared" si="2"/>
        <v>150.30000000000001</v>
      </c>
      <c r="W47" s="195">
        <v>1</v>
      </c>
      <c r="X47" s="182" t="s">
        <v>22</v>
      </c>
      <c r="Y47" s="195">
        <f t="shared" si="3"/>
        <v>150.30000000000001</v>
      </c>
      <c r="Z47" s="180"/>
      <c r="AA47" s="180"/>
      <c r="AB47" s="180"/>
      <c r="AC47" s="180"/>
      <c r="AD47" s="180"/>
      <c r="AE47" s="180"/>
      <c r="AF47" s="180"/>
      <c r="AG47" s="204"/>
    </row>
    <row r="48" spans="1:33" s="24" customFormat="1" ht="58.5" customHeight="1">
      <c r="A48" s="26"/>
      <c r="B48" s="31"/>
      <c r="C48" s="30"/>
      <c r="E48" s="29"/>
      <c r="F48" s="29"/>
      <c r="G48" s="28"/>
      <c r="H48" s="282" t="s">
        <v>31</v>
      </c>
      <c r="I48" s="283"/>
      <c r="J48" s="20"/>
      <c r="K48" s="19" t="s">
        <v>30</v>
      </c>
      <c r="L48" s="18">
        <v>0.05</v>
      </c>
      <c r="M48" s="27"/>
      <c r="N48" s="26"/>
      <c r="O48" s="205"/>
      <c r="P48" s="192" t="s">
        <v>29</v>
      </c>
      <c r="Q48" s="193">
        <v>4</v>
      </c>
      <c r="R48" s="194">
        <f>+Y6+Z6+AA6+AB6+AC6+0.7+0.7</f>
        <v>5</v>
      </c>
      <c r="S48" s="189">
        <v>0.2</v>
      </c>
      <c r="T48" s="163">
        <v>4</v>
      </c>
      <c r="U48" s="197">
        <v>0.99399999999999999</v>
      </c>
      <c r="V48" s="182">
        <f t="shared" si="2"/>
        <v>19.88</v>
      </c>
      <c r="W48" s="195">
        <f>ROUND(R46/3+1,0)</f>
        <v>34</v>
      </c>
      <c r="X48" s="182" t="s">
        <v>22</v>
      </c>
      <c r="Y48" s="195">
        <f t="shared" si="3"/>
        <v>675.92</v>
      </c>
      <c r="Z48" s="180"/>
      <c r="AA48" s="180"/>
      <c r="AB48" s="180"/>
      <c r="AC48" s="180"/>
      <c r="AD48" s="180"/>
      <c r="AE48" s="180"/>
      <c r="AF48" s="180"/>
      <c r="AG48" s="204"/>
    </row>
    <row r="49" spans="1:33" ht="43.5" customHeight="1">
      <c r="A49" s="5"/>
      <c r="B49" s="17"/>
      <c r="C49" s="23"/>
      <c r="D49" s="22"/>
      <c r="E49" s="22"/>
      <c r="F49" s="22"/>
      <c r="G49" s="21"/>
      <c r="H49" s="283" t="s">
        <v>28</v>
      </c>
      <c r="I49" s="283"/>
      <c r="J49" s="20"/>
      <c r="K49" s="19" t="s">
        <v>27</v>
      </c>
      <c r="L49" s="18">
        <v>0.3</v>
      </c>
      <c r="M49" s="13"/>
      <c r="N49" s="5"/>
      <c r="O49" s="132"/>
      <c r="P49" s="192" t="s">
        <v>26</v>
      </c>
      <c r="Q49" s="193">
        <v>2</v>
      </c>
      <c r="R49" s="194">
        <v>1</v>
      </c>
      <c r="S49" s="195"/>
      <c r="T49" s="176">
        <f>ROUND(R48/0.15+1,0)</f>
        <v>34</v>
      </c>
      <c r="U49" s="198">
        <v>0.25</v>
      </c>
      <c r="V49" s="185">
        <f t="shared" si="2"/>
        <v>8.5</v>
      </c>
      <c r="W49" s="195">
        <f>ROUND(R46/3+1,0)</f>
        <v>34</v>
      </c>
      <c r="X49" s="182" t="s">
        <v>22</v>
      </c>
      <c r="Y49" s="195">
        <f t="shared" si="3"/>
        <v>289</v>
      </c>
      <c r="Z49" s="169"/>
      <c r="AA49" s="169"/>
      <c r="AB49" s="169"/>
      <c r="AC49" s="169"/>
      <c r="AD49" s="169"/>
      <c r="AE49" s="169"/>
      <c r="AF49" s="169"/>
      <c r="AG49" s="133"/>
    </row>
    <row r="50" spans="1:33" ht="30" customHeight="1" thickBot="1">
      <c r="A50" s="5"/>
      <c r="B50" s="17"/>
      <c r="C50" s="16"/>
      <c r="D50" s="15"/>
      <c r="E50" s="15"/>
      <c r="F50" s="15"/>
      <c r="G50" s="14"/>
      <c r="H50" s="284"/>
      <c r="I50" s="284"/>
      <c r="J50" s="284"/>
      <c r="K50" s="284"/>
      <c r="L50" s="285"/>
      <c r="M50" s="13"/>
      <c r="N50" s="5"/>
      <c r="O50" s="132"/>
      <c r="P50" s="192" t="s">
        <v>25</v>
      </c>
      <c r="Q50" s="193">
        <v>4</v>
      </c>
      <c r="R50" s="194">
        <f>+R6</f>
        <v>100</v>
      </c>
      <c r="S50" s="195">
        <v>0.5</v>
      </c>
      <c r="T50" s="176">
        <v>5</v>
      </c>
      <c r="U50" s="198">
        <v>0.99399999999999999</v>
      </c>
      <c r="V50" s="185">
        <f t="shared" si="2"/>
        <v>497</v>
      </c>
      <c r="W50" s="178">
        <v>2</v>
      </c>
      <c r="X50" s="182" t="s">
        <v>22</v>
      </c>
      <c r="Y50" s="195">
        <f t="shared" si="3"/>
        <v>994</v>
      </c>
      <c r="Z50" s="169"/>
      <c r="AA50" s="169"/>
      <c r="AB50" s="169"/>
      <c r="AC50" s="169"/>
      <c r="AD50" s="169"/>
      <c r="AE50" s="169"/>
      <c r="AF50" s="169"/>
      <c r="AG50" s="133"/>
    </row>
    <row r="51" spans="1:33" ht="26.25" customHeight="1" thickBot="1">
      <c r="A51" s="5"/>
      <c r="B51" s="12"/>
      <c r="C51" s="9"/>
      <c r="D51" s="9"/>
      <c r="E51" s="11"/>
      <c r="F51" s="9"/>
      <c r="G51" s="10"/>
      <c r="H51" s="9"/>
      <c r="I51" s="9"/>
      <c r="J51" s="9"/>
      <c r="K51" s="9"/>
      <c r="L51" s="9"/>
      <c r="M51" s="8"/>
      <c r="N51" s="5"/>
      <c r="O51" s="132"/>
      <c r="P51" s="192" t="s">
        <v>24</v>
      </c>
      <c r="Q51" s="193">
        <v>2</v>
      </c>
      <c r="R51" s="194">
        <f>+S50</f>
        <v>0.5</v>
      </c>
      <c r="S51" s="195"/>
      <c r="T51" s="176">
        <f>ROUND(R50/0.3+1,0)</f>
        <v>334</v>
      </c>
      <c r="U51" s="198">
        <v>0.25</v>
      </c>
      <c r="V51" s="185">
        <f t="shared" si="2"/>
        <v>41.75</v>
      </c>
      <c r="W51" s="178">
        <v>2</v>
      </c>
      <c r="X51" s="182" t="s">
        <v>22</v>
      </c>
      <c r="Y51" s="195">
        <f t="shared" si="3"/>
        <v>83.5</v>
      </c>
      <c r="Z51" s="169"/>
      <c r="AA51" s="169"/>
      <c r="AB51" s="169"/>
      <c r="AC51" s="169"/>
      <c r="AD51" s="169"/>
      <c r="AE51" s="169"/>
      <c r="AF51" s="169"/>
      <c r="AG51" s="133"/>
    </row>
    <row r="52" spans="1:33" ht="45.75" thickTop="1">
      <c r="A52" s="5"/>
      <c r="B52" s="5"/>
      <c r="C52" s="5"/>
      <c r="D52" s="5"/>
      <c r="E52" s="7"/>
      <c r="F52" s="5"/>
      <c r="G52" s="6"/>
      <c r="H52" s="5"/>
      <c r="I52" s="5"/>
      <c r="J52" s="5"/>
      <c r="K52" s="5"/>
      <c r="L52" s="5"/>
      <c r="M52" s="5"/>
      <c r="N52" s="5"/>
      <c r="O52" s="132"/>
      <c r="P52" s="192" t="s">
        <v>23</v>
      </c>
      <c r="Q52" s="193">
        <v>3</v>
      </c>
      <c r="R52" s="194">
        <v>0.6</v>
      </c>
      <c r="S52" s="195"/>
      <c r="T52" s="176">
        <f>ROUND(R46/0.15+1,0)</f>
        <v>668</v>
      </c>
      <c r="U52" s="198">
        <v>0.56000000000000005</v>
      </c>
      <c r="V52" s="185">
        <f t="shared" si="2"/>
        <v>224.44800000000004</v>
      </c>
      <c r="W52" s="178">
        <v>2</v>
      </c>
      <c r="X52" s="182" t="s">
        <v>22</v>
      </c>
      <c r="Y52" s="195">
        <f t="shared" si="3"/>
        <v>448.89600000000007</v>
      </c>
      <c r="Z52" s="169"/>
      <c r="AA52" s="169"/>
      <c r="AB52" s="169"/>
      <c r="AC52" s="169"/>
      <c r="AD52" s="169"/>
      <c r="AE52" s="169"/>
      <c r="AF52" s="169"/>
      <c r="AG52" s="133"/>
    </row>
    <row r="53" spans="1:33">
      <c r="O53" s="132"/>
      <c r="P53" s="413" t="s">
        <v>16</v>
      </c>
      <c r="Q53" s="414"/>
      <c r="R53" s="414"/>
      <c r="S53" s="414"/>
      <c r="T53" s="414"/>
      <c r="U53" s="414"/>
      <c r="V53" s="414"/>
      <c r="W53" s="414"/>
      <c r="X53" s="415"/>
      <c r="Y53" s="178">
        <f>SUM(Y46:Y52)</f>
        <v>3834.4160000000002</v>
      </c>
      <c r="Z53" s="169"/>
      <c r="AA53" s="169"/>
      <c r="AB53" s="169"/>
      <c r="AC53" s="169"/>
      <c r="AD53" s="169"/>
      <c r="AE53" s="169"/>
      <c r="AF53" s="169"/>
      <c r="AG53" s="133"/>
    </row>
    <row r="54" spans="1:33" ht="28.5" customHeight="1">
      <c r="O54" s="132"/>
      <c r="P54" s="157"/>
      <c r="Q54" s="157"/>
      <c r="R54" s="157"/>
      <c r="S54" s="157"/>
      <c r="T54" s="157"/>
      <c r="U54" s="157"/>
      <c r="V54" s="157"/>
      <c r="W54" s="157"/>
      <c r="X54" s="157"/>
      <c r="Y54" s="169"/>
      <c r="Z54" s="169"/>
      <c r="AA54" s="169"/>
      <c r="AB54" s="169"/>
      <c r="AC54" s="169"/>
      <c r="AD54" s="169"/>
      <c r="AE54" s="169"/>
      <c r="AF54" s="169"/>
      <c r="AG54" s="133"/>
    </row>
    <row r="55" spans="1:33" ht="47.25" customHeight="1">
      <c r="O55" s="132"/>
      <c r="P55" s="156" t="s">
        <v>9</v>
      </c>
      <c r="Q55" s="409" t="s">
        <v>21</v>
      </c>
      <c r="R55" s="410"/>
      <c r="S55" s="410"/>
      <c r="T55" s="410"/>
      <c r="U55" s="410"/>
      <c r="V55" s="410"/>
      <c r="W55" s="411"/>
      <c r="X55" s="157"/>
      <c r="Y55" s="157"/>
      <c r="Z55" s="169"/>
      <c r="AA55" s="169"/>
      <c r="AB55" s="169"/>
      <c r="AC55" s="169"/>
      <c r="AD55" s="169"/>
      <c r="AE55" s="169"/>
      <c r="AF55" s="169"/>
      <c r="AG55" s="133"/>
    </row>
    <row r="56" spans="1:33" ht="30" customHeight="1">
      <c r="O56" s="132"/>
      <c r="P56" s="384" t="str">
        <f>+$C$13</f>
        <v xml:space="preserve">VEREDA GEMANIA VÍA LA CASCAREJA </v>
      </c>
      <c r="Q56" s="412" t="s">
        <v>20</v>
      </c>
      <c r="R56" s="412" t="s">
        <v>19</v>
      </c>
      <c r="S56" s="412" t="s">
        <v>5</v>
      </c>
      <c r="T56" s="412" t="s">
        <v>4</v>
      </c>
      <c r="U56" s="412" t="s">
        <v>3</v>
      </c>
      <c r="V56" s="165" t="s">
        <v>2</v>
      </c>
      <c r="W56" s="165" t="s">
        <v>17</v>
      </c>
      <c r="X56" s="157"/>
      <c r="Y56" s="157"/>
      <c r="Z56" s="169"/>
      <c r="AA56" s="169"/>
      <c r="AB56" s="169"/>
      <c r="AC56" s="169"/>
      <c r="AD56" s="169"/>
      <c r="AE56" s="169"/>
      <c r="AF56" s="169"/>
      <c r="AG56" s="133"/>
    </row>
    <row r="57" spans="1:33">
      <c r="O57" s="132"/>
      <c r="P57" s="386"/>
      <c r="Q57" s="412"/>
      <c r="R57" s="412"/>
      <c r="S57" s="412"/>
      <c r="T57" s="412"/>
      <c r="U57" s="412"/>
      <c r="V57" s="165" t="s">
        <v>2</v>
      </c>
      <c r="W57" s="165" t="s">
        <v>1</v>
      </c>
      <c r="X57" s="157"/>
      <c r="Y57" s="157"/>
      <c r="Z57" s="157"/>
      <c r="AA57" s="157"/>
      <c r="AB57" s="157"/>
      <c r="AC57" s="157"/>
      <c r="AD57" s="157"/>
      <c r="AE57" s="157"/>
      <c r="AF57" s="157"/>
      <c r="AG57" s="132"/>
    </row>
    <row r="58" spans="1:33" ht="41.25" customHeight="1">
      <c r="O58" s="132"/>
      <c r="P58" s="182" t="s">
        <v>18</v>
      </c>
      <c r="Q58" s="163">
        <f>+W33</f>
        <v>75</v>
      </c>
      <c r="R58" s="163">
        <v>5</v>
      </c>
      <c r="S58" s="165"/>
      <c r="T58" s="165"/>
      <c r="U58" s="165"/>
      <c r="V58" s="165" t="s">
        <v>17</v>
      </c>
      <c r="W58" s="162">
        <f>+Q58*R58</f>
        <v>375</v>
      </c>
      <c r="X58" s="157"/>
      <c r="Y58" s="157"/>
      <c r="Z58" s="157"/>
      <c r="AA58" s="157"/>
      <c r="AB58" s="157"/>
      <c r="AC58" s="157"/>
      <c r="AD58" s="157"/>
      <c r="AE58" s="157"/>
      <c r="AF58" s="157"/>
      <c r="AG58" s="132"/>
    </row>
    <row r="59" spans="1:33" ht="22.5" customHeight="1">
      <c r="O59" s="132"/>
      <c r="P59" s="406" t="s">
        <v>16</v>
      </c>
      <c r="Q59" s="407"/>
      <c r="R59" s="407"/>
      <c r="S59" s="407"/>
      <c r="T59" s="407"/>
      <c r="U59" s="407"/>
      <c r="V59" s="408"/>
      <c r="W59" s="162">
        <f>+SUM(W58:W58)</f>
        <v>375</v>
      </c>
      <c r="X59" s="157"/>
      <c r="Y59" s="157"/>
      <c r="Z59" s="157"/>
      <c r="AA59" s="157"/>
      <c r="AB59" s="157"/>
      <c r="AC59" s="157"/>
      <c r="AD59" s="157"/>
      <c r="AE59" s="157"/>
      <c r="AF59" s="157"/>
      <c r="AG59" s="132"/>
    </row>
    <row r="60" spans="1:33" ht="36.75" customHeight="1">
      <c r="O60" s="132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7"/>
      <c r="AE60" s="157"/>
      <c r="AF60" s="157"/>
      <c r="AG60" s="132"/>
    </row>
    <row r="61" spans="1:33" ht="47.25" customHeight="1">
      <c r="O61" s="132"/>
      <c r="P61" s="156" t="s">
        <v>9</v>
      </c>
      <c r="Q61" s="409" t="s">
        <v>15</v>
      </c>
      <c r="R61" s="410"/>
      <c r="S61" s="410"/>
      <c r="T61" s="410"/>
      <c r="U61" s="410"/>
      <c r="V61" s="410"/>
      <c r="W61" s="411"/>
      <c r="X61" s="157"/>
      <c r="Y61" s="157"/>
      <c r="Z61" s="157"/>
      <c r="AA61" s="157"/>
      <c r="AB61" s="157"/>
      <c r="AC61" s="157"/>
      <c r="AD61" s="157"/>
      <c r="AE61" s="157"/>
      <c r="AF61" s="157"/>
      <c r="AG61" s="132"/>
    </row>
    <row r="62" spans="1:33" ht="30" customHeight="1">
      <c r="O62" s="132"/>
      <c r="P62" s="384" t="str">
        <f>+$C$13</f>
        <v xml:space="preserve">VEREDA GEMANIA VÍA LA CASCAREJA </v>
      </c>
      <c r="Q62" s="384" t="s">
        <v>7</v>
      </c>
      <c r="R62" s="384" t="s">
        <v>6</v>
      </c>
      <c r="S62" s="384" t="s">
        <v>5</v>
      </c>
      <c r="T62" s="384" t="s">
        <v>4</v>
      </c>
      <c r="U62" s="384" t="s">
        <v>3</v>
      </c>
      <c r="V62" s="160" t="s">
        <v>2</v>
      </c>
      <c r="W62" s="160" t="s">
        <v>13</v>
      </c>
      <c r="X62" s="157"/>
      <c r="Y62" s="157"/>
      <c r="Z62" s="157"/>
      <c r="AA62" s="157"/>
      <c r="AB62" s="157"/>
      <c r="AC62" s="157"/>
      <c r="AD62" s="157"/>
      <c r="AE62" s="157"/>
      <c r="AF62" s="157"/>
      <c r="AG62" s="132"/>
    </row>
    <row r="63" spans="1:33">
      <c r="O63" s="132"/>
      <c r="P63" s="385"/>
      <c r="Q63" s="386"/>
      <c r="R63" s="386"/>
      <c r="S63" s="386"/>
      <c r="T63" s="386"/>
      <c r="U63" s="386"/>
      <c r="V63" s="160" t="s">
        <v>2</v>
      </c>
      <c r="W63" s="160" t="s">
        <v>1</v>
      </c>
      <c r="X63" s="157"/>
      <c r="Y63" s="157"/>
      <c r="Z63" s="157"/>
      <c r="AA63" s="157"/>
      <c r="AB63" s="157"/>
      <c r="AC63" s="157"/>
      <c r="AD63" s="157"/>
      <c r="AE63" s="157"/>
      <c r="AF63" s="157"/>
      <c r="AG63" s="132"/>
    </row>
    <row r="64" spans="1:33" ht="41.25" customHeight="1">
      <c r="O64" s="132"/>
      <c r="P64" s="386"/>
      <c r="Q64" s="162"/>
      <c r="R64" s="163"/>
      <c r="S64" s="165"/>
      <c r="T64" s="165"/>
      <c r="U64" s="165">
        <v>2</v>
      </c>
      <c r="V64" s="165" t="s">
        <v>13</v>
      </c>
      <c r="W64" s="162">
        <f>+U64</f>
        <v>2</v>
      </c>
      <c r="X64" s="157"/>
      <c r="Y64" s="157"/>
      <c r="Z64" s="157"/>
      <c r="AA64" s="157"/>
      <c r="AB64" s="157"/>
      <c r="AC64" s="157"/>
      <c r="AD64" s="157"/>
      <c r="AE64" s="157"/>
      <c r="AF64" s="157"/>
      <c r="AG64" s="132"/>
    </row>
    <row r="65" spans="15:33" ht="40.5" customHeight="1">
      <c r="O65" s="132"/>
      <c r="P65" s="171"/>
      <c r="Q65" s="166"/>
      <c r="R65" s="167"/>
      <c r="S65" s="168"/>
      <c r="T65" s="168"/>
      <c r="U65" s="168"/>
      <c r="V65" s="168"/>
      <c r="W65" s="166"/>
      <c r="X65" s="157"/>
      <c r="Y65" s="157"/>
      <c r="Z65" s="157"/>
      <c r="AA65" s="157"/>
      <c r="AB65" s="157"/>
      <c r="AC65" s="157"/>
      <c r="AD65" s="157"/>
      <c r="AE65" s="157"/>
      <c r="AF65" s="157"/>
      <c r="AG65" s="132"/>
    </row>
    <row r="66" spans="15:33" ht="42.75" customHeight="1">
      <c r="O66" s="132"/>
      <c r="P66" s="156" t="s">
        <v>9</v>
      </c>
      <c r="Q66" s="409" t="s">
        <v>14</v>
      </c>
      <c r="R66" s="410"/>
      <c r="S66" s="410"/>
      <c r="T66" s="410"/>
      <c r="U66" s="410"/>
      <c r="V66" s="410"/>
      <c r="W66" s="411"/>
      <c r="X66" s="157"/>
      <c r="Y66" s="157"/>
      <c r="Z66" s="157"/>
      <c r="AA66" s="157"/>
      <c r="AB66" s="157"/>
      <c r="AC66" s="157"/>
      <c r="AD66" s="157"/>
      <c r="AE66" s="157"/>
      <c r="AF66" s="157"/>
      <c r="AG66" s="132"/>
    </row>
    <row r="67" spans="15:33" ht="30" customHeight="1">
      <c r="O67" s="132"/>
      <c r="P67" s="384" t="str">
        <f>+$C$13</f>
        <v xml:space="preserve">VEREDA GEMANIA VÍA LA CASCAREJA </v>
      </c>
      <c r="Q67" s="384" t="s">
        <v>7</v>
      </c>
      <c r="R67" s="384" t="s">
        <v>6</v>
      </c>
      <c r="S67" s="384" t="s">
        <v>5</v>
      </c>
      <c r="T67" s="384" t="s">
        <v>4</v>
      </c>
      <c r="U67" s="384" t="s">
        <v>3</v>
      </c>
      <c r="V67" s="160" t="s">
        <v>2</v>
      </c>
      <c r="W67" s="160" t="s">
        <v>13</v>
      </c>
      <c r="X67" s="157"/>
      <c r="Y67" s="157"/>
      <c r="Z67" s="157"/>
      <c r="AA67" s="157"/>
      <c r="AB67" s="157"/>
      <c r="AC67" s="157"/>
      <c r="AD67" s="157"/>
      <c r="AE67" s="157"/>
      <c r="AF67" s="157"/>
      <c r="AG67" s="132"/>
    </row>
    <row r="68" spans="15:33">
      <c r="O68" s="132"/>
      <c r="P68" s="385"/>
      <c r="Q68" s="386"/>
      <c r="R68" s="386"/>
      <c r="S68" s="386"/>
      <c r="T68" s="386"/>
      <c r="U68" s="386"/>
      <c r="V68" s="160" t="s">
        <v>2</v>
      </c>
      <c r="W68" s="160" t="s">
        <v>1</v>
      </c>
      <c r="X68" s="157"/>
      <c r="Y68" s="157"/>
      <c r="Z68" s="157"/>
      <c r="AA68" s="157"/>
      <c r="AB68" s="157"/>
      <c r="AC68" s="157"/>
      <c r="AD68" s="157"/>
      <c r="AE68" s="157"/>
      <c r="AF68" s="157"/>
      <c r="AG68" s="132"/>
    </row>
    <row r="69" spans="15:33" ht="45.75" customHeight="1">
      <c r="O69" s="132"/>
      <c r="P69" s="386"/>
      <c r="Q69" s="162"/>
      <c r="R69" s="163"/>
      <c r="S69" s="165"/>
      <c r="T69" s="165"/>
      <c r="U69" s="165">
        <v>2</v>
      </c>
      <c r="V69" s="165" t="s">
        <v>13</v>
      </c>
      <c r="W69" s="162">
        <f>+U69</f>
        <v>2</v>
      </c>
      <c r="X69" s="157"/>
      <c r="Y69" s="157"/>
      <c r="Z69" s="157"/>
      <c r="AA69" s="157"/>
      <c r="AB69" s="157"/>
      <c r="AC69" s="157"/>
      <c r="AD69" s="157"/>
      <c r="AE69" s="157"/>
      <c r="AF69" s="157"/>
      <c r="AG69" s="132"/>
    </row>
    <row r="70" spans="15:33" ht="31.5" customHeight="1">
      <c r="O70" s="132"/>
      <c r="P70" s="157"/>
      <c r="Q70" s="157"/>
      <c r="R70" s="157"/>
      <c r="S70" s="157"/>
      <c r="T70" s="157"/>
      <c r="U70" s="157"/>
      <c r="V70" s="157"/>
      <c r="W70" s="157"/>
      <c r="X70" s="157"/>
      <c r="Y70" s="157"/>
      <c r="Z70" s="157"/>
      <c r="AA70" s="157"/>
      <c r="AB70" s="157"/>
      <c r="AC70" s="157"/>
      <c r="AD70" s="157"/>
      <c r="AE70" s="157"/>
      <c r="AF70" s="157"/>
      <c r="AG70" s="132"/>
    </row>
    <row r="71" spans="15:33" ht="48.75" customHeight="1">
      <c r="O71" s="132"/>
      <c r="P71" s="156" t="s">
        <v>9</v>
      </c>
      <c r="Q71" s="409" t="s">
        <v>12</v>
      </c>
      <c r="R71" s="410"/>
      <c r="S71" s="410"/>
      <c r="T71" s="410"/>
      <c r="U71" s="410"/>
      <c r="V71" s="410"/>
      <c r="W71" s="411"/>
      <c r="X71" s="157"/>
      <c r="Y71" s="157"/>
      <c r="Z71" s="157"/>
      <c r="AA71" s="157"/>
      <c r="AB71" s="157"/>
      <c r="AC71" s="157"/>
      <c r="AD71" s="157"/>
      <c r="AE71" s="157"/>
      <c r="AF71" s="157"/>
      <c r="AG71" s="132"/>
    </row>
    <row r="72" spans="15:33" ht="30" customHeight="1">
      <c r="O72" s="132"/>
      <c r="P72" s="384" t="str">
        <f>+$C$13</f>
        <v xml:space="preserve">VEREDA GEMANIA VÍA LA CASCAREJA </v>
      </c>
      <c r="Q72" s="384" t="s">
        <v>7</v>
      </c>
      <c r="R72" s="384" t="s">
        <v>6</v>
      </c>
      <c r="S72" s="384" t="s">
        <v>5</v>
      </c>
      <c r="T72" s="384" t="s">
        <v>4</v>
      </c>
      <c r="U72" s="384" t="s">
        <v>3</v>
      </c>
      <c r="V72" s="160" t="s">
        <v>2</v>
      </c>
      <c r="W72" s="160" t="s">
        <v>10</v>
      </c>
      <c r="X72" s="157"/>
      <c r="Y72" s="157"/>
      <c r="Z72" s="157"/>
      <c r="AA72" s="157"/>
      <c r="AB72" s="157"/>
      <c r="AC72" s="157"/>
      <c r="AD72" s="157"/>
      <c r="AE72" s="157"/>
      <c r="AF72" s="157"/>
      <c r="AG72" s="132"/>
    </row>
    <row r="73" spans="15:33">
      <c r="O73" s="132"/>
      <c r="P73" s="385"/>
      <c r="Q73" s="386"/>
      <c r="R73" s="386"/>
      <c r="S73" s="386"/>
      <c r="T73" s="386"/>
      <c r="U73" s="386"/>
      <c r="V73" s="160" t="s">
        <v>2</v>
      </c>
      <c r="W73" s="160" t="s">
        <v>1</v>
      </c>
      <c r="X73" s="157"/>
      <c r="Y73" s="157"/>
      <c r="Z73" s="157"/>
      <c r="AA73" s="157"/>
      <c r="AB73" s="157"/>
      <c r="AC73" s="157"/>
      <c r="AD73" s="157"/>
      <c r="AE73" s="157"/>
      <c r="AF73" s="157"/>
      <c r="AG73" s="132"/>
    </row>
    <row r="74" spans="15:33" ht="38.25" customHeight="1">
      <c r="O74" s="132"/>
      <c r="P74" s="386"/>
      <c r="Q74" s="162">
        <v>0.2</v>
      </c>
      <c r="R74" s="163">
        <v>5</v>
      </c>
      <c r="S74" s="165">
        <v>0.03</v>
      </c>
      <c r="T74" s="165"/>
      <c r="U74" s="165">
        <f>ROUND(R6/2.8,0)</f>
        <v>36</v>
      </c>
      <c r="V74" s="165" t="s">
        <v>10</v>
      </c>
      <c r="W74" s="162">
        <f>+Q74*R74*S74*U74</f>
        <v>1.08</v>
      </c>
      <c r="X74" s="157"/>
      <c r="Y74" s="157"/>
      <c r="Z74" s="157"/>
      <c r="AA74" s="157"/>
      <c r="AB74" s="157"/>
      <c r="AC74" s="157"/>
      <c r="AD74" s="157"/>
      <c r="AE74" s="157"/>
      <c r="AF74" s="157"/>
      <c r="AG74" s="132"/>
    </row>
    <row r="75" spans="15:33" ht="16.5" customHeight="1">
      <c r="O75" s="132"/>
      <c r="P75" s="179"/>
      <c r="Q75" s="179"/>
      <c r="R75" s="179"/>
      <c r="S75" s="179"/>
      <c r="T75" s="179"/>
      <c r="U75" s="179"/>
      <c r="V75" s="179"/>
      <c r="W75" s="179"/>
      <c r="X75" s="157"/>
      <c r="Y75" s="157"/>
      <c r="Z75" s="157"/>
      <c r="AA75" s="157"/>
      <c r="AB75" s="157"/>
      <c r="AC75" s="157"/>
      <c r="AD75" s="157"/>
      <c r="AE75" s="157"/>
      <c r="AF75" s="157"/>
      <c r="AG75" s="132"/>
    </row>
    <row r="76" spans="15:33" ht="16.5" customHeight="1">
      <c r="O76" s="132"/>
      <c r="P76" s="179"/>
      <c r="Q76" s="179"/>
      <c r="R76" s="179"/>
      <c r="S76" s="179"/>
      <c r="T76" s="179"/>
      <c r="U76" s="179"/>
      <c r="V76" s="179"/>
      <c r="W76" s="179"/>
      <c r="X76" s="157"/>
      <c r="Y76" s="157"/>
      <c r="Z76" s="157"/>
      <c r="AA76" s="157"/>
      <c r="AB76" s="157"/>
      <c r="AC76" s="157"/>
      <c r="AD76" s="157"/>
      <c r="AE76" s="157"/>
      <c r="AF76" s="157"/>
      <c r="AG76" s="132"/>
    </row>
    <row r="77" spans="15:33" ht="57" customHeight="1">
      <c r="O77" s="132"/>
      <c r="P77" s="156" t="s">
        <v>9</v>
      </c>
      <c r="Q77" s="409" t="s">
        <v>11</v>
      </c>
      <c r="R77" s="410"/>
      <c r="S77" s="410"/>
      <c r="T77" s="410"/>
      <c r="U77" s="410"/>
      <c r="V77" s="410"/>
      <c r="W77" s="411"/>
      <c r="X77" s="157"/>
      <c r="Y77" s="157"/>
      <c r="Z77" s="157"/>
      <c r="AA77" s="157"/>
      <c r="AB77" s="157"/>
      <c r="AC77" s="157"/>
      <c r="AD77" s="157"/>
      <c r="AE77" s="157"/>
      <c r="AF77" s="157"/>
      <c r="AG77" s="132"/>
    </row>
    <row r="78" spans="15:33" ht="30" customHeight="1">
      <c r="O78" s="132"/>
      <c r="P78" s="384" t="str">
        <f>+$C$13</f>
        <v xml:space="preserve">VEREDA GEMANIA VÍA LA CASCAREJA </v>
      </c>
      <c r="Q78" s="384" t="s">
        <v>7</v>
      </c>
      <c r="R78" s="384" t="s">
        <v>6</v>
      </c>
      <c r="S78" s="384" t="s">
        <v>5</v>
      </c>
      <c r="T78" s="384" t="s">
        <v>4</v>
      </c>
      <c r="U78" s="384" t="s">
        <v>3</v>
      </c>
      <c r="V78" s="160" t="s">
        <v>2</v>
      </c>
      <c r="W78" s="160" t="s">
        <v>10</v>
      </c>
      <c r="X78" s="157"/>
      <c r="Y78" s="157"/>
      <c r="Z78" s="157"/>
      <c r="AA78" s="157"/>
      <c r="AB78" s="157"/>
      <c r="AC78" s="157"/>
      <c r="AD78" s="157"/>
      <c r="AE78" s="157"/>
      <c r="AF78" s="157"/>
      <c r="AG78" s="132"/>
    </row>
    <row r="79" spans="15:33">
      <c r="O79" s="132"/>
      <c r="P79" s="385"/>
      <c r="Q79" s="386"/>
      <c r="R79" s="386"/>
      <c r="S79" s="386"/>
      <c r="T79" s="386"/>
      <c r="U79" s="386"/>
      <c r="V79" s="160" t="s">
        <v>2</v>
      </c>
      <c r="W79" s="160" t="s">
        <v>1</v>
      </c>
      <c r="X79" s="157"/>
      <c r="Y79" s="157"/>
      <c r="Z79" s="157"/>
      <c r="AA79" s="157"/>
      <c r="AB79" s="157"/>
      <c r="AC79" s="157"/>
      <c r="AD79" s="157"/>
      <c r="AE79" s="157"/>
      <c r="AF79" s="157"/>
      <c r="AG79" s="132"/>
    </row>
    <row r="80" spans="15:33" ht="45" customHeight="1">
      <c r="O80" s="132"/>
      <c r="P80" s="386"/>
      <c r="Q80" s="162">
        <f>+Q11</f>
        <v>100</v>
      </c>
      <c r="R80" s="163">
        <f>+V6</f>
        <v>5</v>
      </c>
      <c r="S80" s="162">
        <v>0.1</v>
      </c>
      <c r="T80" s="165"/>
      <c r="U80" s="165"/>
      <c r="V80" s="165" t="s">
        <v>10</v>
      </c>
      <c r="W80" s="162">
        <f>+Q80*R80*S80</f>
        <v>50</v>
      </c>
      <c r="X80" s="157"/>
      <c r="Y80" s="157"/>
      <c r="Z80" s="157"/>
      <c r="AA80" s="157"/>
      <c r="AB80" s="157"/>
      <c r="AC80" s="157"/>
      <c r="AD80" s="157"/>
      <c r="AE80" s="157"/>
      <c r="AF80" s="157"/>
      <c r="AG80" s="132"/>
    </row>
    <row r="81" spans="15:33" ht="16.5" customHeight="1">
      <c r="O81" s="132"/>
      <c r="P81" s="179"/>
      <c r="Q81" s="179"/>
      <c r="R81" s="179"/>
      <c r="S81" s="179"/>
      <c r="T81" s="179"/>
      <c r="U81" s="179"/>
      <c r="V81" s="179"/>
      <c r="W81" s="179"/>
      <c r="X81" s="157"/>
      <c r="Y81" s="157"/>
      <c r="Z81" s="157"/>
      <c r="AA81" s="157"/>
      <c r="AB81" s="157"/>
      <c r="AC81" s="157"/>
      <c r="AD81" s="157"/>
      <c r="AE81" s="157"/>
      <c r="AF81" s="157"/>
      <c r="AG81" s="132"/>
    </row>
    <row r="82" spans="15:33" ht="16.5" customHeight="1">
      <c r="O82" s="132"/>
      <c r="P82" s="156" t="s">
        <v>9</v>
      </c>
      <c r="Q82" s="409" t="s">
        <v>8</v>
      </c>
      <c r="R82" s="410"/>
      <c r="S82" s="410"/>
      <c r="T82" s="410"/>
      <c r="U82" s="410"/>
      <c r="V82" s="410"/>
      <c r="W82" s="411"/>
      <c r="X82" s="157"/>
      <c r="Y82" s="157"/>
      <c r="Z82" s="157"/>
      <c r="AA82" s="157"/>
      <c r="AB82" s="157"/>
      <c r="AC82" s="157"/>
      <c r="AD82" s="157"/>
      <c r="AE82" s="157"/>
      <c r="AF82" s="157"/>
      <c r="AG82" s="132"/>
    </row>
    <row r="83" spans="15:33" ht="16.5" customHeight="1">
      <c r="O83" s="132"/>
      <c r="P83" s="384" t="str">
        <f>+$C$13</f>
        <v xml:space="preserve">VEREDA GEMANIA VÍA LA CASCAREJA </v>
      </c>
      <c r="Q83" s="384" t="s">
        <v>7</v>
      </c>
      <c r="R83" s="384" t="s">
        <v>6</v>
      </c>
      <c r="S83" s="384" t="s">
        <v>5</v>
      </c>
      <c r="T83" s="384" t="s">
        <v>4</v>
      </c>
      <c r="U83" s="384" t="s">
        <v>3</v>
      </c>
      <c r="V83" s="160" t="s">
        <v>2</v>
      </c>
      <c r="W83" s="160" t="s">
        <v>0</v>
      </c>
      <c r="X83" s="157"/>
      <c r="Y83" s="157"/>
      <c r="Z83" s="157"/>
      <c r="AA83" s="157"/>
      <c r="AB83" s="157"/>
      <c r="AC83" s="157"/>
      <c r="AD83" s="157"/>
      <c r="AE83" s="157"/>
      <c r="AF83" s="157"/>
      <c r="AG83" s="132"/>
    </row>
    <row r="84" spans="15:33" ht="16.5" customHeight="1">
      <c r="O84" s="132"/>
      <c r="P84" s="385"/>
      <c r="Q84" s="386"/>
      <c r="R84" s="386"/>
      <c r="S84" s="386"/>
      <c r="T84" s="386"/>
      <c r="U84" s="386"/>
      <c r="V84" s="160" t="s">
        <v>2</v>
      </c>
      <c r="W84" s="160" t="s">
        <v>1</v>
      </c>
      <c r="X84" s="157"/>
      <c r="Y84" s="157"/>
      <c r="Z84" s="157"/>
      <c r="AA84" s="157"/>
      <c r="AB84" s="157"/>
      <c r="AC84" s="157"/>
      <c r="AD84" s="157"/>
      <c r="AE84" s="157"/>
      <c r="AF84" s="157"/>
      <c r="AG84" s="132"/>
    </row>
    <row r="85" spans="15:33" ht="16.5" customHeight="1">
      <c r="O85" s="132"/>
      <c r="P85" s="386"/>
      <c r="Q85" s="162">
        <f>+R6</f>
        <v>100</v>
      </c>
      <c r="R85" s="163">
        <f>+V6</f>
        <v>5</v>
      </c>
      <c r="S85" s="165"/>
      <c r="T85" s="165"/>
      <c r="U85" s="165"/>
      <c r="V85" s="165" t="s">
        <v>0</v>
      </c>
      <c r="W85" s="162">
        <f>+Q85*R85</f>
        <v>500</v>
      </c>
      <c r="X85" s="157"/>
      <c r="Y85" s="157"/>
      <c r="Z85" s="157"/>
      <c r="AA85" s="157"/>
      <c r="AB85" s="157"/>
      <c r="AC85" s="157"/>
      <c r="AD85" s="157"/>
      <c r="AE85" s="157"/>
      <c r="AF85" s="157"/>
      <c r="AG85" s="132"/>
    </row>
    <row r="86" spans="15:33" ht="16.5" customHeight="1">
      <c r="O86" s="132"/>
      <c r="P86" s="179"/>
      <c r="Q86" s="179"/>
      <c r="R86" s="179"/>
      <c r="S86" s="179"/>
      <c r="T86" s="179"/>
      <c r="U86" s="179"/>
      <c r="V86" s="179"/>
      <c r="W86" s="179"/>
      <c r="X86" s="157"/>
      <c r="Y86" s="157"/>
      <c r="Z86" s="157"/>
      <c r="AA86" s="157"/>
      <c r="AB86" s="157"/>
      <c r="AC86" s="157"/>
      <c r="AD86" s="157"/>
      <c r="AE86" s="157"/>
      <c r="AF86" s="157"/>
      <c r="AG86" s="132"/>
    </row>
    <row r="87" spans="15:33"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  <c r="AG87" s="132"/>
    </row>
    <row r="88" spans="15:33">
      <c r="O88" s="132"/>
      <c r="P88" s="132"/>
      <c r="Q88" s="132"/>
      <c r="R88" s="132"/>
      <c r="S88" s="132"/>
      <c r="T88" s="132"/>
      <c r="U88" s="132"/>
      <c r="V88" s="132"/>
      <c r="W88" s="132"/>
      <c r="X88" s="132"/>
      <c r="Y88" s="132"/>
      <c r="Z88" s="132"/>
      <c r="AA88" s="132"/>
      <c r="AB88" s="132"/>
      <c r="AC88" s="132"/>
      <c r="AD88" s="132"/>
      <c r="AE88" s="132"/>
      <c r="AF88" s="132"/>
      <c r="AG88" s="132"/>
    </row>
    <row r="89" spans="15:33">
      <c r="O89" s="132"/>
      <c r="P89" s="132"/>
      <c r="Q89" s="132"/>
      <c r="R89" s="132"/>
      <c r="S89" s="132"/>
      <c r="T89" s="132"/>
      <c r="U89" s="132"/>
      <c r="V89" s="132"/>
      <c r="W89" s="132"/>
      <c r="X89" s="132"/>
      <c r="Y89" s="132"/>
      <c r="Z89" s="132"/>
      <c r="AA89" s="132"/>
      <c r="AB89" s="132"/>
      <c r="AC89" s="132"/>
      <c r="AD89" s="132"/>
      <c r="AE89" s="132"/>
      <c r="AF89" s="132"/>
      <c r="AG89" s="132"/>
    </row>
    <row r="90" spans="15:33">
      <c r="O90" s="132"/>
      <c r="P90" s="132"/>
      <c r="Q90" s="132"/>
      <c r="R90" s="132"/>
      <c r="S90" s="132"/>
      <c r="T90" s="132"/>
      <c r="U90" s="132"/>
      <c r="V90" s="132"/>
      <c r="W90" s="132"/>
      <c r="X90" s="132"/>
      <c r="Y90" s="132"/>
      <c r="Z90" s="132"/>
      <c r="AA90" s="132"/>
      <c r="AB90" s="132"/>
      <c r="AC90" s="132"/>
      <c r="AD90" s="132"/>
      <c r="AE90" s="132"/>
      <c r="AF90" s="132"/>
      <c r="AG90" s="132"/>
    </row>
    <row r="91" spans="15:33">
      <c r="O91" s="132"/>
      <c r="P91" s="132"/>
      <c r="Q91" s="132"/>
      <c r="R91" s="132"/>
      <c r="S91" s="132"/>
      <c r="T91" s="132"/>
      <c r="U91" s="132"/>
      <c r="V91" s="132"/>
      <c r="W91" s="132"/>
      <c r="X91" s="132"/>
      <c r="Y91" s="132"/>
      <c r="Z91" s="132"/>
      <c r="AA91" s="132"/>
      <c r="AB91" s="132"/>
      <c r="AC91" s="132"/>
      <c r="AD91" s="132"/>
      <c r="AE91" s="132"/>
      <c r="AF91" s="132"/>
      <c r="AG91" s="132"/>
    </row>
    <row r="92" spans="15:33">
      <c r="O92" s="132"/>
      <c r="P92" s="132"/>
      <c r="Q92" s="132"/>
      <c r="R92" s="132"/>
      <c r="S92" s="132"/>
      <c r="T92" s="132"/>
      <c r="U92" s="132"/>
      <c r="V92" s="132"/>
      <c r="W92" s="132"/>
      <c r="X92" s="132"/>
      <c r="Y92" s="132"/>
      <c r="Z92" s="132"/>
      <c r="AA92" s="132"/>
      <c r="AB92" s="132"/>
      <c r="AC92" s="132"/>
      <c r="AD92" s="132"/>
      <c r="AE92" s="132"/>
      <c r="AF92" s="132"/>
      <c r="AG92" s="132"/>
    </row>
    <row r="93" spans="15:33">
      <c r="O93" s="132"/>
      <c r="P93" s="132"/>
      <c r="Q93" s="132"/>
      <c r="R93" s="132"/>
      <c r="S93" s="132"/>
      <c r="T93" s="132"/>
      <c r="U93" s="132"/>
      <c r="V93" s="132"/>
      <c r="W93" s="132"/>
      <c r="X93" s="132"/>
      <c r="Y93" s="132"/>
      <c r="Z93" s="132"/>
      <c r="AA93" s="132"/>
      <c r="AB93" s="132"/>
      <c r="AC93" s="132"/>
      <c r="AD93" s="132"/>
      <c r="AE93" s="132"/>
      <c r="AF93" s="132"/>
      <c r="AG93" s="132"/>
    </row>
    <row r="94" spans="15:33">
      <c r="O94" s="132"/>
      <c r="P94" s="132"/>
      <c r="Q94" s="132"/>
      <c r="R94" s="132"/>
      <c r="S94" s="132"/>
      <c r="T94" s="132"/>
      <c r="U94" s="132"/>
      <c r="V94" s="132"/>
      <c r="W94" s="132"/>
      <c r="X94" s="132"/>
      <c r="Y94" s="132"/>
      <c r="Z94" s="132"/>
      <c r="AA94" s="132"/>
      <c r="AB94" s="132"/>
      <c r="AC94" s="132"/>
      <c r="AD94" s="132"/>
      <c r="AE94" s="132"/>
      <c r="AF94" s="132"/>
      <c r="AG94" s="132"/>
    </row>
    <row r="95" spans="15:33">
      <c r="O95" s="132"/>
      <c r="P95" s="132"/>
      <c r="Q95" s="132"/>
      <c r="R95" s="132"/>
      <c r="S95" s="132"/>
      <c r="T95" s="132"/>
      <c r="U95" s="132"/>
      <c r="V95" s="132"/>
      <c r="W95" s="132"/>
      <c r="X95" s="132"/>
      <c r="Y95" s="132"/>
      <c r="Z95" s="132"/>
      <c r="AA95" s="132"/>
      <c r="AB95" s="132"/>
      <c r="AC95" s="132"/>
      <c r="AD95" s="132"/>
      <c r="AE95" s="132"/>
      <c r="AF95" s="132"/>
      <c r="AG95" s="132"/>
    </row>
    <row r="96" spans="15:33">
      <c r="O96" s="132"/>
      <c r="P96" s="132"/>
      <c r="Q96" s="132"/>
      <c r="R96" s="132"/>
      <c r="S96" s="132"/>
      <c r="T96" s="132"/>
      <c r="U96" s="132"/>
      <c r="V96" s="132"/>
      <c r="W96" s="132"/>
      <c r="X96" s="132"/>
      <c r="Y96" s="132"/>
      <c r="Z96" s="132"/>
      <c r="AA96" s="132"/>
      <c r="AB96" s="132"/>
      <c r="AC96" s="132"/>
      <c r="AD96" s="132"/>
      <c r="AE96" s="132"/>
      <c r="AF96" s="132"/>
      <c r="AG96" s="132"/>
    </row>
    <row r="97" spans="15:33">
      <c r="O97" s="132"/>
      <c r="P97" s="132"/>
      <c r="Q97" s="132"/>
      <c r="R97" s="132"/>
      <c r="S97" s="132"/>
      <c r="T97" s="132"/>
      <c r="U97" s="132"/>
      <c r="V97" s="132"/>
      <c r="W97" s="132"/>
      <c r="X97" s="132"/>
      <c r="Y97" s="132"/>
      <c r="Z97" s="132"/>
      <c r="AA97" s="132"/>
      <c r="AB97" s="132"/>
      <c r="AC97" s="132"/>
      <c r="AD97" s="132"/>
      <c r="AE97" s="132"/>
      <c r="AF97" s="132"/>
      <c r="AG97" s="132"/>
    </row>
    <row r="98" spans="15:33">
      <c r="O98" s="132"/>
      <c r="P98" s="132"/>
      <c r="Q98" s="132"/>
      <c r="R98" s="132"/>
      <c r="S98" s="132"/>
      <c r="T98" s="132"/>
      <c r="U98" s="132"/>
      <c r="V98" s="132"/>
      <c r="W98" s="132"/>
      <c r="X98" s="132"/>
      <c r="Y98" s="132"/>
      <c r="Z98" s="132"/>
      <c r="AA98" s="132"/>
      <c r="AB98" s="132"/>
      <c r="AC98" s="132"/>
      <c r="AD98" s="132"/>
      <c r="AE98" s="132"/>
      <c r="AF98" s="132"/>
      <c r="AG98" s="132"/>
    </row>
    <row r="99" spans="15:33">
      <c r="O99" s="132"/>
      <c r="P99" s="132"/>
      <c r="Q99" s="132"/>
      <c r="R99" s="132"/>
      <c r="S99" s="132"/>
      <c r="T99" s="132"/>
      <c r="U99" s="132"/>
      <c r="V99" s="132"/>
      <c r="W99" s="132"/>
      <c r="X99" s="132"/>
      <c r="Y99" s="132"/>
      <c r="Z99" s="132"/>
      <c r="AA99" s="132"/>
      <c r="AB99" s="132"/>
      <c r="AC99" s="132"/>
      <c r="AD99" s="132"/>
      <c r="AE99" s="132"/>
      <c r="AF99" s="132"/>
      <c r="AG99" s="132"/>
    </row>
    <row r="100" spans="15:33">
      <c r="O100" s="132"/>
      <c r="P100" s="132"/>
      <c r="Q100" s="132"/>
      <c r="R100" s="132"/>
      <c r="S100" s="132"/>
      <c r="T100" s="132"/>
      <c r="U100" s="132"/>
      <c r="V100" s="132"/>
      <c r="W100" s="132"/>
      <c r="X100" s="132"/>
      <c r="Y100" s="132"/>
      <c r="Z100" s="132"/>
      <c r="AA100" s="132"/>
      <c r="AB100" s="132"/>
      <c r="AC100" s="132"/>
      <c r="AD100" s="132"/>
      <c r="AE100" s="132"/>
      <c r="AF100" s="132"/>
      <c r="AG100" s="132"/>
    </row>
    <row r="101" spans="15:33">
      <c r="O101" s="132"/>
      <c r="P101" s="132"/>
      <c r="Q101" s="132"/>
      <c r="R101" s="132"/>
      <c r="S101" s="132"/>
      <c r="T101" s="132"/>
      <c r="U101" s="132"/>
      <c r="V101" s="132"/>
      <c r="W101" s="132"/>
      <c r="X101" s="132"/>
      <c r="Y101" s="132"/>
      <c r="Z101" s="132"/>
      <c r="AA101" s="132"/>
      <c r="AB101" s="132"/>
      <c r="AC101" s="132"/>
      <c r="AD101" s="132"/>
      <c r="AE101" s="132"/>
      <c r="AF101" s="132"/>
      <c r="AG101" s="132"/>
    </row>
  </sheetData>
  <mergeCells count="181">
    <mergeCell ref="Q82:W82"/>
    <mergeCell ref="P83:P85"/>
    <mergeCell ref="Q83:Q84"/>
    <mergeCell ref="R83:R84"/>
    <mergeCell ref="S83:S84"/>
    <mergeCell ref="T83:T84"/>
    <mergeCell ref="U83:U84"/>
    <mergeCell ref="Q77:W77"/>
    <mergeCell ref="P78:P80"/>
    <mergeCell ref="Q78:Q79"/>
    <mergeCell ref="R78:R79"/>
    <mergeCell ref="S78:S79"/>
    <mergeCell ref="T78:T79"/>
    <mergeCell ref="U78:U79"/>
    <mergeCell ref="Q71:W71"/>
    <mergeCell ref="P72:P74"/>
    <mergeCell ref="Q72:Q73"/>
    <mergeCell ref="R72:R73"/>
    <mergeCell ref="S72:S73"/>
    <mergeCell ref="T72:T73"/>
    <mergeCell ref="U72:U73"/>
    <mergeCell ref="Q66:W66"/>
    <mergeCell ref="P67:P69"/>
    <mergeCell ref="Q67:Q68"/>
    <mergeCell ref="R67:R68"/>
    <mergeCell ref="S67:S68"/>
    <mergeCell ref="T67:T68"/>
    <mergeCell ref="U67:U68"/>
    <mergeCell ref="P59:V59"/>
    <mergeCell ref="Q61:W61"/>
    <mergeCell ref="P62:P64"/>
    <mergeCell ref="Q62:Q63"/>
    <mergeCell ref="R62:R63"/>
    <mergeCell ref="S62:S63"/>
    <mergeCell ref="T62:T63"/>
    <mergeCell ref="U62:U63"/>
    <mergeCell ref="H49:I49"/>
    <mergeCell ref="H50:L50"/>
    <mergeCell ref="P53:X53"/>
    <mergeCell ref="Q55:W55"/>
    <mergeCell ref="P56:P57"/>
    <mergeCell ref="Q56:Q57"/>
    <mergeCell ref="R56:R57"/>
    <mergeCell ref="S56:S57"/>
    <mergeCell ref="T56:T57"/>
    <mergeCell ref="U56:U57"/>
    <mergeCell ref="H45:K45"/>
    <mergeCell ref="C46:G46"/>
    <mergeCell ref="H46:I46"/>
    <mergeCell ref="C47:G47"/>
    <mergeCell ref="H47:I47"/>
    <mergeCell ref="H48:I48"/>
    <mergeCell ref="F42:K42"/>
    <mergeCell ref="Z43:AF43"/>
    <mergeCell ref="D44:L44"/>
    <mergeCell ref="Q44:Y44"/>
    <mergeCell ref="Z44:Z45"/>
    <mergeCell ref="AA44:AA45"/>
    <mergeCell ref="AB44:AB45"/>
    <mergeCell ref="AC44:AC45"/>
    <mergeCell ref="AD44:AD45"/>
    <mergeCell ref="C45:G45"/>
    <mergeCell ref="F38:K38"/>
    <mergeCell ref="Z38:AF38"/>
    <mergeCell ref="F39:K39"/>
    <mergeCell ref="Q39:W39"/>
    <mergeCell ref="Z39:Z40"/>
    <mergeCell ref="AA39:AA40"/>
    <mergeCell ref="AB39:AB40"/>
    <mergeCell ref="AC39:AC40"/>
    <mergeCell ref="AD39:AD40"/>
    <mergeCell ref="F40:K40"/>
    <mergeCell ref="P40:P42"/>
    <mergeCell ref="Q40:Q41"/>
    <mergeCell ref="R40:R41"/>
    <mergeCell ref="S40:S41"/>
    <mergeCell ref="T40:T41"/>
    <mergeCell ref="U40:U41"/>
    <mergeCell ref="F41:K41"/>
    <mergeCell ref="F34:K34"/>
    <mergeCell ref="Z34:Z35"/>
    <mergeCell ref="AA34:AA35"/>
    <mergeCell ref="AB34:AB35"/>
    <mergeCell ref="AC34:AC35"/>
    <mergeCell ref="AD34:AD35"/>
    <mergeCell ref="F35:K35"/>
    <mergeCell ref="Q35:X35"/>
    <mergeCell ref="F36:K36"/>
    <mergeCell ref="P36:P37"/>
    <mergeCell ref="F37:K37"/>
    <mergeCell ref="Z28:AF28"/>
    <mergeCell ref="Y29:Y31"/>
    <mergeCell ref="Z29:Z30"/>
    <mergeCell ref="AA29:AA30"/>
    <mergeCell ref="AB29:AB30"/>
    <mergeCell ref="AC29:AC30"/>
    <mergeCell ref="AD29:AD30"/>
    <mergeCell ref="C30:K30"/>
    <mergeCell ref="Y24:Y26"/>
    <mergeCell ref="Z24:Z25"/>
    <mergeCell ref="AA24:AA25"/>
    <mergeCell ref="AB24:AB25"/>
    <mergeCell ref="AC24:AC25"/>
    <mergeCell ref="AD24:AD25"/>
    <mergeCell ref="Q30:W30"/>
    <mergeCell ref="P31:P33"/>
    <mergeCell ref="Q31:Q32"/>
    <mergeCell ref="R31:R32"/>
    <mergeCell ref="S31:S32"/>
    <mergeCell ref="T31:T32"/>
    <mergeCell ref="U31:U32"/>
    <mergeCell ref="C28:K28"/>
    <mergeCell ref="P28:U28"/>
    <mergeCell ref="Z33:AF33"/>
    <mergeCell ref="Y19:Y21"/>
    <mergeCell ref="Y22:AE22"/>
    <mergeCell ref="Q23:W23"/>
    <mergeCell ref="Z23:AF23"/>
    <mergeCell ref="P24:P25"/>
    <mergeCell ref="Q24:Q25"/>
    <mergeCell ref="R24:R25"/>
    <mergeCell ref="S24:S25"/>
    <mergeCell ref="T24:T25"/>
    <mergeCell ref="U24:U25"/>
    <mergeCell ref="P19:P21"/>
    <mergeCell ref="Q19:Q20"/>
    <mergeCell ref="R19:R20"/>
    <mergeCell ref="S19:S20"/>
    <mergeCell ref="T19:T20"/>
    <mergeCell ref="U19:U20"/>
    <mergeCell ref="AA14:AA15"/>
    <mergeCell ref="AB14:AB15"/>
    <mergeCell ref="AC14:AC15"/>
    <mergeCell ref="AD14:AD15"/>
    <mergeCell ref="Q18:W18"/>
    <mergeCell ref="Z18:AF18"/>
    <mergeCell ref="Q13:W13"/>
    <mergeCell ref="Z13:AF13"/>
    <mergeCell ref="P14:P16"/>
    <mergeCell ref="Q14:Q15"/>
    <mergeCell ref="R14:R15"/>
    <mergeCell ref="S14:S15"/>
    <mergeCell ref="T14:T15"/>
    <mergeCell ref="U14:U15"/>
    <mergeCell ref="Y14:Y16"/>
    <mergeCell ref="Z14:Z15"/>
    <mergeCell ref="AD9:AD10"/>
    <mergeCell ref="C10:L10"/>
    <mergeCell ref="C11:C12"/>
    <mergeCell ref="D11:D12"/>
    <mergeCell ref="E11:F11"/>
    <mergeCell ref="G11:G12"/>
    <mergeCell ref="H11:H12"/>
    <mergeCell ref="I11:I12"/>
    <mergeCell ref="J11:J12"/>
    <mergeCell ref="K11:K12"/>
    <mergeCell ref="U9:U10"/>
    <mergeCell ref="Y9:Y11"/>
    <mergeCell ref="Z9:Z10"/>
    <mergeCell ref="AA9:AA10"/>
    <mergeCell ref="AB9:AB10"/>
    <mergeCell ref="AC9:AC10"/>
    <mergeCell ref="C9:L9"/>
    <mergeCell ref="P9:P11"/>
    <mergeCell ref="Q9:Q10"/>
    <mergeCell ref="R9:R10"/>
    <mergeCell ref="S9:S10"/>
    <mergeCell ref="T9:T10"/>
    <mergeCell ref="L11:L12"/>
    <mergeCell ref="C6:L6"/>
    <mergeCell ref="V6:W6"/>
    <mergeCell ref="C7:L8"/>
    <mergeCell ref="P7:R7"/>
    <mergeCell ref="V7:W7"/>
    <mergeCell ref="Q8:W8"/>
    <mergeCell ref="C3:F3"/>
    <mergeCell ref="R4:S4"/>
    <mergeCell ref="V4:W4"/>
    <mergeCell ref="C5:L5"/>
    <mergeCell ref="P5:R5"/>
    <mergeCell ref="V5:W5"/>
  </mergeCells>
  <pageMargins left="0.11811023622047245" right="0.11811023622047245" top="0.15748031496062992" bottom="0.15748031496062992" header="0.31496062992125984" footer="0.31496062992125984"/>
  <pageSetup scale="38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E23F6-4745-428B-82CF-305B17A2BDFC}">
  <dimension ref="A1:AG94"/>
  <sheetViews>
    <sheetView showGridLines="0" view="pageBreakPreview" topLeftCell="A26" zoomScale="53" zoomScaleNormal="100" zoomScaleSheetLayoutView="53" zoomScalePageLayoutView="55" workbookViewId="0">
      <selection activeCell="L41" sqref="L41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4.28515625" style="3" customWidth="1"/>
    <col min="6" max="6" width="18.7109375" style="1" customWidth="1"/>
    <col min="7" max="7" width="73.28515625" style="2" customWidth="1"/>
    <col min="8" max="8" width="10.140625" style="1" customWidth="1"/>
    <col min="9" max="10" width="18.85546875" style="1" customWidth="1"/>
    <col min="11" max="11" width="23.85546875" style="1" customWidth="1"/>
    <col min="12" max="12" width="30" style="1" customWidth="1"/>
    <col min="13" max="13" width="3.28515625" style="1" customWidth="1"/>
    <col min="14" max="14" width="2.7109375" style="1" customWidth="1"/>
    <col min="15" max="15" width="24" style="1" bestFit="1" customWidth="1"/>
    <col min="16" max="16" width="34.42578125" style="1" customWidth="1"/>
    <col min="17" max="17" width="14.5703125" style="1" customWidth="1"/>
    <col min="18" max="18" width="14.28515625" style="1" customWidth="1"/>
    <col min="19" max="19" width="17.42578125" style="1" bestFit="1" customWidth="1"/>
    <col min="20" max="20" width="16.5703125" style="1" customWidth="1"/>
    <col min="21" max="21" width="21.5703125" style="1" customWidth="1"/>
    <col min="22" max="22" width="18.28515625" style="1" customWidth="1"/>
    <col min="23" max="23" width="15.42578125" style="1" customWidth="1"/>
    <col min="24" max="24" width="15.140625" style="1" customWidth="1"/>
    <col min="25" max="25" width="16" style="1" customWidth="1"/>
    <col min="26" max="27" width="15.140625" style="1" customWidth="1"/>
    <col min="28" max="28" width="17.85546875" style="1" customWidth="1"/>
    <col min="29" max="29" width="15.140625" style="1" customWidth="1"/>
    <col min="30" max="30" width="18.28515625" style="1" customWidth="1"/>
    <col min="31" max="16384" width="11.42578125" style="1"/>
  </cols>
  <sheetData>
    <row r="1" spans="1:33" ht="17.25" thickBot="1">
      <c r="A1" s="5"/>
      <c r="B1" s="5"/>
      <c r="C1" s="5"/>
      <c r="D1" s="5"/>
      <c r="E1" s="7"/>
      <c r="F1" s="5"/>
      <c r="G1" s="6"/>
      <c r="H1" s="5"/>
      <c r="I1" s="5"/>
      <c r="J1" s="5"/>
      <c r="K1" s="5"/>
      <c r="L1" s="5"/>
      <c r="M1" s="5"/>
      <c r="N1" s="5"/>
    </row>
    <row r="2" spans="1:33" ht="17.25" thickTop="1">
      <c r="A2" s="5"/>
      <c r="B2" s="87"/>
      <c r="C2" s="84"/>
      <c r="D2" s="84"/>
      <c r="E2" s="86"/>
      <c r="F2" s="84"/>
      <c r="G2" s="85"/>
      <c r="H2" s="84"/>
      <c r="I2" s="84"/>
      <c r="J2" s="84"/>
      <c r="K2" s="84"/>
      <c r="L2" s="84"/>
      <c r="M2" s="83"/>
      <c r="N2" s="5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</row>
    <row r="3" spans="1:33" ht="27" customHeight="1" thickBot="1">
      <c r="A3" s="5"/>
      <c r="B3" s="17"/>
      <c r="C3" s="303" t="s">
        <v>140</v>
      </c>
      <c r="D3" s="303"/>
      <c r="E3" s="303"/>
      <c r="F3" s="303"/>
      <c r="G3" s="6"/>
      <c r="H3" s="5"/>
      <c r="I3" s="5"/>
      <c r="J3" s="5"/>
      <c r="K3" s="5"/>
      <c r="L3" s="5"/>
      <c r="M3" s="13"/>
      <c r="N3" s="5"/>
      <c r="O3" s="132"/>
      <c r="P3" s="133"/>
      <c r="Q3" s="133"/>
      <c r="R3" s="133"/>
      <c r="S3" s="133"/>
      <c r="T3" s="133"/>
      <c r="U3" s="133"/>
      <c r="V3" s="133"/>
      <c r="W3" s="133"/>
      <c r="X3" s="133"/>
      <c r="Y3" s="132"/>
      <c r="Z3" s="132"/>
      <c r="AA3" s="132"/>
      <c r="AB3" s="132"/>
      <c r="AC3" s="132"/>
      <c r="AD3" s="132"/>
      <c r="AE3" s="132"/>
      <c r="AF3" s="132"/>
    </row>
    <row r="4" spans="1:33" ht="48" thickBot="1">
      <c r="A4" s="5"/>
      <c r="B4" s="17"/>
      <c r="C4" s="82" t="s">
        <v>139</v>
      </c>
      <c r="D4" s="81" t="s">
        <v>138</v>
      </c>
      <c r="E4" s="82" t="s">
        <v>137</v>
      </c>
      <c r="F4" s="81">
        <v>3</v>
      </c>
      <c r="G4" s="6"/>
      <c r="H4" s="5"/>
      <c r="I4" s="5"/>
      <c r="J4" s="5"/>
      <c r="K4" s="5"/>
      <c r="L4" s="5"/>
      <c r="M4" s="13"/>
      <c r="N4" s="5"/>
      <c r="O4" s="132"/>
      <c r="P4" s="134" t="s">
        <v>136</v>
      </c>
      <c r="Q4" s="135" t="s">
        <v>135</v>
      </c>
      <c r="R4" s="400" t="s">
        <v>134</v>
      </c>
      <c r="S4" s="401"/>
      <c r="T4" s="136" t="s">
        <v>133</v>
      </c>
      <c r="U4" s="136"/>
      <c r="V4" s="389" t="s">
        <v>132</v>
      </c>
      <c r="W4" s="390"/>
      <c r="X4" s="137" t="s">
        <v>126</v>
      </c>
      <c r="Y4" s="137" t="s">
        <v>131</v>
      </c>
      <c r="Z4" s="137" t="s">
        <v>130</v>
      </c>
      <c r="AA4" s="137" t="s">
        <v>129</v>
      </c>
      <c r="AB4" s="137" t="s">
        <v>128</v>
      </c>
      <c r="AC4" s="137" t="s">
        <v>127</v>
      </c>
      <c r="AD4" s="138" t="s">
        <v>126</v>
      </c>
      <c r="AE4" s="132"/>
      <c r="AF4" s="132"/>
    </row>
    <row r="5" spans="1:33">
      <c r="A5" s="5"/>
      <c r="B5" s="17"/>
      <c r="C5" s="304" t="s">
        <v>125</v>
      </c>
      <c r="D5" s="304"/>
      <c r="E5" s="304"/>
      <c r="F5" s="304"/>
      <c r="G5" s="304"/>
      <c r="H5" s="304"/>
      <c r="I5" s="304"/>
      <c r="J5" s="304"/>
      <c r="K5" s="304"/>
      <c r="L5" s="304"/>
      <c r="M5" s="13"/>
      <c r="N5" s="5"/>
      <c r="O5" s="200"/>
      <c r="P5" s="391" t="s">
        <v>141</v>
      </c>
      <c r="Q5" s="392"/>
      <c r="R5" s="393"/>
      <c r="S5" s="139"/>
      <c r="T5" s="140"/>
      <c r="U5" s="140"/>
      <c r="V5" s="394"/>
      <c r="W5" s="395"/>
      <c r="X5" s="140"/>
      <c r="Y5" s="141"/>
      <c r="Z5" s="140"/>
      <c r="AA5" s="140"/>
      <c r="AB5" s="140"/>
      <c r="AC5" s="140"/>
      <c r="AD5" s="142"/>
      <c r="AE5" s="132"/>
      <c r="AF5" s="132"/>
    </row>
    <row r="6" spans="1:33" ht="17.25" thickBot="1">
      <c r="A6" s="5"/>
      <c r="B6" s="17"/>
      <c r="C6" s="305" t="s">
        <v>123</v>
      </c>
      <c r="D6" s="305"/>
      <c r="E6" s="305"/>
      <c r="F6" s="305"/>
      <c r="G6" s="305"/>
      <c r="H6" s="305"/>
      <c r="I6" s="305"/>
      <c r="J6" s="305"/>
      <c r="K6" s="305"/>
      <c r="L6" s="305"/>
      <c r="M6" s="13"/>
      <c r="N6" s="5"/>
      <c r="O6" s="200"/>
      <c r="P6" s="143" t="s">
        <v>122</v>
      </c>
      <c r="Q6" s="144">
        <v>0</v>
      </c>
      <c r="R6" s="274">
        <v>90</v>
      </c>
      <c r="S6" s="145"/>
      <c r="T6" s="275">
        <f>+R6-Q6</f>
        <v>90</v>
      </c>
      <c r="U6" s="147"/>
      <c r="V6" s="396">
        <f>+VLOOKUP(P6,[6]CURVAS!$A$3:$J$15,2,FALSE)</f>
        <v>5</v>
      </c>
      <c r="W6" s="397"/>
      <c r="X6" s="148">
        <v>0.17699999999999999</v>
      </c>
      <c r="Y6" s="149">
        <v>0.45</v>
      </c>
      <c r="Z6" s="150">
        <f>+VLOOKUP(P6,[6]CURVAS!$A$3:$J$15,5,FALSE)</f>
        <v>0.9</v>
      </c>
      <c r="AA6" s="150">
        <f>+VLOOKUP(P6,[6]CURVAS!$A$3:$J$15,6,FALSE)</f>
        <v>0.9</v>
      </c>
      <c r="AB6" s="150">
        <f>+VLOOKUP(P6,[6]CURVAS!$A$3:$J$15,7,FALSE)</f>
        <v>0.9</v>
      </c>
      <c r="AC6" s="149">
        <v>0.45</v>
      </c>
      <c r="AD6" s="151">
        <v>0.17699999999999999</v>
      </c>
      <c r="AE6" s="132"/>
      <c r="AF6" s="132"/>
    </row>
    <row r="7" spans="1:33" s="76" customFormat="1">
      <c r="A7" s="78"/>
      <c r="B7" s="80"/>
      <c r="C7" s="367" t="s">
        <v>121</v>
      </c>
      <c r="D7" s="368"/>
      <c r="E7" s="368"/>
      <c r="F7" s="368"/>
      <c r="G7" s="368"/>
      <c r="H7" s="368"/>
      <c r="I7" s="368"/>
      <c r="J7" s="368"/>
      <c r="K7" s="368"/>
      <c r="L7" s="369"/>
      <c r="M7" s="79"/>
      <c r="N7" s="78"/>
      <c r="O7" s="201"/>
      <c r="P7" s="398"/>
      <c r="Q7" s="398"/>
      <c r="R7" s="398"/>
      <c r="S7" s="152"/>
      <c r="T7" s="153"/>
      <c r="U7" s="153"/>
      <c r="V7" s="399"/>
      <c r="W7" s="399"/>
      <c r="X7" s="153"/>
      <c r="Y7" s="154"/>
      <c r="Z7" s="153"/>
      <c r="AA7" s="153"/>
      <c r="AB7" s="153"/>
      <c r="AC7" s="154"/>
      <c r="AD7" s="153"/>
      <c r="AE7" s="155"/>
      <c r="AF7" s="155"/>
    </row>
    <row r="8" spans="1:33" ht="43.5" customHeight="1">
      <c r="A8" s="5"/>
      <c r="B8" s="75"/>
      <c r="C8" s="370"/>
      <c r="D8" s="371"/>
      <c r="E8" s="371"/>
      <c r="F8" s="371"/>
      <c r="G8" s="371"/>
      <c r="H8" s="371"/>
      <c r="I8" s="371"/>
      <c r="J8" s="371"/>
      <c r="K8" s="371"/>
      <c r="L8" s="372"/>
      <c r="M8" s="13"/>
      <c r="N8" s="5"/>
      <c r="O8" s="202"/>
      <c r="P8" s="156" t="s">
        <v>9</v>
      </c>
      <c r="Q8" s="383" t="s">
        <v>120</v>
      </c>
      <c r="R8" s="383"/>
      <c r="S8" s="383"/>
      <c r="T8" s="383"/>
      <c r="U8" s="383"/>
      <c r="V8" s="383"/>
      <c r="W8" s="383"/>
      <c r="X8" s="157"/>
      <c r="Y8" s="158"/>
      <c r="Z8" s="159"/>
      <c r="AA8" s="159"/>
      <c r="AB8" s="159"/>
      <c r="AC8" s="159"/>
      <c r="AD8" s="159"/>
      <c r="AE8" s="159"/>
      <c r="AF8" s="159"/>
      <c r="AG8" s="4"/>
    </row>
    <row r="9" spans="1:33" ht="34.5" customHeight="1">
      <c r="A9" s="5"/>
      <c r="B9" s="75"/>
      <c r="C9" s="373" t="s">
        <v>119</v>
      </c>
      <c r="D9" s="374"/>
      <c r="E9" s="374"/>
      <c r="F9" s="374"/>
      <c r="G9" s="374"/>
      <c r="H9" s="374"/>
      <c r="I9" s="374"/>
      <c r="J9" s="374"/>
      <c r="K9" s="374"/>
      <c r="L9" s="375"/>
      <c r="M9" s="13"/>
      <c r="N9" s="5"/>
      <c r="O9" s="202"/>
      <c r="P9" s="384" t="str">
        <f>+$C$13</f>
        <v xml:space="preserve">VEREDA BARON GALLERO - EL TOPO HASTA VÍA LIBERTADOR </v>
      </c>
      <c r="Q9" s="384" t="s">
        <v>7</v>
      </c>
      <c r="R9" s="384" t="s">
        <v>6</v>
      </c>
      <c r="S9" s="384" t="s">
        <v>5</v>
      </c>
      <c r="T9" s="384" t="s">
        <v>4</v>
      </c>
      <c r="U9" s="384" t="s">
        <v>3</v>
      </c>
      <c r="V9" s="160" t="s">
        <v>2</v>
      </c>
      <c r="W9" s="160" t="s">
        <v>93</v>
      </c>
      <c r="X9" s="157"/>
      <c r="Y9" s="402"/>
      <c r="Z9" s="402"/>
      <c r="AA9" s="402"/>
      <c r="AB9" s="402"/>
      <c r="AC9" s="402"/>
      <c r="AD9" s="402"/>
      <c r="AE9" s="161"/>
      <c r="AF9" s="161"/>
      <c r="AG9" s="4"/>
    </row>
    <row r="10" spans="1:33" ht="30" customHeight="1" thickBot="1">
      <c r="A10" s="5"/>
      <c r="B10" s="17"/>
      <c r="C10" s="376"/>
      <c r="D10" s="377"/>
      <c r="E10" s="377"/>
      <c r="F10" s="377"/>
      <c r="G10" s="377"/>
      <c r="H10" s="377"/>
      <c r="I10" s="377"/>
      <c r="J10" s="377"/>
      <c r="K10" s="377"/>
      <c r="L10" s="378"/>
      <c r="M10" s="13"/>
      <c r="N10" s="5"/>
      <c r="O10" s="200"/>
      <c r="P10" s="385"/>
      <c r="Q10" s="386"/>
      <c r="R10" s="386"/>
      <c r="S10" s="386"/>
      <c r="T10" s="386"/>
      <c r="U10" s="386"/>
      <c r="V10" s="160" t="s">
        <v>2</v>
      </c>
      <c r="W10" s="160" t="s">
        <v>1</v>
      </c>
      <c r="X10" s="157"/>
      <c r="Y10" s="402"/>
      <c r="Z10" s="402"/>
      <c r="AA10" s="402"/>
      <c r="AB10" s="402"/>
      <c r="AC10" s="402"/>
      <c r="AD10" s="402"/>
      <c r="AE10" s="161"/>
      <c r="AF10" s="161"/>
      <c r="AG10" s="4"/>
    </row>
    <row r="11" spans="1:33" ht="30" customHeight="1">
      <c r="A11" s="5"/>
      <c r="B11" s="17"/>
      <c r="C11" s="301" t="s">
        <v>118</v>
      </c>
      <c r="D11" s="324" t="s">
        <v>117</v>
      </c>
      <c r="E11" s="326" t="s">
        <v>116</v>
      </c>
      <c r="F11" s="326"/>
      <c r="G11" s="301" t="s">
        <v>115</v>
      </c>
      <c r="H11" s="324" t="s">
        <v>79</v>
      </c>
      <c r="I11" s="324" t="s">
        <v>114</v>
      </c>
      <c r="J11" s="327" t="s">
        <v>113</v>
      </c>
      <c r="K11" s="329" t="s">
        <v>112</v>
      </c>
      <c r="L11" s="313" t="s">
        <v>111</v>
      </c>
      <c r="M11" s="13"/>
      <c r="N11" s="5"/>
      <c r="O11" s="200"/>
      <c r="P11" s="386"/>
      <c r="Q11" s="162">
        <f>+R6</f>
        <v>90</v>
      </c>
      <c r="R11" s="163"/>
      <c r="S11" s="164"/>
      <c r="T11" s="164"/>
      <c r="U11" s="164"/>
      <c r="V11" s="165" t="s">
        <v>93</v>
      </c>
      <c r="W11" s="162">
        <f>+Q11/1000</f>
        <v>0.09</v>
      </c>
      <c r="X11" s="157"/>
      <c r="Y11" s="402"/>
      <c r="Z11" s="166"/>
      <c r="AA11" s="167"/>
      <c r="AB11" s="168"/>
      <c r="AC11" s="168"/>
      <c r="AD11" s="168"/>
      <c r="AE11" s="168"/>
      <c r="AF11" s="166"/>
      <c r="AG11" s="4"/>
    </row>
    <row r="12" spans="1:33" ht="30" customHeight="1" thickBot="1">
      <c r="A12" s="5"/>
      <c r="B12" s="17"/>
      <c r="C12" s="302"/>
      <c r="D12" s="325"/>
      <c r="E12" s="72" t="s">
        <v>110</v>
      </c>
      <c r="F12" s="72" t="s">
        <v>109</v>
      </c>
      <c r="G12" s="302"/>
      <c r="H12" s="325"/>
      <c r="I12" s="325"/>
      <c r="J12" s="328"/>
      <c r="K12" s="330"/>
      <c r="L12" s="314"/>
      <c r="M12" s="13"/>
      <c r="N12" s="5"/>
      <c r="O12" s="203"/>
      <c r="P12" s="157"/>
      <c r="Q12" s="157"/>
      <c r="R12" s="157"/>
      <c r="S12" s="157"/>
      <c r="T12" s="157"/>
      <c r="U12" s="157"/>
      <c r="V12" s="157"/>
      <c r="W12" s="157"/>
      <c r="X12" s="157"/>
      <c r="Y12" s="169"/>
      <c r="Z12" s="169"/>
      <c r="AA12" s="169"/>
      <c r="AB12" s="169"/>
      <c r="AC12" s="169"/>
      <c r="AD12" s="169"/>
      <c r="AE12" s="169"/>
      <c r="AF12" s="169"/>
      <c r="AG12" s="4"/>
    </row>
    <row r="13" spans="1:33" ht="30" customHeight="1" thickBot="1">
      <c r="A13" s="5"/>
      <c r="B13" s="17"/>
      <c r="C13" s="70" t="s">
        <v>160</v>
      </c>
      <c r="D13" s="68"/>
      <c r="E13" s="68"/>
      <c r="F13" s="68"/>
      <c r="G13" s="69"/>
      <c r="H13" s="68"/>
      <c r="I13" s="68"/>
      <c r="J13" s="68"/>
      <c r="K13" s="68"/>
      <c r="L13" s="67"/>
      <c r="M13" s="13"/>
      <c r="N13" s="5"/>
      <c r="O13" s="132"/>
      <c r="P13" s="156" t="s">
        <v>9</v>
      </c>
      <c r="Q13" s="383" t="s">
        <v>107</v>
      </c>
      <c r="R13" s="383"/>
      <c r="S13" s="383"/>
      <c r="T13" s="383"/>
      <c r="U13" s="383"/>
      <c r="V13" s="383"/>
      <c r="W13" s="383"/>
      <c r="X13" s="157"/>
      <c r="Y13" s="158"/>
      <c r="Z13" s="403"/>
      <c r="AA13" s="403"/>
      <c r="AB13" s="403"/>
      <c r="AC13" s="403"/>
      <c r="AD13" s="403"/>
      <c r="AE13" s="403"/>
      <c r="AF13" s="403"/>
      <c r="AG13" s="4"/>
    </row>
    <row r="14" spans="1:33">
      <c r="A14" s="5"/>
      <c r="B14" s="17"/>
      <c r="C14" s="63">
        <v>1</v>
      </c>
      <c r="D14" s="60" t="s">
        <v>106</v>
      </c>
      <c r="E14" s="60"/>
      <c r="F14" s="60"/>
      <c r="G14" s="66" t="s">
        <v>105</v>
      </c>
      <c r="H14" s="60" t="s">
        <v>93</v>
      </c>
      <c r="I14" s="59">
        <f>+W11</f>
        <v>0.09</v>
      </c>
      <c r="J14" s="58">
        <v>3708675.9</v>
      </c>
      <c r="K14" s="57">
        <f t="shared" ref="K14:K27" si="0">J14*(1+$L$49)</f>
        <v>4821278.67</v>
      </c>
      <c r="L14" s="56">
        <f>I14*K14</f>
        <v>433915.08029999997</v>
      </c>
      <c r="M14" s="13"/>
      <c r="N14" s="5"/>
      <c r="O14" s="132"/>
      <c r="P14" s="384" t="str">
        <f>+$C$13</f>
        <v xml:space="preserve">VEREDA BARON GALLERO - EL TOPO HASTA VÍA LIBERTADOR </v>
      </c>
      <c r="Q14" s="384" t="s">
        <v>7</v>
      </c>
      <c r="R14" s="384" t="s">
        <v>6</v>
      </c>
      <c r="S14" s="384" t="s">
        <v>5</v>
      </c>
      <c r="T14" s="384" t="s">
        <v>4</v>
      </c>
      <c r="U14" s="384" t="s">
        <v>3</v>
      </c>
      <c r="V14" s="160" t="s">
        <v>2</v>
      </c>
      <c r="W14" s="160" t="s">
        <v>10</v>
      </c>
      <c r="X14" s="157"/>
      <c r="Y14" s="402"/>
      <c r="Z14" s="402"/>
      <c r="AA14" s="402"/>
      <c r="AB14" s="402"/>
      <c r="AC14" s="402"/>
      <c r="AD14" s="402"/>
      <c r="AE14" s="161"/>
      <c r="AF14" s="161"/>
      <c r="AG14" s="4"/>
    </row>
    <row r="15" spans="1:33">
      <c r="A15" s="5"/>
      <c r="B15" s="17"/>
      <c r="C15" s="63">
        <v>2</v>
      </c>
      <c r="D15" s="62" t="s">
        <v>104</v>
      </c>
      <c r="E15" s="60"/>
      <c r="F15" s="62"/>
      <c r="G15" s="61" t="s">
        <v>103</v>
      </c>
      <c r="H15" s="62" t="s">
        <v>10</v>
      </c>
      <c r="I15" s="59">
        <f>+W16</f>
        <v>135</v>
      </c>
      <c r="J15" s="58">
        <v>16429.53</v>
      </c>
      <c r="K15" s="57">
        <f t="shared" si="0"/>
        <v>21358.388999999999</v>
      </c>
      <c r="L15" s="56">
        <f t="shared" ref="L15:L29" si="1">I15*K15</f>
        <v>2883382.5149999997</v>
      </c>
      <c r="M15" s="13"/>
      <c r="N15" s="5"/>
      <c r="O15" s="132"/>
      <c r="P15" s="385"/>
      <c r="Q15" s="386"/>
      <c r="R15" s="386"/>
      <c r="S15" s="386"/>
      <c r="T15" s="386"/>
      <c r="U15" s="386"/>
      <c r="V15" s="160" t="s">
        <v>2</v>
      </c>
      <c r="W15" s="160" t="s">
        <v>1</v>
      </c>
      <c r="X15" s="157"/>
      <c r="Y15" s="402"/>
      <c r="Z15" s="402"/>
      <c r="AA15" s="402"/>
      <c r="AB15" s="402"/>
      <c r="AC15" s="402"/>
      <c r="AD15" s="402"/>
      <c r="AE15" s="161"/>
      <c r="AF15" s="161"/>
      <c r="AG15" s="4"/>
    </row>
    <row r="16" spans="1:33" ht="28.5">
      <c r="A16" s="5"/>
      <c r="B16" s="17"/>
      <c r="C16" s="63">
        <v>3</v>
      </c>
      <c r="D16" s="62" t="s">
        <v>102</v>
      </c>
      <c r="E16" s="60"/>
      <c r="F16" s="62"/>
      <c r="G16" s="61" t="s">
        <v>101</v>
      </c>
      <c r="H16" s="60" t="s">
        <v>93</v>
      </c>
      <c r="I16" s="59">
        <f>+W21</f>
        <v>0.09</v>
      </c>
      <c r="J16" s="58">
        <v>1249701</v>
      </c>
      <c r="K16" s="57">
        <f t="shared" si="0"/>
        <v>1624611.3</v>
      </c>
      <c r="L16" s="56">
        <f t="shared" si="1"/>
        <v>146215.01699999999</v>
      </c>
      <c r="M16" s="13"/>
      <c r="N16" s="5"/>
      <c r="O16" s="132"/>
      <c r="P16" s="386"/>
      <c r="Q16" s="162">
        <f>+T6</f>
        <v>90</v>
      </c>
      <c r="R16" s="163">
        <f>+V6</f>
        <v>5</v>
      </c>
      <c r="S16" s="165">
        <v>0.3</v>
      </c>
      <c r="T16" s="165"/>
      <c r="U16" s="165"/>
      <c r="V16" s="165" t="s">
        <v>10</v>
      </c>
      <c r="W16" s="162">
        <f>+Q16*R16*S16</f>
        <v>135</v>
      </c>
      <c r="X16" s="157"/>
      <c r="Y16" s="402"/>
      <c r="Z16" s="166"/>
      <c r="AA16" s="167"/>
      <c r="AB16" s="168"/>
      <c r="AC16" s="168"/>
      <c r="AD16" s="168"/>
      <c r="AE16" s="168"/>
      <c r="AF16" s="166"/>
      <c r="AG16" s="4"/>
    </row>
    <row r="17" spans="1:33">
      <c r="A17" s="5"/>
      <c r="B17" s="17"/>
      <c r="C17" s="63">
        <v>4</v>
      </c>
      <c r="D17" s="62" t="s">
        <v>100</v>
      </c>
      <c r="E17" s="60"/>
      <c r="F17" s="62"/>
      <c r="G17" s="61" t="s">
        <v>99</v>
      </c>
      <c r="H17" s="60" t="s">
        <v>10</v>
      </c>
      <c r="I17" s="59">
        <f>+W28</f>
        <v>178.2</v>
      </c>
      <c r="J17" s="58">
        <v>64546.54</v>
      </c>
      <c r="K17" s="57">
        <f t="shared" si="0"/>
        <v>83910.502000000008</v>
      </c>
      <c r="L17" s="56">
        <f t="shared" si="1"/>
        <v>14952851.4564</v>
      </c>
      <c r="M17" s="13"/>
      <c r="N17" s="5"/>
      <c r="O17" s="132"/>
      <c r="P17" s="170"/>
      <c r="Q17" s="170"/>
      <c r="R17" s="157"/>
      <c r="S17" s="157"/>
      <c r="T17" s="157"/>
      <c r="U17" s="157"/>
      <c r="V17" s="157"/>
      <c r="W17" s="157"/>
      <c r="X17" s="157"/>
      <c r="Y17" s="169"/>
      <c r="Z17" s="169"/>
      <c r="AA17" s="169"/>
      <c r="AB17" s="169"/>
      <c r="AC17" s="169"/>
      <c r="AD17" s="169"/>
      <c r="AE17" s="169"/>
      <c r="AF17" s="169"/>
      <c r="AG17" s="4"/>
    </row>
    <row r="18" spans="1:33" ht="40.5" customHeight="1">
      <c r="A18" s="5"/>
      <c r="B18" s="17"/>
      <c r="C18" s="63">
        <v>5</v>
      </c>
      <c r="D18" s="62" t="s">
        <v>98</v>
      </c>
      <c r="E18" s="60"/>
      <c r="F18" s="62"/>
      <c r="G18" s="61" t="s">
        <v>97</v>
      </c>
      <c r="H18" s="60" t="s">
        <v>10</v>
      </c>
      <c r="I18" s="59">
        <f>+W33</f>
        <v>67.5</v>
      </c>
      <c r="J18" s="58">
        <v>102476.51</v>
      </c>
      <c r="K18" s="57">
        <f t="shared" si="0"/>
        <v>133219.46299999999</v>
      </c>
      <c r="L18" s="56">
        <f t="shared" si="1"/>
        <v>8992313.7524999995</v>
      </c>
      <c r="M18" s="13"/>
      <c r="N18" s="5"/>
      <c r="O18" s="132"/>
      <c r="P18" s="156" t="s">
        <v>9</v>
      </c>
      <c r="Q18" s="382" t="s">
        <v>96</v>
      </c>
      <c r="R18" s="382"/>
      <c r="S18" s="382"/>
      <c r="T18" s="382"/>
      <c r="U18" s="382"/>
      <c r="V18" s="382"/>
      <c r="W18" s="382"/>
      <c r="X18" s="157"/>
      <c r="Y18" s="158"/>
      <c r="Z18" s="403"/>
      <c r="AA18" s="403"/>
      <c r="AB18" s="403"/>
      <c r="AC18" s="403"/>
      <c r="AD18" s="403"/>
      <c r="AE18" s="403"/>
      <c r="AF18" s="403"/>
      <c r="AG18" s="4"/>
    </row>
    <row r="19" spans="1:33" ht="28.5">
      <c r="A19" s="5"/>
      <c r="B19" s="17"/>
      <c r="C19" s="63">
        <v>6</v>
      </c>
      <c r="D19" s="62" t="s">
        <v>95</v>
      </c>
      <c r="E19" s="60"/>
      <c r="F19" s="62"/>
      <c r="G19" s="61" t="s">
        <v>94</v>
      </c>
      <c r="H19" s="60" t="s">
        <v>10</v>
      </c>
      <c r="I19" s="59">
        <f>+AA37</f>
        <v>65.759999999999991</v>
      </c>
      <c r="J19" s="58">
        <v>786317.44</v>
      </c>
      <c r="K19" s="57">
        <f t="shared" si="0"/>
        <v>1022212.672</v>
      </c>
      <c r="L19" s="56">
        <f t="shared" si="1"/>
        <v>67220705.310719997</v>
      </c>
      <c r="M19" s="13"/>
      <c r="N19" s="5"/>
      <c r="O19" s="132"/>
      <c r="P19" s="384" t="str">
        <f>+$C$13</f>
        <v xml:space="preserve">VEREDA BARON GALLERO - EL TOPO HASTA VÍA LIBERTADOR </v>
      </c>
      <c r="Q19" s="384" t="s">
        <v>7</v>
      </c>
      <c r="R19" s="384" t="s">
        <v>6</v>
      </c>
      <c r="S19" s="384" t="s">
        <v>5</v>
      </c>
      <c r="T19" s="384" t="s">
        <v>4</v>
      </c>
      <c r="U19" s="384" t="s">
        <v>3</v>
      </c>
      <c r="V19" s="160" t="s">
        <v>2</v>
      </c>
      <c r="W19" s="160" t="s">
        <v>93</v>
      </c>
      <c r="X19" s="157"/>
      <c r="Y19" s="402"/>
      <c r="Z19" s="171"/>
      <c r="AA19" s="171"/>
      <c r="AB19" s="171"/>
      <c r="AC19" s="171"/>
      <c r="AD19" s="171"/>
      <c r="AE19" s="161"/>
      <c r="AF19" s="161"/>
      <c r="AG19" s="4"/>
    </row>
    <row r="20" spans="1:33" ht="42.75">
      <c r="A20" s="5"/>
      <c r="B20" s="17"/>
      <c r="C20" s="63">
        <v>7</v>
      </c>
      <c r="D20" s="62" t="s">
        <v>92</v>
      </c>
      <c r="E20" s="60"/>
      <c r="F20" s="62"/>
      <c r="G20" s="61" t="s">
        <v>91</v>
      </c>
      <c r="H20" s="60" t="s">
        <v>10</v>
      </c>
      <c r="I20" s="59">
        <f>+W42</f>
        <v>24.3</v>
      </c>
      <c r="J20" s="58">
        <v>542040.13</v>
      </c>
      <c r="K20" s="57">
        <f t="shared" si="0"/>
        <v>704652.16899999999</v>
      </c>
      <c r="L20" s="56">
        <f t="shared" si="1"/>
        <v>17123047.706700001</v>
      </c>
      <c r="M20" s="13"/>
      <c r="N20" s="5"/>
      <c r="O20" s="132"/>
      <c r="P20" s="385"/>
      <c r="Q20" s="386"/>
      <c r="R20" s="386"/>
      <c r="S20" s="386"/>
      <c r="T20" s="386"/>
      <c r="U20" s="386"/>
      <c r="V20" s="160" t="s">
        <v>2</v>
      </c>
      <c r="W20" s="160" t="s">
        <v>1</v>
      </c>
      <c r="X20" s="157"/>
      <c r="Y20" s="402"/>
      <c r="Z20" s="172"/>
      <c r="AA20" s="171"/>
      <c r="AB20" s="171"/>
      <c r="AC20" s="171"/>
      <c r="AD20" s="171"/>
      <c r="AE20" s="161"/>
      <c r="AF20" s="161"/>
      <c r="AG20" s="4"/>
    </row>
    <row r="21" spans="1:33" ht="28.5">
      <c r="A21" s="5"/>
      <c r="B21" s="17"/>
      <c r="C21" s="63">
        <v>8</v>
      </c>
      <c r="D21" s="62" t="s">
        <v>90</v>
      </c>
      <c r="E21" s="60"/>
      <c r="F21" s="62"/>
      <c r="G21" s="61" t="s">
        <v>89</v>
      </c>
      <c r="H21" s="60" t="s">
        <v>22</v>
      </c>
      <c r="I21" s="59">
        <f>+Y53</f>
        <v>3462.4719999999998</v>
      </c>
      <c r="J21" s="58">
        <v>7002.12</v>
      </c>
      <c r="K21" s="57">
        <f t="shared" si="0"/>
        <v>9102.7559999999994</v>
      </c>
      <c r="L21" s="56">
        <f t="shared" si="1"/>
        <v>31518037.772831995</v>
      </c>
      <c r="M21" s="13"/>
      <c r="N21" s="5"/>
      <c r="O21" s="132"/>
      <c r="P21" s="386"/>
      <c r="Q21" s="162">
        <f>+T6</f>
        <v>90</v>
      </c>
      <c r="R21" s="163"/>
      <c r="S21" s="165"/>
      <c r="T21" s="165"/>
      <c r="U21" s="165"/>
      <c r="V21" s="165" t="s">
        <v>88</v>
      </c>
      <c r="W21" s="162">
        <f>+Q21/1000</f>
        <v>0.09</v>
      </c>
      <c r="X21" s="157"/>
      <c r="Y21" s="402"/>
      <c r="Z21" s="166"/>
      <c r="AA21" s="167"/>
      <c r="AB21" s="168"/>
      <c r="AC21" s="168"/>
      <c r="AD21" s="168"/>
      <c r="AE21" s="168"/>
      <c r="AF21" s="161"/>
      <c r="AG21" s="4"/>
    </row>
    <row r="22" spans="1:33" ht="28.5">
      <c r="A22" s="5"/>
      <c r="B22" s="17"/>
      <c r="C22" s="63">
        <v>9</v>
      </c>
      <c r="D22" s="62" t="s">
        <v>87</v>
      </c>
      <c r="E22" s="60"/>
      <c r="F22" s="62"/>
      <c r="G22" s="61" t="s">
        <v>86</v>
      </c>
      <c r="H22" s="60" t="s">
        <v>85</v>
      </c>
      <c r="I22" s="59">
        <f>+W59</f>
        <v>337.5</v>
      </c>
      <c r="J22" s="58">
        <v>2312.5</v>
      </c>
      <c r="K22" s="57">
        <f t="shared" si="0"/>
        <v>3006.25</v>
      </c>
      <c r="L22" s="56">
        <f t="shared" si="1"/>
        <v>1014609.375</v>
      </c>
      <c r="M22" s="13"/>
      <c r="N22" s="5"/>
      <c r="O22" s="132"/>
      <c r="P22" s="170"/>
      <c r="Q22" s="170"/>
      <c r="R22" s="157"/>
      <c r="S22" s="157"/>
      <c r="T22" s="157"/>
      <c r="U22" s="157"/>
      <c r="V22" s="157"/>
      <c r="W22" s="157"/>
      <c r="X22" s="157"/>
      <c r="Y22" s="405"/>
      <c r="Z22" s="405"/>
      <c r="AA22" s="405"/>
      <c r="AB22" s="405"/>
      <c r="AC22" s="405"/>
      <c r="AD22" s="405"/>
      <c r="AE22" s="405"/>
      <c r="AF22" s="173"/>
      <c r="AG22" s="4"/>
    </row>
    <row r="23" spans="1:33" ht="28.5">
      <c r="A23" s="5"/>
      <c r="B23" s="17"/>
      <c r="C23" s="63">
        <v>10</v>
      </c>
      <c r="D23" s="62" t="s">
        <v>84</v>
      </c>
      <c r="E23" s="60"/>
      <c r="F23" s="62"/>
      <c r="G23" s="61" t="s">
        <v>83</v>
      </c>
      <c r="H23" s="60" t="s">
        <v>79</v>
      </c>
      <c r="I23" s="59">
        <f>+W64</f>
        <v>2</v>
      </c>
      <c r="J23" s="58">
        <v>430879.73</v>
      </c>
      <c r="K23" s="57">
        <f t="shared" si="0"/>
        <v>560143.64899999998</v>
      </c>
      <c r="L23" s="56">
        <f t="shared" si="1"/>
        <v>1120287.298</v>
      </c>
      <c r="M23" s="13"/>
      <c r="N23" s="5"/>
      <c r="O23" s="132"/>
      <c r="P23" s="156" t="s">
        <v>9</v>
      </c>
      <c r="Q23" s="382" t="s">
        <v>82</v>
      </c>
      <c r="R23" s="382"/>
      <c r="S23" s="382"/>
      <c r="T23" s="382"/>
      <c r="U23" s="382"/>
      <c r="V23" s="382"/>
      <c r="W23" s="382"/>
      <c r="X23" s="157"/>
      <c r="Y23" s="158"/>
      <c r="Z23" s="403"/>
      <c r="AA23" s="403"/>
      <c r="AB23" s="403"/>
      <c r="AC23" s="403"/>
      <c r="AD23" s="403"/>
      <c r="AE23" s="403"/>
      <c r="AF23" s="403"/>
      <c r="AG23" s="4"/>
    </row>
    <row r="24" spans="1:33" ht="28.5" customHeight="1">
      <c r="A24" s="5"/>
      <c r="B24" s="17"/>
      <c r="C24" s="63">
        <v>11</v>
      </c>
      <c r="D24" s="62" t="s">
        <v>81</v>
      </c>
      <c r="E24" s="60"/>
      <c r="F24" s="62"/>
      <c r="G24" s="61" t="s">
        <v>80</v>
      </c>
      <c r="H24" s="60" t="s">
        <v>79</v>
      </c>
      <c r="I24" s="59">
        <f>+W69</f>
        <v>2</v>
      </c>
      <c r="J24" s="58">
        <v>593433.73</v>
      </c>
      <c r="K24" s="57">
        <f t="shared" si="0"/>
        <v>771463.84900000005</v>
      </c>
      <c r="L24" s="56">
        <f t="shared" si="1"/>
        <v>1542927.6980000001</v>
      </c>
      <c r="M24" s="13"/>
      <c r="N24" s="5"/>
      <c r="O24" s="132"/>
      <c r="P24" s="384" t="str">
        <f>+$C$13</f>
        <v xml:space="preserve">VEREDA BARON GALLERO - EL TOPO HASTA VÍA LIBERTADOR </v>
      </c>
      <c r="Q24" s="384" t="s">
        <v>7</v>
      </c>
      <c r="R24" s="384" t="s">
        <v>6</v>
      </c>
      <c r="S24" s="384" t="s">
        <v>5</v>
      </c>
      <c r="T24" s="384" t="s">
        <v>4</v>
      </c>
      <c r="U24" s="384" t="s">
        <v>3</v>
      </c>
      <c r="V24" s="160" t="s">
        <v>2</v>
      </c>
      <c r="W24" s="160" t="s">
        <v>10</v>
      </c>
      <c r="X24" s="157"/>
      <c r="Y24" s="402"/>
      <c r="Z24" s="402"/>
      <c r="AA24" s="402"/>
      <c r="AB24" s="402"/>
      <c r="AC24" s="402"/>
      <c r="AD24" s="402"/>
      <c r="AE24" s="161"/>
      <c r="AF24" s="161"/>
      <c r="AG24" s="4"/>
    </row>
    <row r="25" spans="1:33" ht="28.5">
      <c r="A25" s="5"/>
      <c r="B25" s="17"/>
      <c r="C25" s="63">
        <v>12</v>
      </c>
      <c r="D25" s="62" t="s">
        <v>78</v>
      </c>
      <c r="E25" s="60"/>
      <c r="F25" s="62"/>
      <c r="G25" s="61" t="s">
        <v>77</v>
      </c>
      <c r="H25" s="60" t="s">
        <v>10</v>
      </c>
      <c r="I25" s="59">
        <f>+W74</f>
        <v>0.96</v>
      </c>
      <c r="J25" s="58">
        <v>516357.47</v>
      </c>
      <c r="K25" s="57">
        <f t="shared" si="0"/>
        <v>671264.71100000001</v>
      </c>
      <c r="L25" s="56">
        <f t="shared" si="1"/>
        <v>644414.12255999993</v>
      </c>
      <c r="M25" s="13"/>
      <c r="N25" s="5"/>
      <c r="O25" s="132"/>
      <c r="P25" s="386"/>
      <c r="Q25" s="386"/>
      <c r="R25" s="386"/>
      <c r="S25" s="386"/>
      <c r="T25" s="386"/>
      <c r="U25" s="386"/>
      <c r="V25" s="160" t="s">
        <v>2</v>
      </c>
      <c r="W25" s="160" t="s">
        <v>1</v>
      </c>
      <c r="X25" s="157"/>
      <c r="Y25" s="402"/>
      <c r="Z25" s="402"/>
      <c r="AA25" s="402"/>
      <c r="AB25" s="402"/>
      <c r="AC25" s="402"/>
      <c r="AD25" s="402"/>
      <c r="AE25" s="161"/>
      <c r="AF25" s="161"/>
      <c r="AG25" s="4"/>
    </row>
    <row r="26" spans="1:33" ht="42.75">
      <c r="A26" s="5"/>
      <c r="B26" s="17"/>
      <c r="C26" s="63">
        <v>13</v>
      </c>
      <c r="D26" s="62" t="s">
        <v>76</v>
      </c>
      <c r="E26" s="60"/>
      <c r="F26" s="62"/>
      <c r="G26" s="61" t="s">
        <v>75</v>
      </c>
      <c r="H26" s="62" t="s">
        <v>10</v>
      </c>
      <c r="I26" s="59">
        <f>+W80</f>
        <v>45</v>
      </c>
      <c r="J26" s="58">
        <v>100304.2</v>
      </c>
      <c r="K26" s="57">
        <f t="shared" si="0"/>
        <v>130395.46</v>
      </c>
      <c r="L26" s="56">
        <f t="shared" si="1"/>
        <v>5867795.7000000002</v>
      </c>
      <c r="M26" s="13"/>
      <c r="N26" s="5"/>
      <c r="O26" s="132"/>
      <c r="P26" s="174" t="s">
        <v>74</v>
      </c>
      <c r="Q26" s="162">
        <f>+R6</f>
        <v>90</v>
      </c>
      <c r="R26" s="162">
        <v>0.3</v>
      </c>
      <c r="S26" s="165">
        <v>0.1</v>
      </c>
      <c r="T26" s="165"/>
      <c r="U26" s="165">
        <v>2</v>
      </c>
      <c r="V26" s="165" t="s">
        <v>10</v>
      </c>
      <c r="W26" s="162">
        <f>+Q26*R26*S26*U26</f>
        <v>5.4</v>
      </c>
      <c r="X26" s="157"/>
      <c r="Y26" s="402"/>
      <c r="Z26" s="166"/>
      <c r="AA26" s="167"/>
      <c r="AB26" s="168"/>
      <c r="AC26" s="168"/>
      <c r="AD26" s="168"/>
      <c r="AE26" s="168"/>
      <c r="AF26" s="166"/>
      <c r="AG26" s="4"/>
    </row>
    <row r="27" spans="1:33" ht="17.25" thickBot="1">
      <c r="A27" s="5"/>
      <c r="B27" s="17"/>
      <c r="C27" s="63">
        <v>14</v>
      </c>
      <c r="D27" s="62" t="s">
        <v>73</v>
      </c>
      <c r="E27" s="62"/>
      <c r="F27" s="62"/>
      <c r="G27" s="61" t="s">
        <v>72</v>
      </c>
      <c r="H27" s="60" t="s">
        <v>0</v>
      </c>
      <c r="I27" s="59">
        <f>+W85</f>
        <v>450</v>
      </c>
      <c r="J27" s="58">
        <v>1249.47</v>
      </c>
      <c r="K27" s="57">
        <f t="shared" si="0"/>
        <v>1624.3110000000001</v>
      </c>
      <c r="L27" s="56">
        <f t="shared" si="1"/>
        <v>730939.95000000007</v>
      </c>
      <c r="M27" s="13"/>
      <c r="N27" s="5"/>
      <c r="O27" s="132"/>
      <c r="P27" s="174" t="s">
        <v>71</v>
      </c>
      <c r="Q27" s="175">
        <f>+T6</f>
        <v>90</v>
      </c>
      <c r="R27" s="176">
        <v>0.2</v>
      </c>
      <c r="S27" s="177">
        <v>0.3</v>
      </c>
      <c r="T27" s="177"/>
      <c r="U27" s="177">
        <f>ROUND(Q27/2.8,0)</f>
        <v>32</v>
      </c>
      <c r="V27" s="165" t="s">
        <v>10</v>
      </c>
      <c r="W27" s="175">
        <f>+Q27*R27*S27*U27</f>
        <v>172.79999999999998</v>
      </c>
      <c r="X27" s="157"/>
      <c r="Y27" s="169"/>
      <c r="Z27" s="169"/>
      <c r="AA27" s="169"/>
      <c r="AB27" s="169"/>
      <c r="AC27" s="169"/>
      <c r="AD27" s="169"/>
      <c r="AE27" s="169"/>
      <c r="AF27" s="169"/>
      <c r="AG27" s="4"/>
    </row>
    <row r="28" spans="1:33" ht="29.25" customHeight="1" thickBot="1">
      <c r="A28" s="5"/>
      <c r="B28" s="17"/>
      <c r="C28" s="379" t="s">
        <v>70</v>
      </c>
      <c r="D28" s="380"/>
      <c r="E28" s="380"/>
      <c r="F28" s="380"/>
      <c r="G28" s="380"/>
      <c r="H28" s="380"/>
      <c r="I28" s="380"/>
      <c r="J28" s="380"/>
      <c r="K28" s="381"/>
      <c r="L28" s="64">
        <f>SUM(L14:L27)</f>
        <v>154191442.75501198</v>
      </c>
      <c r="M28" s="13"/>
      <c r="N28" s="5"/>
      <c r="O28" s="132"/>
      <c r="P28" s="387" t="s">
        <v>69</v>
      </c>
      <c r="Q28" s="387"/>
      <c r="R28" s="387"/>
      <c r="S28" s="387"/>
      <c r="T28" s="387"/>
      <c r="U28" s="387"/>
      <c r="V28" s="165" t="s">
        <v>10</v>
      </c>
      <c r="W28" s="178">
        <f>+SUM(W26:W27)</f>
        <v>178.2</v>
      </c>
      <c r="X28" s="157"/>
      <c r="Y28" s="158"/>
      <c r="Z28" s="404"/>
      <c r="AA28" s="404"/>
      <c r="AB28" s="404"/>
      <c r="AC28" s="404"/>
      <c r="AD28" s="404"/>
      <c r="AE28" s="404"/>
      <c r="AF28" s="404"/>
      <c r="AG28" s="4"/>
    </row>
    <row r="29" spans="1:33" ht="43.5" thickBot="1">
      <c r="A29" s="5"/>
      <c r="B29" s="17"/>
      <c r="C29" s="63">
        <v>16</v>
      </c>
      <c r="D29" s="65" t="s">
        <v>68</v>
      </c>
      <c r="E29" s="62"/>
      <c r="F29" s="62"/>
      <c r="G29" s="61" t="s">
        <v>67</v>
      </c>
      <c r="H29" s="60" t="s">
        <v>66</v>
      </c>
      <c r="I29" s="59">
        <f>+T6</f>
        <v>90</v>
      </c>
      <c r="J29" s="58">
        <v>36134.449999999997</v>
      </c>
      <c r="K29" s="57">
        <f>J29*(1+$L$49)</f>
        <v>46974.784999999996</v>
      </c>
      <c r="L29" s="56">
        <f>I29*K29</f>
        <v>4227730.6499999994</v>
      </c>
      <c r="M29" s="13"/>
      <c r="N29" s="5"/>
      <c r="O29" s="132"/>
      <c r="P29" s="157"/>
      <c r="Q29" s="157"/>
      <c r="R29" s="157"/>
      <c r="S29" s="157"/>
      <c r="T29" s="157"/>
      <c r="U29" s="157"/>
      <c r="V29" s="157"/>
      <c r="W29" s="157"/>
      <c r="X29" s="157"/>
      <c r="Y29" s="402"/>
      <c r="Z29" s="402"/>
      <c r="AA29" s="402"/>
      <c r="AB29" s="402"/>
      <c r="AC29" s="402"/>
      <c r="AD29" s="402"/>
      <c r="AE29" s="161"/>
      <c r="AF29" s="161"/>
      <c r="AG29" s="4"/>
    </row>
    <row r="30" spans="1:33" ht="30.75" customHeight="1" thickBot="1">
      <c r="A30" s="5"/>
      <c r="B30" s="17"/>
      <c r="C30" s="379" t="s">
        <v>65</v>
      </c>
      <c r="D30" s="380"/>
      <c r="E30" s="380"/>
      <c r="F30" s="380"/>
      <c r="G30" s="380"/>
      <c r="H30" s="380"/>
      <c r="I30" s="380"/>
      <c r="J30" s="380"/>
      <c r="K30" s="381"/>
      <c r="L30" s="64">
        <f>SUM(L29)</f>
        <v>4227730.6499999994</v>
      </c>
      <c r="M30" s="13"/>
      <c r="N30" s="5"/>
      <c r="O30" s="132"/>
      <c r="P30" s="156" t="s">
        <v>9</v>
      </c>
      <c r="Q30" s="388" t="s">
        <v>64</v>
      </c>
      <c r="R30" s="388"/>
      <c r="S30" s="388"/>
      <c r="T30" s="388"/>
      <c r="U30" s="388"/>
      <c r="V30" s="388"/>
      <c r="W30" s="388"/>
      <c r="X30" s="157"/>
      <c r="Y30" s="402"/>
      <c r="Z30" s="402"/>
      <c r="AA30" s="402"/>
      <c r="AB30" s="402"/>
      <c r="AC30" s="402"/>
      <c r="AD30" s="402"/>
      <c r="AE30" s="161"/>
      <c r="AF30" s="161"/>
      <c r="AG30" s="4"/>
    </row>
    <row r="31" spans="1:33" ht="17.25" customHeight="1">
      <c r="A31" s="5"/>
      <c r="B31" s="17"/>
      <c r="C31" s="63">
        <v>18</v>
      </c>
      <c r="D31" s="62"/>
      <c r="E31" s="62"/>
      <c r="F31" s="62"/>
      <c r="G31" s="61"/>
      <c r="H31" s="60"/>
      <c r="I31" s="59"/>
      <c r="J31" s="58"/>
      <c r="K31" s="57"/>
      <c r="L31" s="56"/>
      <c r="M31" s="13"/>
      <c r="N31" s="5"/>
      <c r="O31" s="132"/>
      <c r="P31" s="384" t="str">
        <f>+$C$13</f>
        <v xml:space="preserve">VEREDA BARON GALLERO - EL TOPO HASTA VÍA LIBERTADOR </v>
      </c>
      <c r="Q31" s="384" t="s">
        <v>7</v>
      </c>
      <c r="R31" s="384" t="s">
        <v>6</v>
      </c>
      <c r="S31" s="384" t="s">
        <v>5</v>
      </c>
      <c r="T31" s="384" t="s">
        <v>4</v>
      </c>
      <c r="U31" s="384" t="s">
        <v>3</v>
      </c>
      <c r="V31" s="160" t="s">
        <v>2</v>
      </c>
      <c r="W31" s="160" t="s">
        <v>10</v>
      </c>
      <c r="X31" s="157"/>
      <c r="Y31" s="402"/>
      <c r="Z31" s="166"/>
      <c r="AA31" s="167"/>
      <c r="AB31" s="168"/>
      <c r="AC31" s="168"/>
      <c r="AD31" s="168"/>
      <c r="AE31" s="168"/>
      <c r="AF31" s="166"/>
      <c r="AG31" s="4"/>
    </row>
    <row r="32" spans="1:33" s="32" customFormat="1" ht="30" customHeight="1">
      <c r="A32" s="26"/>
      <c r="B32" s="31"/>
      <c r="M32" s="27"/>
      <c r="N32" s="26"/>
      <c r="O32" s="199"/>
      <c r="P32" s="385"/>
      <c r="Q32" s="386"/>
      <c r="R32" s="386"/>
      <c r="S32" s="386"/>
      <c r="T32" s="386"/>
      <c r="U32" s="386"/>
      <c r="V32" s="160" t="s">
        <v>2</v>
      </c>
      <c r="W32" s="160" t="s">
        <v>1</v>
      </c>
      <c r="X32" s="179"/>
      <c r="Y32" s="180"/>
      <c r="Z32" s="180"/>
      <c r="AA32" s="180"/>
      <c r="AB32" s="180"/>
      <c r="AC32" s="180"/>
      <c r="AD32" s="180"/>
      <c r="AE32" s="180"/>
      <c r="AF32" s="180"/>
      <c r="AG32" s="33"/>
    </row>
    <row r="33" spans="1:33" s="32" customFormat="1" ht="15.75">
      <c r="A33" s="26"/>
      <c r="B33" s="31"/>
      <c r="C33" s="53"/>
      <c r="D33" s="53"/>
      <c r="E33" s="53"/>
      <c r="F33" s="53"/>
      <c r="G33" s="54"/>
      <c r="H33" s="53"/>
      <c r="I33" s="53"/>
      <c r="J33" s="53"/>
      <c r="K33" s="53"/>
      <c r="L33" s="52"/>
      <c r="M33" s="27"/>
      <c r="N33" s="26"/>
      <c r="O33" s="205"/>
      <c r="P33" s="386"/>
      <c r="Q33" s="162">
        <f>+R6</f>
        <v>90</v>
      </c>
      <c r="R33" s="163">
        <v>5</v>
      </c>
      <c r="S33" s="165">
        <v>0.15</v>
      </c>
      <c r="T33" s="165"/>
      <c r="U33" s="165"/>
      <c r="V33" s="165" t="s">
        <v>10</v>
      </c>
      <c r="W33" s="162">
        <f>+Q33*R33*S33</f>
        <v>67.5</v>
      </c>
      <c r="X33" s="179"/>
      <c r="Y33" s="158"/>
      <c r="Z33" s="403"/>
      <c r="AA33" s="403"/>
      <c r="AB33" s="403"/>
      <c r="AC33" s="403"/>
      <c r="AD33" s="403"/>
      <c r="AE33" s="403"/>
      <c r="AF33" s="403"/>
      <c r="AG33" s="33"/>
    </row>
    <row r="34" spans="1:33" s="32" customFormat="1" ht="35.25" customHeight="1">
      <c r="A34" s="26"/>
      <c r="B34" s="31"/>
      <c r="C34" s="42"/>
      <c r="D34" s="44"/>
      <c r="E34" s="42"/>
      <c r="F34" s="293" t="s">
        <v>63</v>
      </c>
      <c r="G34" s="293"/>
      <c r="H34" s="293"/>
      <c r="I34" s="293"/>
      <c r="J34" s="293"/>
      <c r="K34" s="293"/>
      <c r="L34" s="47">
        <f>+L28</f>
        <v>154191442.75501198</v>
      </c>
      <c r="M34" s="27"/>
      <c r="N34" s="26"/>
      <c r="O34" s="205"/>
      <c r="P34" s="179"/>
      <c r="Q34" s="179"/>
      <c r="R34" s="179"/>
      <c r="S34" s="179"/>
      <c r="T34" s="179"/>
      <c r="U34" s="179"/>
      <c r="V34" s="179"/>
      <c r="W34" s="179"/>
      <c r="X34" s="179"/>
      <c r="Y34" s="181"/>
      <c r="Z34" s="402"/>
      <c r="AA34" s="402"/>
      <c r="AB34" s="402"/>
      <c r="AC34" s="402"/>
      <c r="AD34" s="402"/>
      <c r="AE34" s="161"/>
      <c r="AF34" s="161"/>
      <c r="AG34" s="33"/>
    </row>
    <row r="35" spans="1:33" s="32" customFormat="1" ht="35.25" customHeight="1">
      <c r="A35" s="26"/>
      <c r="B35" s="31"/>
      <c r="C35" s="42"/>
      <c r="D35" s="44"/>
      <c r="E35" s="42"/>
      <c r="F35" s="293" t="s">
        <v>62</v>
      </c>
      <c r="G35" s="293"/>
      <c r="H35" s="293"/>
      <c r="I35" s="293"/>
      <c r="J35" s="293"/>
      <c r="K35" s="293"/>
      <c r="L35" s="49">
        <f>+L28*0.01</f>
        <v>1541914.4275501198</v>
      </c>
      <c r="M35" s="27"/>
      <c r="N35" s="26"/>
      <c r="O35" s="205"/>
      <c r="P35" s="156" t="s">
        <v>9</v>
      </c>
      <c r="Q35" s="382" t="s">
        <v>61</v>
      </c>
      <c r="R35" s="382"/>
      <c r="S35" s="382"/>
      <c r="T35" s="382"/>
      <c r="U35" s="382"/>
      <c r="V35" s="382"/>
      <c r="W35" s="382"/>
      <c r="X35" s="382"/>
      <c r="Y35" s="181"/>
      <c r="Z35" s="402"/>
      <c r="AA35" s="402"/>
      <c r="AB35" s="402"/>
      <c r="AC35" s="402"/>
      <c r="AD35" s="402"/>
      <c r="AE35" s="161"/>
      <c r="AF35" s="161"/>
      <c r="AG35" s="33"/>
    </row>
    <row r="36" spans="1:33" s="32" customFormat="1" ht="40.5" customHeight="1">
      <c r="A36" s="26"/>
      <c r="B36" s="31"/>
      <c r="C36" s="42"/>
      <c r="D36" s="44"/>
      <c r="E36" s="42"/>
      <c r="F36" s="293" t="s">
        <v>60</v>
      </c>
      <c r="G36" s="293"/>
      <c r="H36" s="293"/>
      <c r="I36" s="293"/>
      <c r="J36" s="293"/>
      <c r="K36" s="293"/>
      <c r="L36" s="49">
        <f>+L28*0.01</f>
        <v>1541914.4275501198</v>
      </c>
      <c r="M36" s="27"/>
      <c r="N36" s="26"/>
      <c r="O36" s="205"/>
      <c r="P36" s="412" t="str">
        <f>+$C$13</f>
        <v xml:space="preserve">VEREDA BARON GALLERO - EL TOPO HASTA VÍA LIBERTADOR </v>
      </c>
      <c r="Q36" s="182" t="s">
        <v>7</v>
      </c>
      <c r="R36" s="182" t="s">
        <v>59</v>
      </c>
      <c r="S36" s="182" t="s">
        <v>58</v>
      </c>
      <c r="T36" s="182" t="s">
        <v>57</v>
      </c>
      <c r="U36" s="182" t="s">
        <v>56</v>
      </c>
      <c r="V36" s="165" t="s">
        <v>55</v>
      </c>
      <c r="W36" s="183" t="s">
        <v>54</v>
      </c>
      <c r="X36" s="183" t="s">
        <v>53</v>
      </c>
      <c r="Y36" s="182" t="s">
        <v>52</v>
      </c>
      <c r="Z36" s="165" t="s">
        <v>2</v>
      </c>
      <c r="AA36" s="184" t="s">
        <v>1</v>
      </c>
      <c r="AB36" s="168"/>
      <c r="AC36" s="168"/>
      <c r="AD36" s="168"/>
      <c r="AE36" s="168"/>
      <c r="AF36" s="166"/>
      <c r="AG36" s="33"/>
    </row>
    <row r="37" spans="1:33" s="32" customFormat="1" ht="35.25" customHeight="1">
      <c r="A37" s="26"/>
      <c r="B37" s="31"/>
      <c r="C37" s="42"/>
      <c r="D37" s="50"/>
      <c r="E37" s="50"/>
      <c r="F37" s="293" t="s">
        <v>51</v>
      </c>
      <c r="G37" s="293"/>
      <c r="H37" s="293"/>
      <c r="I37" s="293"/>
      <c r="J37" s="293"/>
      <c r="K37" s="293"/>
      <c r="L37" s="51">
        <f>SUM(L34:L36)</f>
        <v>157275271.61011219</v>
      </c>
      <c r="M37" s="27"/>
      <c r="N37" s="26"/>
      <c r="O37" s="205"/>
      <c r="P37" s="412"/>
      <c r="Q37" s="162">
        <f>+R6</f>
        <v>90</v>
      </c>
      <c r="R37" s="185">
        <f>+Z6+AB6</f>
        <v>1.8</v>
      </c>
      <c r="S37" s="186">
        <f>+X6+AD6</f>
        <v>0.35399999999999998</v>
      </c>
      <c r="T37" s="187">
        <f>+Q37*R37*0.15</f>
        <v>24.3</v>
      </c>
      <c r="U37" s="185">
        <f>+Q37*S37</f>
        <v>31.86</v>
      </c>
      <c r="V37" s="165"/>
      <c r="W37" s="188">
        <f>ROUND(Q37/2.8,0)</f>
        <v>32</v>
      </c>
      <c r="X37" s="189">
        <f>5*0.2*0.3</f>
        <v>0.3</v>
      </c>
      <c r="Y37" s="189">
        <f>+W37*X37</f>
        <v>9.6</v>
      </c>
      <c r="Z37" s="165" t="s">
        <v>10</v>
      </c>
      <c r="AA37" s="189">
        <f>+T37+U37+Y37</f>
        <v>65.759999999999991</v>
      </c>
      <c r="AB37" s="180"/>
      <c r="AC37" s="180"/>
      <c r="AD37" s="180"/>
      <c r="AE37" s="180"/>
      <c r="AF37" s="180"/>
      <c r="AG37" s="33"/>
    </row>
    <row r="38" spans="1:33" s="32" customFormat="1" ht="57.6" customHeight="1">
      <c r="A38" s="26"/>
      <c r="B38" s="31"/>
      <c r="C38" s="42"/>
      <c r="D38" s="44"/>
      <c r="E38" s="42"/>
      <c r="F38" s="300" t="s">
        <v>177</v>
      </c>
      <c r="G38" s="300"/>
      <c r="H38" s="300"/>
      <c r="I38" s="300"/>
      <c r="J38" s="300"/>
      <c r="K38" s="300"/>
      <c r="L38" s="49">
        <f>+L30</f>
        <v>4227730.6499999994</v>
      </c>
      <c r="M38" s="27"/>
      <c r="N38" s="26"/>
      <c r="O38" s="205"/>
      <c r="P38" s="181"/>
      <c r="Q38" s="166"/>
      <c r="R38" s="166"/>
      <c r="S38" s="168"/>
      <c r="T38" s="168"/>
      <c r="U38" s="168"/>
      <c r="V38" s="168"/>
      <c r="W38" s="166"/>
      <c r="X38" s="190"/>
      <c r="Y38" s="158"/>
      <c r="Z38" s="403"/>
      <c r="AA38" s="403"/>
      <c r="AB38" s="403"/>
      <c r="AC38" s="403"/>
      <c r="AD38" s="403"/>
      <c r="AE38" s="403"/>
      <c r="AF38" s="403"/>
      <c r="AG38" s="33"/>
    </row>
    <row r="39" spans="1:33" s="32" customFormat="1" ht="35.25" customHeight="1">
      <c r="A39" s="26"/>
      <c r="B39" s="31"/>
      <c r="C39" s="42"/>
      <c r="D39" s="50"/>
      <c r="E39" s="50"/>
      <c r="F39" s="300" t="s">
        <v>50</v>
      </c>
      <c r="G39" s="300"/>
      <c r="H39" s="300"/>
      <c r="I39" s="300"/>
      <c r="J39" s="300"/>
      <c r="K39" s="300"/>
      <c r="L39" s="49">
        <f>+L38*0.19</f>
        <v>803268.82349999994</v>
      </c>
      <c r="M39" s="27"/>
      <c r="N39" s="26"/>
      <c r="O39" s="205"/>
      <c r="P39" s="156" t="s">
        <v>9</v>
      </c>
      <c r="Q39" s="409" t="s">
        <v>49</v>
      </c>
      <c r="R39" s="410"/>
      <c r="S39" s="410"/>
      <c r="T39" s="410"/>
      <c r="U39" s="410"/>
      <c r="V39" s="410"/>
      <c r="W39" s="411"/>
      <c r="X39" s="179"/>
      <c r="Y39" s="180"/>
      <c r="Z39" s="402"/>
      <c r="AA39" s="402"/>
      <c r="AB39" s="402"/>
      <c r="AC39" s="402"/>
      <c r="AD39" s="402"/>
      <c r="AE39" s="161"/>
      <c r="AF39" s="161"/>
      <c r="AG39" s="33"/>
    </row>
    <row r="40" spans="1:33" s="32" customFormat="1" ht="35.25" customHeight="1">
      <c r="A40" s="26"/>
      <c r="B40" s="31"/>
      <c r="C40" s="42"/>
      <c r="D40" s="44"/>
      <c r="E40" s="42"/>
      <c r="F40" s="300" t="s">
        <v>48</v>
      </c>
      <c r="G40" s="300"/>
      <c r="H40" s="300"/>
      <c r="I40" s="300"/>
      <c r="J40" s="300"/>
      <c r="K40" s="300"/>
      <c r="L40" s="48">
        <f>+L38+L37+L39</f>
        <v>162306271.0836122</v>
      </c>
      <c r="M40" s="27"/>
      <c r="N40" s="26"/>
      <c r="O40" s="205"/>
      <c r="P40" s="384" t="str">
        <f>+$C$13</f>
        <v xml:space="preserve">VEREDA BARON GALLERO - EL TOPO HASTA VÍA LIBERTADOR </v>
      </c>
      <c r="Q40" s="384" t="s">
        <v>7</v>
      </c>
      <c r="R40" s="384" t="s">
        <v>6</v>
      </c>
      <c r="S40" s="384" t="s">
        <v>5</v>
      </c>
      <c r="T40" s="384" t="s">
        <v>4</v>
      </c>
      <c r="U40" s="384" t="s">
        <v>3</v>
      </c>
      <c r="V40" s="165" t="s">
        <v>2</v>
      </c>
      <c r="W40" s="165" t="s">
        <v>10</v>
      </c>
      <c r="X40" s="179"/>
      <c r="Y40" s="158"/>
      <c r="Z40" s="402"/>
      <c r="AA40" s="402"/>
      <c r="AB40" s="402"/>
      <c r="AC40" s="402"/>
      <c r="AD40" s="402"/>
      <c r="AE40" s="161"/>
      <c r="AF40" s="161"/>
      <c r="AG40" s="33"/>
    </row>
    <row r="41" spans="1:33" s="32" customFormat="1" ht="35.25" customHeight="1">
      <c r="A41" s="26"/>
      <c r="B41" s="31"/>
      <c r="C41" s="42"/>
      <c r="D41" s="44"/>
      <c r="E41" s="42"/>
      <c r="F41" s="298"/>
      <c r="G41" s="298"/>
      <c r="H41" s="298"/>
      <c r="I41" s="298"/>
      <c r="J41" s="298"/>
      <c r="K41" s="298"/>
      <c r="L41" s="47"/>
      <c r="M41" s="27"/>
      <c r="N41" s="26"/>
      <c r="O41" s="205"/>
      <c r="P41" s="385"/>
      <c r="Q41" s="386"/>
      <c r="R41" s="386"/>
      <c r="S41" s="386"/>
      <c r="T41" s="386"/>
      <c r="U41" s="386"/>
      <c r="V41" s="165" t="s">
        <v>2</v>
      </c>
      <c r="W41" s="165" t="s">
        <v>1</v>
      </c>
      <c r="X41" s="179"/>
      <c r="Y41" s="171"/>
      <c r="Z41" s="166"/>
      <c r="AA41" s="167"/>
      <c r="AB41" s="168"/>
      <c r="AC41" s="168"/>
      <c r="AD41" s="168"/>
      <c r="AE41" s="168"/>
      <c r="AF41" s="166"/>
      <c r="AG41" s="33"/>
    </row>
    <row r="42" spans="1:33" s="32" customFormat="1" ht="30" customHeight="1">
      <c r="A42" s="26"/>
      <c r="B42" s="31"/>
      <c r="C42" s="42"/>
      <c r="D42" s="44"/>
      <c r="E42" s="42"/>
      <c r="F42" s="298"/>
      <c r="G42" s="298"/>
      <c r="H42" s="298"/>
      <c r="I42" s="298"/>
      <c r="J42" s="298"/>
      <c r="K42" s="298"/>
      <c r="L42" s="46"/>
      <c r="M42" s="27"/>
      <c r="N42" s="26"/>
      <c r="O42" s="199"/>
      <c r="P42" s="386"/>
      <c r="Q42" s="162">
        <f>+R6</f>
        <v>90</v>
      </c>
      <c r="R42" s="163">
        <f>+Y6+AA6+AC6</f>
        <v>1.8</v>
      </c>
      <c r="S42" s="165">
        <v>0.15</v>
      </c>
      <c r="T42" s="165"/>
      <c r="U42" s="165">
        <v>1</v>
      </c>
      <c r="V42" s="165" t="s">
        <v>10</v>
      </c>
      <c r="W42" s="162">
        <f>+Q42*R42*S42*U42</f>
        <v>24.3</v>
      </c>
      <c r="X42" s="179"/>
      <c r="Y42" s="171"/>
      <c r="Z42" s="180"/>
      <c r="AA42" s="180"/>
      <c r="AB42" s="180"/>
      <c r="AC42" s="180"/>
      <c r="AD42" s="180"/>
      <c r="AE42" s="180"/>
      <c r="AF42" s="180"/>
      <c r="AG42" s="33"/>
    </row>
    <row r="43" spans="1:33" s="32" customFormat="1" ht="16.5" customHeight="1" thickBot="1">
      <c r="A43" s="26"/>
      <c r="B43" s="31"/>
      <c r="C43" s="42"/>
      <c r="D43" s="44"/>
      <c r="E43" s="44"/>
      <c r="F43" s="44"/>
      <c r="G43" s="43"/>
      <c r="H43" s="42"/>
      <c r="I43" s="41"/>
      <c r="J43" s="41"/>
      <c r="K43" s="40"/>
      <c r="L43" s="39"/>
      <c r="M43" s="27"/>
      <c r="N43" s="26"/>
      <c r="O43" s="205"/>
      <c r="P43" s="179"/>
      <c r="Q43" s="179"/>
      <c r="R43" s="179"/>
      <c r="S43" s="179"/>
      <c r="T43" s="179"/>
      <c r="U43" s="179"/>
      <c r="V43" s="179"/>
      <c r="W43" s="179"/>
      <c r="X43" s="179"/>
      <c r="Y43" s="171"/>
      <c r="Z43" s="403"/>
      <c r="AA43" s="403"/>
      <c r="AB43" s="403"/>
      <c r="AC43" s="403"/>
      <c r="AD43" s="403"/>
      <c r="AE43" s="403"/>
      <c r="AF43" s="403"/>
      <c r="AG43" s="33"/>
    </row>
    <row r="44" spans="1:33" s="32" customFormat="1" ht="24.75" customHeight="1">
      <c r="A44" s="26"/>
      <c r="B44" s="31"/>
      <c r="C44" s="38"/>
      <c r="D44" s="286"/>
      <c r="E44" s="286"/>
      <c r="F44" s="286"/>
      <c r="G44" s="286"/>
      <c r="H44" s="286"/>
      <c r="I44" s="286"/>
      <c r="J44" s="286"/>
      <c r="K44" s="286"/>
      <c r="L44" s="287"/>
      <c r="M44" s="37"/>
      <c r="N44" s="26"/>
      <c r="O44" s="205"/>
      <c r="P44" s="156" t="s">
        <v>9</v>
      </c>
      <c r="Q44" s="382" t="s">
        <v>47</v>
      </c>
      <c r="R44" s="382"/>
      <c r="S44" s="382"/>
      <c r="T44" s="382"/>
      <c r="U44" s="382"/>
      <c r="V44" s="382"/>
      <c r="W44" s="382"/>
      <c r="X44" s="382"/>
      <c r="Y44" s="382"/>
      <c r="Z44" s="402"/>
      <c r="AA44" s="402"/>
      <c r="AB44" s="402"/>
      <c r="AC44" s="402"/>
      <c r="AD44" s="402"/>
      <c r="AE44" s="161"/>
      <c r="AF44" s="161"/>
      <c r="AG44" s="33"/>
    </row>
    <row r="45" spans="1:33" s="32" customFormat="1" ht="46.5" customHeight="1">
      <c r="A45" s="26"/>
      <c r="B45" s="31"/>
      <c r="C45" s="288" t="s">
        <v>46</v>
      </c>
      <c r="D45" s="289"/>
      <c r="E45" s="289"/>
      <c r="F45" s="289"/>
      <c r="G45" s="289"/>
      <c r="H45" s="290" t="s">
        <v>45</v>
      </c>
      <c r="I45" s="290"/>
      <c r="J45" s="290"/>
      <c r="K45" s="290"/>
      <c r="L45" s="36" t="s">
        <v>44</v>
      </c>
      <c r="M45" s="34"/>
      <c r="N45" s="26"/>
      <c r="O45" s="205"/>
      <c r="P45" s="182" t="str">
        <f>+$C$13</f>
        <v xml:space="preserve">VEREDA BARON GALLERO - EL TOPO HASTA VÍA LIBERTADOR </v>
      </c>
      <c r="Q45" s="182" t="s">
        <v>43</v>
      </c>
      <c r="R45" s="182" t="s">
        <v>7</v>
      </c>
      <c r="S45" s="182" t="s">
        <v>6</v>
      </c>
      <c r="T45" s="182" t="s">
        <v>3</v>
      </c>
      <c r="U45" s="182" t="s">
        <v>42</v>
      </c>
      <c r="V45" s="182" t="s">
        <v>41</v>
      </c>
      <c r="W45" s="191" t="s">
        <v>3</v>
      </c>
      <c r="X45" s="182" t="s">
        <v>40</v>
      </c>
      <c r="Y45" s="184" t="s">
        <v>16</v>
      </c>
      <c r="Z45" s="402"/>
      <c r="AA45" s="402"/>
      <c r="AB45" s="402"/>
      <c r="AC45" s="402"/>
      <c r="AD45" s="402"/>
      <c r="AE45" s="161"/>
      <c r="AF45" s="161"/>
      <c r="AG45" s="33"/>
    </row>
    <row r="46" spans="1:33" s="32" customFormat="1" ht="32.25" customHeight="1">
      <c r="A46" s="26"/>
      <c r="B46" s="31"/>
      <c r="C46" s="288" t="s">
        <v>39</v>
      </c>
      <c r="D46" s="289"/>
      <c r="E46" s="289"/>
      <c r="F46" s="289"/>
      <c r="G46" s="289"/>
      <c r="H46" s="283" t="s">
        <v>38</v>
      </c>
      <c r="I46" s="283"/>
      <c r="J46" s="20"/>
      <c r="K46" s="19" t="s">
        <v>37</v>
      </c>
      <c r="L46" s="18">
        <v>0.22</v>
      </c>
      <c r="M46" s="34"/>
      <c r="N46" s="26"/>
      <c r="O46" s="205"/>
      <c r="P46" s="192" t="s">
        <v>36</v>
      </c>
      <c r="Q46" s="193">
        <v>4</v>
      </c>
      <c r="R46" s="194">
        <f>+R6</f>
        <v>90</v>
      </c>
      <c r="S46" s="185">
        <f>+Z6+AB6</f>
        <v>1.8</v>
      </c>
      <c r="T46" s="187">
        <f>ROUND(+S46/0.15,0)</f>
        <v>12</v>
      </c>
      <c r="U46" s="186">
        <v>0.99399999999999999</v>
      </c>
      <c r="V46" s="182">
        <f t="shared" ref="V46:V52" si="2">+R46*T46*U46</f>
        <v>1073.52</v>
      </c>
      <c r="W46" s="195">
        <v>1</v>
      </c>
      <c r="X46" s="182" t="s">
        <v>22</v>
      </c>
      <c r="Y46" s="195">
        <f t="shared" ref="Y46:Y52" si="3">+V46*W46</f>
        <v>1073.52</v>
      </c>
      <c r="Z46" s="166"/>
      <c r="AA46" s="167"/>
      <c r="AB46" s="168"/>
      <c r="AC46" s="168"/>
      <c r="AD46" s="168"/>
      <c r="AE46" s="168"/>
      <c r="AF46" s="166"/>
      <c r="AG46" s="33"/>
    </row>
    <row r="47" spans="1:33" s="32" customFormat="1" ht="30" customHeight="1">
      <c r="A47" s="26"/>
      <c r="B47" s="31"/>
      <c r="C47" s="288" t="s">
        <v>35</v>
      </c>
      <c r="D47" s="289"/>
      <c r="E47" s="289"/>
      <c r="F47" s="289"/>
      <c r="G47" s="289"/>
      <c r="H47" s="291" t="s">
        <v>34</v>
      </c>
      <c r="I47" s="292"/>
      <c r="J47" s="35"/>
      <c r="K47" s="19" t="s">
        <v>33</v>
      </c>
      <c r="L47" s="18">
        <v>0.03</v>
      </c>
      <c r="M47" s="34"/>
      <c r="N47" s="26"/>
      <c r="O47" s="205"/>
      <c r="P47" s="192" t="s">
        <v>32</v>
      </c>
      <c r="Q47" s="193">
        <v>2</v>
      </c>
      <c r="R47" s="194">
        <f>+S46</f>
        <v>1.8</v>
      </c>
      <c r="S47" s="162"/>
      <c r="T47" s="163">
        <f>ROUND(R46/0.3+1,0)</f>
        <v>301</v>
      </c>
      <c r="U47" s="196">
        <v>0.25</v>
      </c>
      <c r="V47" s="182">
        <f t="shared" si="2"/>
        <v>135.45000000000002</v>
      </c>
      <c r="W47" s="195">
        <v>1</v>
      </c>
      <c r="X47" s="182" t="s">
        <v>22</v>
      </c>
      <c r="Y47" s="195">
        <f t="shared" si="3"/>
        <v>135.45000000000002</v>
      </c>
      <c r="Z47" s="180"/>
      <c r="AA47" s="180"/>
      <c r="AB47" s="180"/>
      <c r="AC47" s="180"/>
      <c r="AD47" s="180"/>
      <c r="AE47" s="180"/>
      <c r="AF47" s="180"/>
      <c r="AG47" s="33"/>
    </row>
    <row r="48" spans="1:33" s="24" customFormat="1" ht="58.5" customHeight="1">
      <c r="A48" s="26"/>
      <c r="B48" s="31"/>
      <c r="C48" s="30"/>
      <c r="E48" s="29"/>
      <c r="F48" s="29"/>
      <c r="G48" s="28"/>
      <c r="H48" s="282" t="s">
        <v>31</v>
      </c>
      <c r="I48" s="283"/>
      <c r="J48" s="20"/>
      <c r="K48" s="19" t="s">
        <v>30</v>
      </c>
      <c r="L48" s="18">
        <v>0.05</v>
      </c>
      <c r="M48" s="27"/>
      <c r="N48" s="26"/>
      <c r="O48" s="205"/>
      <c r="P48" s="192" t="s">
        <v>29</v>
      </c>
      <c r="Q48" s="193">
        <v>4</v>
      </c>
      <c r="R48" s="194">
        <f>+Y6+Z6+AA6+AB6+AC6+0.7+0.7</f>
        <v>5</v>
      </c>
      <c r="S48" s="189">
        <v>0.2</v>
      </c>
      <c r="T48" s="163">
        <v>4</v>
      </c>
      <c r="U48" s="197">
        <v>0.99399999999999999</v>
      </c>
      <c r="V48" s="182">
        <f t="shared" si="2"/>
        <v>19.88</v>
      </c>
      <c r="W48" s="195">
        <f>ROUND(R46/3+1,0)</f>
        <v>31</v>
      </c>
      <c r="X48" s="182" t="s">
        <v>22</v>
      </c>
      <c r="Y48" s="195">
        <f t="shared" si="3"/>
        <v>616.28</v>
      </c>
      <c r="Z48" s="180"/>
      <c r="AA48" s="180"/>
      <c r="AB48" s="180"/>
      <c r="AC48" s="180"/>
      <c r="AD48" s="180"/>
      <c r="AE48" s="180"/>
      <c r="AF48" s="180"/>
      <c r="AG48" s="25"/>
    </row>
    <row r="49" spans="1:33" ht="43.5" customHeight="1">
      <c r="A49" s="5"/>
      <c r="B49" s="17"/>
      <c r="C49" s="23"/>
      <c r="D49" s="22"/>
      <c r="E49" s="22"/>
      <c r="F49" s="22"/>
      <c r="G49" s="21"/>
      <c r="H49" s="283" t="s">
        <v>28</v>
      </c>
      <c r="I49" s="283"/>
      <c r="J49" s="20"/>
      <c r="K49" s="19" t="s">
        <v>27</v>
      </c>
      <c r="L49" s="18">
        <v>0.3</v>
      </c>
      <c r="M49" s="13"/>
      <c r="N49" s="5"/>
      <c r="O49" s="132"/>
      <c r="P49" s="192" t="s">
        <v>26</v>
      </c>
      <c r="Q49" s="193">
        <v>2</v>
      </c>
      <c r="R49" s="194">
        <v>1</v>
      </c>
      <c r="S49" s="195"/>
      <c r="T49" s="176">
        <f>ROUND(R48/0.15+1,0)</f>
        <v>34</v>
      </c>
      <c r="U49" s="198">
        <v>0.25</v>
      </c>
      <c r="V49" s="185">
        <f t="shared" si="2"/>
        <v>8.5</v>
      </c>
      <c r="W49" s="195">
        <f>ROUND(R46/3+1,0)</f>
        <v>31</v>
      </c>
      <c r="X49" s="182" t="s">
        <v>22</v>
      </c>
      <c r="Y49" s="195">
        <f t="shared" si="3"/>
        <v>263.5</v>
      </c>
      <c r="Z49" s="169"/>
      <c r="AA49" s="169"/>
      <c r="AB49" s="169"/>
      <c r="AC49" s="169"/>
      <c r="AD49" s="169"/>
      <c r="AE49" s="169"/>
      <c r="AF49" s="169"/>
      <c r="AG49" s="4"/>
    </row>
    <row r="50" spans="1:33" ht="30" customHeight="1" thickBot="1">
      <c r="A50" s="5"/>
      <c r="B50" s="17"/>
      <c r="C50" s="16"/>
      <c r="D50" s="15"/>
      <c r="E50" s="15"/>
      <c r="F50" s="15"/>
      <c r="G50" s="14"/>
      <c r="H50" s="284"/>
      <c r="I50" s="284"/>
      <c r="J50" s="284"/>
      <c r="K50" s="284"/>
      <c r="L50" s="285"/>
      <c r="M50" s="13"/>
      <c r="N50" s="5"/>
      <c r="O50" s="132"/>
      <c r="P50" s="192" t="s">
        <v>25</v>
      </c>
      <c r="Q50" s="193">
        <v>4</v>
      </c>
      <c r="R50" s="194">
        <f>+R6</f>
        <v>90</v>
      </c>
      <c r="S50" s="195">
        <v>0.5</v>
      </c>
      <c r="T50" s="176">
        <v>5</v>
      </c>
      <c r="U50" s="198">
        <v>0.99399999999999999</v>
      </c>
      <c r="V50" s="185">
        <f t="shared" si="2"/>
        <v>447.3</v>
      </c>
      <c r="W50" s="178">
        <v>2</v>
      </c>
      <c r="X50" s="182" t="s">
        <v>22</v>
      </c>
      <c r="Y50" s="195">
        <f t="shared" si="3"/>
        <v>894.6</v>
      </c>
      <c r="Z50" s="169"/>
      <c r="AA50" s="169"/>
      <c r="AB50" s="169"/>
      <c r="AC50" s="169"/>
      <c r="AD50" s="169"/>
      <c r="AE50" s="169"/>
      <c r="AF50" s="169"/>
      <c r="AG50" s="4"/>
    </row>
    <row r="51" spans="1:33" ht="26.25" customHeight="1" thickBot="1">
      <c r="A51" s="5"/>
      <c r="B51" s="12"/>
      <c r="C51" s="9"/>
      <c r="D51" s="9"/>
      <c r="E51" s="11"/>
      <c r="F51" s="9"/>
      <c r="G51" s="10"/>
      <c r="H51" s="9"/>
      <c r="I51" s="9"/>
      <c r="J51" s="9"/>
      <c r="K51" s="9"/>
      <c r="L51" s="9"/>
      <c r="M51" s="8"/>
      <c r="N51" s="5"/>
      <c r="O51" s="132"/>
      <c r="P51" s="192" t="s">
        <v>24</v>
      </c>
      <c r="Q51" s="193">
        <v>2</v>
      </c>
      <c r="R51" s="194">
        <f>+S50</f>
        <v>0.5</v>
      </c>
      <c r="S51" s="195"/>
      <c r="T51" s="176">
        <f>ROUND(R50/0.3+1,0)</f>
        <v>301</v>
      </c>
      <c r="U51" s="198">
        <v>0.25</v>
      </c>
      <c r="V51" s="185">
        <f t="shared" si="2"/>
        <v>37.625</v>
      </c>
      <c r="W51" s="178">
        <v>2</v>
      </c>
      <c r="X51" s="182" t="s">
        <v>22</v>
      </c>
      <c r="Y51" s="195">
        <f t="shared" si="3"/>
        <v>75.25</v>
      </c>
      <c r="Z51" s="169"/>
      <c r="AA51" s="169"/>
      <c r="AB51" s="169"/>
      <c r="AC51" s="169"/>
      <c r="AD51" s="169"/>
      <c r="AE51" s="169"/>
      <c r="AF51" s="169"/>
      <c r="AG51" s="4"/>
    </row>
    <row r="52" spans="1:33" ht="45.75" thickTop="1">
      <c r="A52" s="5"/>
      <c r="B52" s="5"/>
      <c r="C52" s="5"/>
      <c r="D52" s="5"/>
      <c r="E52" s="7"/>
      <c r="F52" s="5"/>
      <c r="G52" s="6"/>
      <c r="H52" s="5"/>
      <c r="I52" s="5"/>
      <c r="J52" s="5"/>
      <c r="K52" s="5"/>
      <c r="L52" s="5"/>
      <c r="M52" s="5"/>
      <c r="N52" s="5"/>
      <c r="O52" s="132"/>
      <c r="P52" s="192" t="s">
        <v>23</v>
      </c>
      <c r="Q52" s="193">
        <v>3</v>
      </c>
      <c r="R52" s="194">
        <v>0.6</v>
      </c>
      <c r="S52" s="195"/>
      <c r="T52" s="176">
        <f>ROUND(R46/0.15+1,0)</f>
        <v>601</v>
      </c>
      <c r="U52" s="198">
        <v>0.56000000000000005</v>
      </c>
      <c r="V52" s="185">
        <f t="shared" si="2"/>
        <v>201.93600000000001</v>
      </c>
      <c r="W52" s="178">
        <v>2</v>
      </c>
      <c r="X52" s="182" t="s">
        <v>22</v>
      </c>
      <c r="Y52" s="195">
        <f t="shared" si="3"/>
        <v>403.87200000000001</v>
      </c>
      <c r="Z52" s="169"/>
      <c r="AA52" s="169"/>
      <c r="AB52" s="169"/>
      <c r="AC52" s="169"/>
      <c r="AD52" s="169"/>
      <c r="AE52" s="169"/>
      <c r="AF52" s="169"/>
      <c r="AG52" s="4"/>
    </row>
    <row r="53" spans="1:33">
      <c r="O53" s="132"/>
      <c r="P53" s="413" t="s">
        <v>16</v>
      </c>
      <c r="Q53" s="414"/>
      <c r="R53" s="414"/>
      <c r="S53" s="414"/>
      <c r="T53" s="414"/>
      <c r="U53" s="414"/>
      <c r="V53" s="414"/>
      <c r="W53" s="414"/>
      <c r="X53" s="415"/>
      <c r="Y53" s="178">
        <f>SUM(Y46:Y52)</f>
        <v>3462.4719999999998</v>
      </c>
      <c r="Z53" s="169"/>
      <c r="AA53" s="169"/>
      <c r="AB53" s="169"/>
      <c r="AC53" s="169"/>
      <c r="AD53" s="169"/>
      <c r="AE53" s="169"/>
      <c r="AF53" s="169"/>
      <c r="AG53" s="4"/>
    </row>
    <row r="54" spans="1:33" ht="28.5" customHeight="1">
      <c r="O54" s="132"/>
      <c r="P54" s="157"/>
      <c r="Q54" s="157"/>
      <c r="R54" s="157"/>
      <c r="S54" s="157"/>
      <c r="T54" s="157"/>
      <c r="U54" s="157"/>
      <c r="V54" s="157"/>
      <c r="W54" s="157"/>
      <c r="X54" s="157"/>
      <c r="Y54" s="169"/>
      <c r="Z54" s="169"/>
      <c r="AA54" s="169"/>
      <c r="AB54" s="169"/>
      <c r="AC54" s="169"/>
      <c r="AD54" s="169"/>
      <c r="AE54" s="169"/>
      <c r="AF54" s="169"/>
      <c r="AG54" s="4"/>
    </row>
    <row r="55" spans="1:33" ht="47.25" customHeight="1">
      <c r="O55" s="132"/>
      <c r="P55" s="156" t="s">
        <v>9</v>
      </c>
      <c r="Q55" s="409" t="s">
        <v>21</v>
      </c>
      <c r="R55" s="410"/>
      <c r="S55" s="410"/>
      <c r="T55" s="410"/>
      <c r="U55" s="410"/>
      <c r="V55" s="410"/>
      <c r="W55" s="411"/>
      <c r="X55" s="157"/>
      <c r="Y55" s="157"/>
      <c r="Z55" s="169"/>
      <c r="AA55" s="169"/>
      <c r="AB55" s="169"/>
      <c r="AC55" s="169"/>
      <c r="AD55" s="169"/>
      <c r="AE55" s="169"/>
      <c r="AF55" s="169"/>
      <c r="AG55" s="4"/>
    </row>
    <row r="56" spans="1:33" ht="30" customHeight="1">
      <c r="O56" s="132"/>
      <c r="P56" s="384" t="str">
        <f>+$C$13</f>
        <v xml:space="preserve">VEREDA BARON GALLERO - EL TOPO HASTA VÍA LIBERTADOR </v>
      </c>
      <c r="Q56" s="412" t="s">
        <v>20</v>
      </c>
      <c r="R56" s="412" t="s">
        <v>19</v>
      </c>
      <c r="S56" s="412" t="s">
        <v>5</v>
      </c>
      <c r="T56" s="412" t="s">
        <v>4</v>
      </c>
      <c r="U56" s="412" t="s">
        <v>3</v>
      </c>
      <c r="V56" s="165" t="s">
        <v>2</v>
      </c>
      <c r="W56" s="165" t="s">
        <v>17</v>
      </c>
      <c r="X56" s="157"/>
      <c r="Y56" s="157"/>
      <c r="Z56" s="169"/>
      <c r="AA56" s="169"/>
      <c r="AB56" s="169"/>
      <c r="AC56" s="169"/>
      <c r="AD56" s="169"/>
      <c r="AE56" s="169"/>
      <c r="AF56" s="169"/>
      <c r="AG56" s="4"/>
    </row>
    <row r="57" spans="1:33">
      <c r="O57" s="132"/>
      <c r="P57" s="386"/>
      <c r="Q57" s="412"/>
      <c r="R57" s="412"/>
      <c r="S57" s="412"/>
      <c r="T57" s="412"/>
      <c r="U57" s="412"/>
      <c r="V57" s="165" t="s">
        <v>2</v>
      </c>
      <c r="W57" s="165" t="s">
        <v>1</v>
      </c>
      <c r="X57" s="157"/>
      <c r="Y57" s="157"/>
      <c r="Z57" s="157"/>
      <c r="AA57" s="157"/>
      <c r="AB57" s="157"/>
      <c r="AC57" s="157"/>
      <c r="AD57" s="157"/>
      <c r="AE57" s="157"/>
      <c r="AF57" s="157"/>
    </row>
    <row r="58" spans="1:33" ht="41.25" customHeight="1">
      <c r="O58" s="132"/>
      <c r="P58" s="182" t="s">
        <v>18</v>
      </c>
      <c r="Q58" s="163">
        <f>+W33</f>
        <v>67.5</v>
      </c>
      <c r="R58" s="163">
        <v>5</v>
      </c>
      <c r="S58" s="165"/>
      <c r="T58" s="165"/>
      <c r="U58" s="165"/>
      <c r="V58" s="165" t="s">
        <v>17</v>
      </c>
      <c r="W58" s="162">
        <f>+Q58*R58</f>
        <v>337.5</v>
      </c>
      <c r="X58" s="157"/>
      <c r="Y58" s="157"/>
      <c r="Z58" s="157"/>
      <c r="AA58" s="157"/>
      <c r="AB58" s="157"/>
      <c r="AC58" s="157"/>
      <c r="AD58" s="157"/>
      <c r="AE58" s="157"/>
      <c r="AF58" s="157"/>
    </row>
    <row r="59" spans="1:33" ht="22.5" customHeight="1">
      <c r="O59" s="132"/>
      <c r="P59" s="406" t="s">
        <v>16</v>
      </c>
      <c r="Q59" s="407"/>
      <c r="R59" s="407"/>
      <c r="S59" s="407"/>
      <c r="T59" s="407"/>
      <c r="U59" s="407"/>
      <c r="V59" s="408"/>
      <c r="W59" s="162">
        <f>+SUM(W58:W58)</f>
        <v>337.5</v>
      </c>
      <c r="X59" s="157"/>
      <c r="Y59" s="157"/>
      <c r="Z59" s="157"/>
      <c r="AA59" s="157"/>
      <c r="AB59" s="157"/>
      <c r="AC59" s="157"/>
      <c r="AD59" s="157"/>
      <c r="AE59" s="157"/>
      <c r="AF59" s="157"/>
    </row>
    <row r="60" spans="1:33" ht="36.75" customHeight="1">
      <c r="O60" s="132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7"/>
      <c r="AE60" s="157"/>
      <c r="AF60" s="157"/>
    </row>
    <row r="61" spans="1:33" ht="47.25" customHeight="1">
      <c r="O61" s="132"/>
      <c r="P61" s="156" t="s">
        <v>9</v>
      </c>
      <c r="Q61" s="409" t="s">
        <v>15</v>
      </c>
      <c r="R61" s="410"/>
      <c r="S61" s="410"/>
      <c r="T61" s="410"/>
      <c r="U61" s="410"/>
      <c r="V61" s="410"/>
      <c r="W61" s="411"/>
      <c r="X61" s="157"/>
      <c r="Y61" s="157"/>
      <c r="Z61" s="157"/>
      <c r="AA61" s="157"/>
      <c r="AB61" s="157"/>
      <c r="AC61" s="157"/>
      <c r="AD61" s="157"/>
      <c r="AE61" s="157"/>
      <c r="AF61" s="157"/>
    </row>
    <row r="62" spans="1:33" ht="30" customHeight="1">
      <c r="O62" s="132"/>
      <c r="P62" s="384" t="str">
        <f>+$C$13</f>
        <v xml:space="preserve">VEREDA BARON GALLERO - EL TOPO HASTA VÍA LIBERTADOR </v>
      </c>
      <c r="Q62" s="384" t="s">
        <v>7</v>
      </c>
      <c r="R62" s="384" t="s">
        <v>6</v>
      </c>
      <c r="S62" s="384" t="s">
        <v>5</v>
      </c>
      <c r="T62" s="384" t="s">
        <v>4</v>
      </c>
      <c r="U62" s="384" t="s">
        <v>3</v>
      </c>
      <c r="V62" s="160" t="s">
        <v>2</v>
      </c>
      <c r="W62" s="160" t="s">
        <v>13</v>
      </c>
      <c r="X62" s="157"/>
      <c r="Y62" s="157"/>
      <c r="Z62" s="157"/>
      <c r="AA62" s="157"/>
      <c r="AB62" s="157"/>
      <c r="AC62" s="157"/>
      <c r="AD62" s="157"/>
      <c r="AE62" s="157"/>
      <c r="AF62" s="157"/>
    </row>
    <row r="63" spans="1:33">
      <c r="O63" s="132"/>
      <c r="P63" s="385"/>
      <c r="Q63" s="386"/>
      <c r="R63" s="386"/>
      <c r="S63" s="386"/>
      <c r="T63" s="386"/>
      <c r="U63" s="386"/>
      <c r="V63" s="160" t="s">
        <v>2</v>
      </c>
      <c r="W63" s="160" t="s">
        <v>1</v>
      </c>
      <c r="X63" s="157"/>
      <c r="Y63" s="157"/>
      <c r="Z63" s="157"/>
      <c r="AA63" s="157"/>
      <c r="AB63" s="157"/>
      <c r="AC63" s="157"/>
      <c r="AD63" s="157"/>
      <c r="AE63" s="157"/>
      <c r="AF63" s="157"/>
    </row>
    <row r="64" spans="1:33" ht="41.25" customHeight="1">
      <c r="O64" s="132"/>
      <c r="P64" s="386"/>
      <c r="Q64" s="162"/>
      <c r="R64" s="163"/>
      <c r="S64" s="165"/>
      <c r="T64" s="165"/>
      <c r="U64" s="165">
        <v>2</v>
      </c>
      <c r="V64" s="165" t="s">
        <v>13</v>
      </c>
      <c r="W64" s="162">
        <f>+U64</f>
        <v>2</v>
      </c>
      <c r="X64" s="157"/>
      <c r="Y64" s="157"/>
      <c r="Z64" s="157"/>
      <c r="AA64" s="157"/>
      <c r="AB64" s="157"/>
      <c r="AC64" s="157"/>
      <c r="AD64" s="157"/>
      <c r="AE64" s="157"/>
      <c r="AF64" s="157"/>
    </row>
    <row r="65" spans="15:32" ht="40.5" customHeight="1">
      <c r="O65" s="132"/>
      <c r="P65" s="171"/>
      <c r="Q65" s="166"/>
      <c r="R65" s="167"/>
      <c r="S65" s="168"/>
      <c r="T65" s="168"/>
      <c r="U65" s="168"/>
      <c r="V65" s="168"/>
      <c r="W65" s="166"/>
      <c r="X65" s="157"/>
      <c r="Y65" s="157"/>
      <c r="Z65" s="157"/>
      <c r="AA65" s="157"/>
      <c r="AB65" s="157"/>
      <c r="AC65" s="157"/>
      <c r="AD65" s="157"/>
      <c r="AE65" s="157"/>
      <c r="AF65" s="157"/>
    </row>
    <row r="66" spans="15:32" ht="42.75" customHeight="1">
      <c r="O66" s="132"/>
      <c r="P66" s="156" t="s">
        <v>9</v>
      </c>
      <c r="Q66" s="409" t="s">
        <v>14</v>
      </c>
      <c r="R66" s="410"/>
      <c r="S66" s="410"/>
      <c r="T66" s="410"/>
      <c r="U66" s="410"/>
      <c r="V66" s="410"/>
      <c r="W66" s="411"/>
      <c r="X66" s="157"/>
      <c r="Y66" s="157"/>
      <c r="Z66" s="157"/>
      <c r="AA66" s="157"/>
      <c r="AB66" s="157"/>
      <c r="AC66" s="157"/>
      <c r="AD66" s="157"/>
      <c r="AE66" s="157"/>
      <c r="AF66" s="157"/>
    </row>
    <row r="67" spans="15:32" ht="30" customHeight="1">
      <c r="O67" s="132"/>
      <c r="P67" s="384" t="str">
        <f>+$C$13</f>
        <v xml:space="preserve">VEREDA BARON GALLERO - EL TOPO HASTA VÍA LIBERTADOR </v>
      </c>
      <c r="Q67" s="384" t="s">
        <v>7</v>
      </c>
      <c r="R67" s="384" t="s">
        <v>6</v>
      </c>
      <c r="S67" s="384" t="s">
        <v>5</v>
      </c>
      <c r="T67" s="384" t="s">
        <v>4</v>
      </c>
      <c r="U67" s="384" t="s">
        <v>3</v>
      </c>
      <c r="V67" s="160" t="s">
        <v>2</v>
      </c>
      <c r="W67" s="160" t="s">
        <v>13</v>
      </c>
      <c r="X67" s="157"/>
      <c r="Y67" s="157"/>
      <c r="Z67" s="157"/>
      <c r="AA67" s="157"/>
      <c r="AB67" s="157"/>
      <c r="AC67" s="157"/>
      <c r="AD67" s="157"/>
      <c r="AE67" s="157"/>
      <c r="AF67" s="157"/>
    </row>
    <row r="68" spans="15:32">
      <c r="O68" s="132"/>
      <c r="P68" s="385"/>
      <c r="Q68" s="386"/>
      <c r="R68" s="386"/>
      <c r="S68" s="386"/>
      <c r="T68" s="386"/>
      <c r="U68" s="386"/>
      <c r="V68" s="160" t="s">
        <v>2</v>
      </c>
      <c r="W68" s="160" t="s">
        <v>1</v>
      </c>
      <c r="X68" s="157"/>
      <c r="Y68" s="157"/>
      <c r="Z68" s="157"/>
      <c r="AA68" s="157"/>
      <c r="AB68" s="157"/>
      <c r="AC68" s="157"/>
      <c r="AD68" s="157"/>
      <c r="AE68" s="157"/>
      <c r="AF68" s="157"/>
    </row>
    <row r="69" spans="15:32" ht="45.75" customHeight="1">
      <c r="O69" s="132"/>
      <c r="P69" s="386"/>
      <c r="Q69" s="162"/>
      <c r="R69" s="163"/>
      <c r="S69" s="165"/>
      <c r="T69" s="165"/>
      <c r="U69" s="165">
        <v>2</v>
      </c>
      <c r="V69" s="165" t="s">
        <v>13</v>
      </c>
      <c r="W69" s="162">
        <f>+U69</f>
        <v>2</v>
      </c>
      <c r="X69" s="157"/>
      <c r="Y69" s="157"/>
      <c r="Z69" s="157"/>
      <c r="AA69" s="157"/>
      <c r="AB69" s="157"/>
      <c r="AC69" s="157"/>
      <c r="AD69" s="157"/>
      <c r="AE69" s="157"/>
      <c r="AF69" s="157"/>
    </row>
    <row r="70" spans="15:32" ht="31.5" customHeight="1">
      <c r="O70" s="132"/>
      <c r="P70" s="157"/>
      <c r="Q70" s="157"/>
      <c r="R70" s="157"/>
      <c r="S70" s="157"/>
      <c r="T70" s="157"/>
      <c r="U70" s="157"/>
      <c r="V70" s="157"/>
      <c r="W70" s="157"/>
      <c r="X70" s="157"/>
      <c r="Y70" s="157"/>
      <c r="Z70" s="157"/>
      <c r="AA70" s="157"/>
      <c r="AB70" s="157"/>
      <c r="AC70" s="157"/>
      <c r="AD70" s="157"/>
      <c r="AE70" s="157"/>
      <c r="AF70" s="157"/>
    </row>
    <row r="71" spans="15:32" ht="48.75" customHeight="1">
      <c r="O71" s="132"/>
      <c r="P71" s="156" t="s">
        <v>9</v>
      </c>
      <c r="Q71" s="409" t="s">
        <v>12</v>
      </c>
      <c r="R71" s="410"/>
      <c r="S71" s="410"/>
      <c r="T71" s="410"/>
      <c r="U71" s="410"/>
      <c r="V71" s="410"/>
      <c r="W71" s="411"/>
      <c r="X71" s="157"/>
      <c r="Y71" s="157"/>
      <c r="Z71" s="157"/>
      <c r="AA71" s="157"/>
      <c r="AB71" s="157"/>
      <c r="AC71" s="157"/>
      <c r="AD71" s="157"/>
      <c r="AE71" s="157"/>
      <c r="AF71" s="157"/>
    </row>
    <row r="72" spans="15:32" ht="30" customHeight="1">
      <c r="O72" s="132"/>
      <c r="P72" s="384" t="str">
        <f>+$C$13</f>
        <v xml:space="preserve">VEREDA BARON GALLERO - EL TOPO HASTA VÍA LIBERTADOR </v>
      </c>
      <c r="Q72" s="384" t="s">
        <v>7</v>
      </c>
      <c r="R72" s="384" t="s">
        <v>6</v>
      </c>
      <c r="S72" s="384" t="s">
        <v>5</v>
      </c>
      <c r="T72" s="384" t="s">
        <v>4</v>
      </c>
      <c r="U72" s="384" t="s">
        <v>3</v>
      </c>
      <c r="V72" s="160" t="s">
        <v>2</v>
      </c>
      <c r="W72" s="160" t="s">
        <v>10</v>
      </c>
      <c r="X72" s="157"/>
      <c r="Y72" s="157"/>
      <c r="Z72" s="157"/>
      <c r="AA72" s="157"/>
      <c r="AB72" s="157"/>
      <c r="AC72" s="157"/>
      <c r="AD72" s="157"/>
      <c r="AE72" s="157"/>
      <c r="AF72" s="157"/>
    </row>
    <row r="73" spans="15:32">
      <c r="O73" s="132"/>
      <c r="P73" s="385"/>
      <c r="Q73" s="386"/>
      <c r="R73" s="386"/>
      <c r="S73" s="386"/>
      <c r="T73" s="386"/>
      <c r="U73" s="386"/>
      <c r="V73" s="160" t="s">
        <v>2</v>
      </c>
      <c r="W73" s="160" t="s">
        <v>1</v>
      </c>
      <c r="X73" s="157"/>
      <c r="Y73" s="157"/>
      <c r="Z73" s="157"/>
      <c r="AA73" s="157"/>
      <c r="AB73" s="157"/>
      <c r="AC73" s="157"/>
      <c r="AD73" s="157"/>
      <c r="AE73" s="157"/>
      <c r="AF73" s="157"/>
    </row>
    <row r="74" spans="15:32" ht="38.25" customHeight="1">
      <c r="O74" s="132"/>
      <c r="P74" s="386"/>
      <c r="Q74" s="162">
        <v>0.2</v>
      </c>
      <c r="R74" s="163">
        <v>5</v>
      </c>
      <c r="S74" s="165">
        <v>0.03</v>
      </c>
      <c r="T74" s="165"/>
      <c r="U74" s="165">
        <f>ROUND(R6/2.8,0)</f>
        <v>32</v>
      </c>
      <c r="V74" s="165" t="s">
        <v>10</v>
      </c>
      <c r="W74" s="162">
        <f>+Q74*R74*S74*U74</f>
        <v>0.96</v>
      </c>
      <c r="X74" s="157"/>
      <c r="Y74" s="157"/>
      <c r="Z74" s="157"/>
      <c r="AA74" s="157"/>
      <c r="AB74" s="157"/>
      <c r="AC74" s="157"/>
      <c r="AD74" s="157"/>
      <c r="AE74" s="157"/>
      <c r="AF74" s="157"/>
    </row>
    <row r="75" spans="15:32" ht="16.5" customHeight="1">
      <c r="O75" s="132"/>
      <c r="P75" s="179"/>
      <c r="Q75" s="179"/>
      <c r="R75" s="179"/>
      <c r="S75" s="179"/>
      <c r="T75" s="179"/>
      <c r="U75" s="179"/>
      <c r="V75" s="179"/>
      <c r="W75" s="179"/>
      <c r="X75" s="157"/>
      <c r="Y75" s="157"/>
      <c r="Z75" s="157"/>
      <c r="AA75" s="157"/>
      <c r="AB75" s="157"/>
      <c r="AC75" s="157"/>
      <c r="AD75" s="157"/>
      <c r="AE75" s="157"/>
      <c r="AF75" s="157"/>
    </row>
    <row r="76" spans="15:32" ht="16.5" customHeight="1">
      <c r="O76" s="132"/>
      <c r="P76" s="179"/>
      <c r="Q76" s="179"/>
      <c r="R76" s="179"/>
      <c r="S76" s="179"/>
      <c r="T76" s="179"/>
      <c r="U76" s="179"/>
      <c r="V76" s="179"/>
      <c r="W76" s="179"/>
      <c r="X76" s="157"/>
      <c r="Y76" s="157"/>
      <c r="Z76" s="157"/>
      <c r="AA76" s="157"/>
      <c r="AB76" s="157"/>
      <c r="AC76" s="157"/>
      <c r="AD76" s="157"/>
      <c r="AE76" s="157"/>
      <c r="AF76" s="157"/>
    </row>
    <row r="77" spans="15:32" ht="57" customHeight="1">
      <c r="O77" s="132"/>
      <c r="P77" s="156" t="s">
        <v>9</v>
      </c>
      <c r="Q77" s="409" t="s">
        <v>11</v>
      </c>
      <c r="R77" s="410"/>
      <c r="S77" s="410"/>
      <c r="T77" s="410"/>
      <c r="U77" s="410"/>
      <c r="V77" s="410"/>
      <c r="W77" s="411"/>
      <c r="X77" s="157"/>
      <c r="Y77" s="157"/>
      <c r="Z77" s="157"/>
      <c r="AA77" s="157"/>
      <c r="AB77" s="157"/>
      <c r="AC77" s="157"/>
      <c r="AD77" s="157"/>
      <c r="AE77" s="157"/>
      <c r="AF77" s="157"/>
    </row>
    <row r="78" spans="15:32" ht="30" customHeight="1">
      <c r="O78" s="132"/>
      <c r="P78" s="384" t="str">
        <f>+$C$13</f>
        <v xml:space="preserve">VEREDA BARON GALLERO - EL TOPO HASTA VÍA LIBERTADOR </v>
      </c>
      <c r="Q78" s="384" t="s">
        <v>7</v>
      </c>
      <c r="R78" s="384" t="s">
        <v>6</v>
      </c>
      <c r="S78" s="384" t="s">
        <v>5</v>
      </c>
      <c r="T78" s="384" t="s">
        <v>4</v>
      </c>
      <c r="U78" s="384" t="s">
        <v>3</v>
      </c>
      <c r="V78" s="160" t="s">
        <v>2</v>
      </c>
      <c r="W78" s="160" t="s">
        <v>10</v>
      </c>
      <c r="X78" s="157"/>
      <c r="Y78" s="157"/>
      <c r="Z78" s="157"/>
      <c r="AA78" s="157"/>
      <c r="AB78" s="157"/>
      <c r="AC78" s="157"/>
      <c r="AD78" s="157"/>
      <c r="AE78" s="157"/>
      <c r="AF78" s="157"/>
    </row>
    <row r="79" spans="15:32">
      <c r="O79" s="132"/>
      <c r="P79" s="385"/>
      <c r="Q79" s="386"/>
      <c r="R79" s="386"/>
      <c r="S79" s="386"/>
      <c r="T79" s="386"/>
      <c r="U79" s="386"/>
      <c r="V79" s="160" t="s">
        <v>2</v>
      </c>
      <c r="W79" s="160" t="s">
        <v>1</v>
      </c>
      <c r="X79" s="157"/>
      <c r="Y79" s="157"/>
      <c r="Z79" s="157"/>
      <c r="AA79" s="157"/>
      <c r="AB79" s="157"/>
      <c r="AC79" s="157"/>
      <c r="AD79" s="157"/>
      <c r="AE79" s="157"/>
      <c r="AF79" s="157"/>
    </row>
    <row r="80" spans="15:32" ht="45" customHeight="1">
      <c r="O80" s="132"/>
      <c r="P80" s="386"/>
      <c r="Q80" s="162">
        <f>+Q11</f>
        <v>90</v>
      </c>
      <c r="R80" s="163">
        <f>+V6</f>
        <v>5</v>
      </c>
      <c r="S80" s="162">
        <v>0.1</v>
      </c>
      <c r="T80" s="165"/>
      <c r="U80" s="165"/>
      <c r="V80" s="165" t="s">
        <v>10</v>
      </c>
      <c r="W80" s="162">
        <f>+Q80*R80*S80</f>
        <v>45</v>
      </c>
      <c r="X80" s="157"/>
      <c r="Y80" s="157"/>
      <c r="Z80" s="157"/>
      <c r="AA80" s="157"/>
      <c r="AB80" s="157"/>
      <c r="AC80" s="157"/>
      <c r="AD80" s="157"/>
      <c r="AE80" s="157"/>
      <c r="AF80" s="157"/>
    </row>
    <row r="81" spans="15:32" ht="16.5" customHeight="1">
      <c r="O81" s="132"/>
      <c r="P81" s="179"/>
      <c r="Q81" s="179"/>
      <c r="R81" s="179"/>
      <c r="S81" s="179"/>
      <c r="T81" s="179"/>
      <c r="U81" s="179"/>
      <c r="V81" s="179"/>
      <c r="W81" s="179"/>
      <c r="X81" s="157"/>
      <c r="Y81" s="157"/>
      <c r="Z81" s="157"/>
      <c r="AA81" s="157"/>
      <c r="AB81" s="157"/>
      <c r="AC81" s="157"/>
      <c r="AD81" s="157"/>
      <c r="AE81" s="157"/>
      <c r="AF81" s="157"/>
    </row>
    <row r="82" spans="15:32" ht="16.5" customHeight="1">
      <c r="O82" s="132"/>
      <c r="P82" s="156" t="s">
        <v>9</v>
      </c>
      <c r="Q82" s="409" t="s">
        <v>8</v>
      </c>
      <c r="R82" s="410"/>
      <c r="S82" s="410"/>
      <c r="T82" s="410"/>
      <c r="U82" s="410"/>
      <c r="V82" s="410"/>
      <c r="W82" s="411"/>
      <c r="X82" s="157"/>
      <c r="Y82" s="157"/>
      <c r="Z82" s="157"/>
      <c r="AA82" s="157"/>
      <c r="AB82" s="157"/>
      <c r="AC82" s="157"/>
      <c r="AD82" s="157"/>
      <c r="AE82" s="157"/>
      <c r="AF82" s="157"/>
    </row>
    <row r="83" spans="15:32" ht="16.5" customHeight="1">
      <c r="O83" s="132"/>
      <c r="P83" s="384" t="str">
        <f>+$C$13</f>
        <v xml:space="preserve">VEREDA BARON GALLERO - EL TOPO HASTA VÍA LIBERTADOR </v>
      </c>
      <c r="Q83" s="384" t="s">
        <v>7</v>
      </c>
      <c r="R83" s="384" t="s">
        <v>6</v>
      </c>
      <c r="S83" s="384" t="s">
        <v>5</v>
      </c>
      <c r="T83" s="384" t="s">
        <v>4</v>
      </c>
      <c r="U83" s="384" t="s">
        <v>3</v>
      </c>
      <c r="V83" s="160" t="s">
        <v>2</v>
      </c>
      <c r="W83" s="160" t="s">
        <v>0</v>
      </c>
      <c r="X83" s="157"/>
      <c r="Y83" s="157"/>
      <c r="Z83" s="157"/>
      <c r="AA83" s="157"/>
      <c r="AB83" s="157"/>
      <c r="AC83" s="157"/>
      <c r="AD83" s="157"/>
      <c r="AE83" s="157"/>
      <c r="AF83" s="157"/>
    </row>
    <row r="84" spans="15:32" ht="16.5" customHeight="1">
      <c r="O84" s="132"/>
      <c r="P84" s="385"/>
      <c r="Q84" s="386"/>
      <c r="R84" s="386"/>
      <c r="S84" s="386"/>
      <c r="T84" s="386"/>
      <c r="U84" s="386"/>
      <c r="V84" s="160" t="s">
        <v>2</v>
      </c>
      <c r="W84" s="160" t="s">
        <v>1</v>
      </c>
      <c r="X84" s="157"/>
      <c r="Y84" s="157"/>
      <c r="Z84" s="157"/>
      <c r="AA84" s="157"/>
      <c r="AB84" s="157"/>
      <c r="AC84" s="157"/>
      <c r="AD84" s="157"/>
      <c r="AE84" s="157"/>
      <c r="AF84" s="157"/>
    </row>
    <row r="85" spans="15:32" ht="16.5" customHeight="1">
      <c r="O85" s="132"/>
      <c r="P85" s="386"/>
      <c r="Q85" s="162">
        <f>+R6</f>
        <v>90</v>
      </c>
      <c r="R85" s="163">
        <f>+V6</f>
        <v>5</v>
      </c>
      <c r="S85" s="165"/>
      <c r="T85" s="165"/>
      <c r="U85" s="165"/>
      <c r="V85" s="165" t="s">
        <v>0</v>
      </c>
      <c r="W85" s="162">
        <f>+Q85*R85</f>
        <v>450</v>
      </c>
      <c r="X85" s="157"/>
      <c r="Y85" s="157"/>
      <c r="Z85" s="157"/>
      <c r="AA85" s="157"/>
      <c r="AB85" s="157"/>
      <c r="AC85" s="157"/>
      <c r="AD85" s="157"/>
      <c r="AE85" s="157"/>
      <c r="AF85" s="157"/>
    </row>
    <row r="86" spans="15:32" ht="16.5" customHeight="1">
      <c r="O86" s="132"/>
      <c r="P86" s="179"/>
      <c r="Q86" s="179"/>
      <c r="R86" s="179"/>
      <c r="S86" s="179"/>
      <c r="T86" s="179"/>
      <c r="U86" s="179"/>
      <c r="V86" s="179"/>
      <c r="W86" s="179"/>
      <c r="X86" s="157"/>
      <c r="Y86" s="157"/>
      <c r="Z86" s="157"/>
      <c r="AA86" s="157"/>
      <c r="AB86" s="157"/>
      <c r="AC86" s="157"/>
      <c r="AD86" s="157"/>
      <c r="AE86" s="157"/>
      <c r="AF86" s="157"/>
    </row>
    <row r="87" spans="15:32"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</row>
    <row r="88" spans="15:32">
      <c r="O88" s="132"/>
      <c r="P88" s="132"/>
      <c r="Q88" s="132"/>
      <c r="R88" s="132"/>
      <c r="S88" s="132"/>
      <c r="T88" s="132"/>
      <c r="U88" s="132"/>
      <c r="V88" s="132"/>
      <c r="W88" s="132"/>
      <c r="X88" s="132"/>
      <c r="Y88" s="132"/>
      <c r="Z88" s="132"/>
      <c r="AA88" s="132"/>
      <c r="AB88" s="132"/>
      <c r="AC88" s="132"/>
      <c r="AD88" s="132"/>
      <c r="AE88" s="132"/>
      <c r="AF88" s="132"/>
    </row>
    <row r="89" spans="15:32">
      <c r="O89" s="132"/>
      <c r="P89" s="132"/>
      <c r="Q89" s="132"/>
      <c r="R89" s="132"/>
      <c r="S89" s="132"/>
      <c r="T89" s="132"/>
      <c r="U89" s="132"/>
      <c r="V89" s="132"/>
      <c r="W89" s="132"/>
      <c r="X89" s="132"/>
      <c r="Y89" s="132"/>
      <c r="Z89" s="132"/>
      <c r="AA89" s="132"/>
      <c r="AB89" s="132"/>
      <c r="AC89" s="132"/>
      <c r="AD89" s="132"/>
      <c r="AE89" s="132"/>
      <c r="AF89" s="132"/>
    </row>
    <row r="90" spans="15:32">
      <c r="O90" s="132"/>
      <c r="P90" s="132"/>
      <c r="Q90" s="132"/>
      <c r="R90" s="132"/>
      <c r="S90" s="132"/>
      <c r="T90" s="132"/>
      <c r="U90" s="132"/>
      <c r="V90" s="132"/>
      <c r="W90" s="132"/>
      <c r="X90" s="132"/>
      <c r="Y90" s="132"/>
      <c r="Z90" s="132"/>
      <c r="AA90" s="132"/>
      <c r="AB90" s="132"/>
      <c r="AC90" s="132"/>
      <c r="AD90" s="132"/>
      <c r="AE90" s="132"/>
      <c r="AF90" s="132"/>
    </row>
    <row r="91" spans="15:32">
      <c r="O91" s="132"/>
      <c r="P91" s="132"/>
      <c r="Q91" s="132"/>
      <c r="R91" s="132"/>
      <c r="S91" s="132"/>
      <c r="T91" s="132"/>
      <c r="U91" s="132"/>
      <c r="V91" s="132"/>
      <c r="W91" s="132"/>
      <c r="X91" s="132"/>
      <c r="Y91" s="132"/>
      <c r="Z91" s="132"/>
      <c r="AA91" s="132"/>
      <c r="AB91" s="132"/>
      <c r="AC91" s="132"/>
      <c r="AD91" s="132"/>
      <c r="AE91" s="132"/>
      <c r="AF91" s="132"/>
    </row>
    <row r="92" spans="15:32">
      <c r="O92" s="132"/>
      <c r="P92" s="132"/>
      <c r="Q92" s="132"/>
      <c r="R92" s="132"/>
      <c r="S92" s="132"/>
      <c r="T92" s="132"/>
      <c r="U92" s="132"/>
      <c r="V92" s="132"/>
      <c r="W92" s="132"/>
      <c r="X92" s="132"/>
      <c r="Y92" s="132"/>
      <c r="Z92" s="132"/>
      <c r="AA92" s="132"/>
      <c r="AB92" s="132"/>
      <c r="AC92" s="132"/>
      <c r="AD92" s="132"/>
      <c r="AE92" s="132"/>
      <c r="AF92" s="132"/>
    </row>
    <row r="93" spans="15:32">
      <c r="O93" s="132"/>
      <c r="P93" s="132"/>
      <c r="Q93" s="132"/>
      <c r="R93" s="132"/>
      <c r="S93" s="132"/>
      <c r="T93" s="132"/>
      <c r="U93" s="132"/>
      <c r="V93" s="132"/>
      <c r="W93" s="132"/>
      <c r="X93" s="132"/>
      <c r="Y93" s="132"/>
      <c r="Z93" s="132"/>
      <c r="AA93" s="132"/>
      <c r="AB93" s="132"/>
      <c r="AC93" s="132"/>
      <c r="AD93" s="132"/>
      <c r="AE93" s="132"/>
      <c r="AF93" s="132"/>
    </row>
    <row r="94" spans="15:32">
      <c r="O94" s="132"/>
      <c r="P94" s="132"/>
      <c r="Q94" s="132"/>
      <c r="R94" s="132"/>
      <c r="S94" s="132"/>
      <c r="T94" s="132"/>
      <c r="U94" s="132"/>
      <c r="V94" s="132"/>
      <c r="W94" s="132"/>
      <c r="X94" s="132"/>
      <c r="Y94" s="132"/>
      <c r="Z94" s="132"/>
      <c r="AA94" s="132"/>
      <c r="AB94" s="132"/>
      <c r="AC94" s="132"/>
      <c r="AD94" s="132"/>
      <c r="AE94" s="132"/>
      <c r="AF94" s="132"/>
    </row>
  </sheetData>
  <mergeCells count="181">
    <mergeCell ref="Q82:W82"/>
    <mergeCell ref="P83:P85"/>
    <mergeCell ref="Q83:Q84"/>
    <mergeCell ref="R83:R84"/>
    <mergeCell ref="S83:S84"/>
    <mergeCell ref="T83:T84"/>
    <mergeCell ref="U83:U84"/>
    <mergeCell ref="Q77:W77"/>
    <mergeCell ref="P78:P80"/>
    <mergeCell ref="Q78:Q79"/>
    <mergeCell ref="R78:R79"/>
    <mergeCell ref="S78:S79"/>
    <mergeCell ref="T78:T79"/>
    <mergeCell ref="U78:U79"/>
    <mergeCell ref="Q71:W71"/>
    <mergeCell ref="P72:P74"/>
    <mergeCell ref="Q72:Q73"/>
    <mergeCell ref="R72:R73"/>
    <mergeCell ref="S72:S73"/>
    <mergeCell ref="T72:T73"/>
    <mergeCell ref="U72:U73"/>
    <mergeCell ref="Q66:W66"/>
    <mergeCell ref="P67:P69"/>
    <mergeCell ref="Q67:Q68"/>
    <mergeCell ref="R67:R68"/>
    <mergeCell ref="S67:S68"/>
    <mergeCell ref="T67:T68"/>
    <mergeCell ref="U67:U68"/>
    <mergeCell ref="P59:V59"/>
    <mergeCell ref="Q61:W61"/>
    <mergeCell ref="P62:P64"/>
    <mergeCell ref="Q62:Q63"/>
    <mergeCell ref="R62:R63"/>
    <mergeCell ref="S62:S63"/>
    <mergeCell ref="T62:T63"/>
    <mergeCell ref="U62:U63"/>
    <mergeCell ref="H49:I49"/>
    <mergeCell ref="H50:L50"/>
    <mergeCell ref="P53:X53"/>
    <mergeCell ref="Q55:W55"/>
    <mergeCell ref="P56:P57"/>
    <mergeCell ref="Q56:Q57"/>
    <mergeCell ref="R56:R57"/>
    <mergeCell ref="S56:S57"/>
    <mergeCell ref="T56:T57"/>
    <mergeCell ref="U56:U57"/>
    <mergeCell ref="H45:K45"/>
    <mergeCell ref="C46:G46"/>
    <mergeCell ref="H46:I46"/>
    <mergeCell ref="C47:G47"/>
    <mergeCell ref="H47:I47"/>
    <mergeCell ref="H48:I48"/>
    <mergeCell ref="F42:K42"/>
    <mergeCell ref="Z43:AF43"/>
    <mergeCell ref="D44:L44"/>
    <mergeCell ref="Q44:Y44"/>
    <mergeCell ref="Z44:Z45"/>
    <mergeCell ref="AA44:AA45"/>
    <mergeCell ref="AB44:AB45"/>
    <mergeCell ref="AC44:AC45"/>
    <mergeCell ref="AD44:AD45"/>
    <mergeCell ref="C45:G45"/>
    <mergeCell ref="F38:K38"/>
    <mergeCell ref="Z38:AF38"/>
    <mergeCell ref="F39:K39"/>
    <mergeCell ref="Q39:W39"/>
    <mergeCell ref="Z39:Z40"/>
    <mergeCell ref="AA39:AA40"/>
    <mergeCell ref="AB39:AB40"/>
    <mergeCell ref="AC39:AC40"/>
    <mergeCell ref="AD39:AD40"/>
    <mergeCell ref="F40:K40"/>
    <mergeCell ref="P40:P42"/>
    <mergeCell ref="Q40:Q41"/>
    <mergeCell ref="R40:R41"/>
    <mergeCell ref="S40:S41"/>
    <mergeCell ref="T40:T41"/>
    <mergeCell ref="U40:U41"/>
    <mergeCell ref="F41:K41"/>
    <mergeCell ref="F34:K34"/>
    <mergeCell ref="Z34:Z35"/>
    <mergeCell ref="AA34:AA35"/>
    <mergeCell ref="AB34:AB35"/>
    <mergeCell ref="AC34:AC35"/>
    <mergeCell ref="AD34:AD35"/>
    <mergeCell ref="F35:K35"/>
    <mergeCell ref="Q35:X35"/>
    <mergeCell ref="F36:K36"/>
    <mergeCell ref="P36:P37"/>
    <mergeCell ref="F37:K37"/>
    <mergeCell ref="Z28:AF28"/>
    <mergeCell ref="Y29:Y31"/>
    <mergeCell ref="Z29:Z30"/>
    <mergeCell ref="AA29:AA30"/>
    <mergeCell ref="AB29:AB30"/>
    <mergeCell ref="AC29:AC30"/>
    <mergeCell ref="AD29:AD30"/>
    <mergeCell ref="C30:K30"/>
    <mergeCell ref="Y24:Y26"/>
    <mergeCell ref="Z24:Z25"/>
    <mergeCell ref="AA24:AA25"/>
    <mergeCell ref="AB24:AB25"/>
    <mergeCell ref="AC24:AC25"/>
    <mergeCell ref="AD24:AD25"/>
    <mergeCell ref="Q30:W30"/>
    <mergeCell ref="P31:P33"/>
    <mergeCell ref="Q31:Q32"/>
    <mergeCell ref="R31:R32"/>
    <mergeCell ref="S31:S32"/>
    <mergeCell ref="T31:T32"/>
    <mergeCell ref="U31:U32"/>
    <mergeCell ref="C28:K28"/>
    <mergeCell ref="P28:U28"/>
    <mergeCell ref="Z33:AF33"/>
    <mergeCell ref="Y19:Y21"/>
    <mergeCell ref="Y22:AE22"/>
    <mergeCell ref="Q23:W23"/>
    <mergeCell ref="Z23:AF23"/>
    <mergeCell ref="P24:P25"/>
    <mergeCell ref="Q24:Q25"/>
    <mergeCell ref="R24:R25"/>
    <mergeCell ref="S24:S25"/>
    <mergeCell ref="T24:T25"/>
    <mergeCell ref="U24:U25"/>
    <mergeCell ref="P19:P21"/>
    <mergeCell ref="Q19:Q20"/>
    <mergeCell ref="R19:R20"/>
    <mergeCell ref="S19:S20"/>
    <mergeCell ref="T19:T20"/>
    <mergeCell ref="U19:U20"/>
    <mergeCell ref="AA14:AA15"/>
    <mergeCell ref="AB14:AB15"/>
    <mergeCell ref="AC14:AC15"/>
    <mergeCell ref="AD14:AD15"/>
    <mergeCell ref="Q18:W18"/>
    <mergeCell ref="Z18:AF18"/>
    <mergeCell ref="Q13:W13"/>
    <mergeCell ref="Z13:AF13"/>
    <mergeCell ref="P14:P16"/>
    <mergeCell ref="Q14:Q15"/>
    <mergeCell ref="R14:R15"/>
    <mergeCell ref="S14:S15"/>
    <mergeCell ref="T14:T15"/>
    <mergeCell ref="U14:U15"/>
    <mergeCell ref="Y14:Y16"/>
    <mergeCell ref="Z14:Z15"/>
    <mergeCell ref="AD9:AD10"/>
    <mergeCell ref="C10:L10"/>
    <mergeCell ref="C11:C12"/>
    <mergeCell ref="D11:D12"/>
    <mergeCell ref="E11:F11"/>
    <mergeCell ref="G11:G12"/>
    <mergeCell ref="H11:H12"/>
    <mergeCell ref="I11:I12"/>
    <mergeCell ref="J11:J12"/>
    <mergeCell ref="K11:K12"/>
    <mergeCell ref="U9:U10"/>
    <mergeCell ref="Y9:Y11"/>
    <mergeCell ref="Z9:Z10"/>
    <mergeCell ref="AA9:AA10"/>
    <mergeCell ref="AB9:AB10"/>
    <mergeCell ref="AC9:AC10"/>
    <mergeCell ref="C9:L9"/>
    <mergeCell ref="P9:P11"/>
    <mergeCell ref="Q9:Q10"/>
    <mergeCell ref="R9:R10"/>
    <mergeCell ref="S9:S10"/>
    <mergeCell ref="T9:T10"/>
    <mergeCell ref="L11:L12"/>
    <mergeCell ref="C6:L6"/>
    <mergeCell ref="V6:W6"/>
    <mergeCell ref="C7:L8"/>
    <mergeCell ref="P7:R7"/>
    <mergeCell ref="V7:W7"/>
    <mergeCell ref="Q8:W8"/>
    <mergeCell ref="C3:F3"/>
    <mergeCell ref="R4:S4"/>
    <mergeCell ref="V4:W4"/>
    <mergeCell ref="C5:L5"/>
    <mergeCell ref="P5:R5"/>
    <mergeCell ref="V5:W5"/>
  </mergeCells>
  <pageMargins left="0.11811023622047245" right="0.11811023622047245" top="0.15748031496062992" bottom="0.15748031496062992" header="0.31496062992125984" footer="0.31496062992125984"/>
  <pageSetup scale="38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F1F22-6026-43E5-8D34-B23B49DA649D}">
  <dimension ref="A1:AG88"/>
  <sheetViews>
    <sheetView showGridLines="0" view="pageBreakPreview" topLeftCell="F4" zoomScale="82" zoomScaleNormal="100" zoomScaleSheetLayoutView="82" zoomScalePageLayoutView="55" workbookViewId="0">
      <selection activeCell="L41" sqref="L41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4.28515625" style="3" customWidth="1"/>
    <col min="6" max="6" width="18.7109375" style="1" customWidth="1"/>
    <col min="7" max="7" width="73.28515625" style="2" customWidth="1"/>
    <col min="8" max="8" width="10.140625" style="1" customWidth="1"/>
    <col min="9" max="10" width="18.85546875" style="1" customWidth="1"/>
    <col min="11" max="11" width="23.85546875" style="1" customWidth="1"/>
    <col min="12" max="12" width="30" style="1" customWidth="1"/>
    <col min="13" max="13" width="3.28515625" style="1" customWidth="1"/>
    <col min="14" max="14" width="2.7109375" style="1" customWidth="1"/>
    <col min="15" max="15" width="24" style="1" bestFit="1" customWidth="1"/>
    <col min="16" max="16" width="34.42578125" style="1" customWidth="1"/>
    <col min="17" max="17" width="14.5703125" style="1" customWidth="1"/>
    <col min="18" max="18" width="14.28515625" style="1" customWidth="1"/>
    <col min="19" max="19" width="17.42578125" style="1" bestFit="1" customWidth="1"/>
    <col min="20" max="20" width="16.5703125" style="1" customWidth="1"/>
    <col min="21" max="21" width="21.5703125" style="1" customWidth="1"/>
    <col min="22" max="22" width="18.28515625" style="1" customWidth="1"/>
    <col min="23" max="23" width="15.42578125" style="1" customWidth="1"/>
    <col min="24" max="24" width="15.140625" style="1" customWidth="1"/>
    <col min="25" max="25" width="16" style="1" customWidth="1"/>
    <col min="26" max="27" width="15.140625" style="1" customWidth="1"/>
    <col min="28" max="28" width="17.85546875" style="1" customWidth="1"/>
    <col min="29" max="29" width="15.140625" style="1" customWidth="1"/>
    <col min="30" max="30" width="18.28515625" style="1" customWidth="1"/>
    <col min="31" max="16384" width="11.42578125" style="1"/>
  </cols>
  <sheetData>
    <row r="1" spans="1:33" ht="17.25" thickBot="1">
      <c r="A1" s="5"/>
      <c r="B1" s="5"/>
      <c r="C1" s="5"/>
      <c r="D1" s="5"/>
      <c r="E1" s="7"/>
      <c r="F1" s="5"/>
      <c r="G1" s="6"/>
      <c r="H1" s="5"/>
      <c r="I1" s="5"/>
      <c r="J1" s="5"/>
      <c r="K1" s="5"/>
      <c r="L1" s="5"/>
      <c r="M1" s="5"/>
      <c r="N1" s="5"/>
    </row>
    <row r="2" spans="1:33" ht="17.25" thickTop="1">
      <c r="A2" s="5"/>
      <c r="B2" s="87"/>
      <c r="C2" s="84"/>
      <c r="D2" s="84"/>
      <c r="E2" s="86"/>
      <c r="F2" s="84"/>
      <c r="G2" s="85"/>
      <c r="H2" s="84"/>
      <c r="I2" s="84"/>
      <c r="J2" s="84"/>
      <c r="K2" s="84"/>
      <c r="L2" s="84"/>
      <c r="M2" s="83"/>
      <c r="N2" s="5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2"/>
    </row>
    <row r="3" spans="1:33" ht="27" customHeight="1" thickBot="1">
      <c r="A3" s="5"/>
      <c r="B3" s="17"/>
      <c r="C3" s="303" t="s">
        <v>140</v>
      </c>
      <c r="D3" s="303"/>
      <c r="E3" s="303"/>
      <c r="F3" s="303"/>
      <c r="G3" s="6"/>
      <c r="H3" s="5"/>
      <c r="I3" s="5"/>
      <c r="J3" s="5"/>
      <c r="K3" s="5"/>
      <c r="L3" s="5"/>
      <c r="M3" s="13"/>
      <c r="N3" s="5"/>
      <c r="O3" s="132"/>
      <c r="P3" s="133"/>
      <c r="Q3" s="133"/>
      <c r="R3" s="133"/>
      <c r="S3" s="133"/>
      <c r="T3" s="133"/>
      <c r="U3" s="133"/>
      <c r="V3" s="133"/>
      <c r="W3" s="133"/>
      <c r="X3" s="133"/>
      <c r="Y3" s="132"/>
      <c r="Z3" s="132"/>
      <c r="AA3" s="132"/>
      <c r="AB3" s="132"/>
      <c r="AC3" s="132"/>
      <c r="AD3" s="132"/>
      <c r="AE3" s="132"/>
      <c r="AF3" s="132"/>
    </row>
    <row r="4" spans="1:33" ht="48" thickBot="1">
      <c r="A4" s="5"/>
      <c r="B4" s="17"/>
      <c r="C4" s="82" t="s">
        <v>139</v>
      </c>
      <c r="D4" s="81" t="s">
        <v>138</v>
      </c>
      <c r="E4" s="82" t="s">
        <v>137</v>
      </c>
      <c r="F4" s="81">
        <v>3</v>
      </c>
      <c r="G4" s="6"/>
      <c r="H4" s="5"/>
      <c r="I4" s="5"/>
      <c r="J4" s="5"/>
      <c r="K4" s="5"/>
      <c r="L4" s="5"/>
      <c r="M4" s="13"/>
      <c r="N4" s="5"/>
      <c r="O4" s="132"/>
      <c r="P4" s="134" t="s">
        <v>136</v>
      </c>
      <c r="Q4" s="135" t="s">
        <v>135</v>
      </c>
      <c r="R4" s="400" t="s">
        <v>134</v>
      </c>
      <c r="S4" s="401"/>
      <c r="T4" s="136" t="s">
        <v>133</v>
      </c>
      <c r="U4" s="136"/>
      <c r="V4" s="389" t="s">
        <v>132</v>
      </c>
      <c r="W4" s="390"/>
      <c r="X4" s="137" t="s">
        <v>126</v>
      </c>
      <c r="Y4" s="137" t="s">
        <v>131</v>
      </c>
      <c r="Z4" s="137" t="s">
        <v>130</v>
      </c>
      <c r="AA4" s="137" t="s">
        <v>129</v>
      </c>
      <c r="AB4" s="137" t="s">
        <v>128</v>
      </c>
      <c r="AC4" s="137" t="s">
        <v>127</v>
      </c>
      <c r="AD4" s="138" t="s">
        <v>126</v>
      </c>
      <c r="AE4" s="132"/>
      <c r="AF4" s="132"/>
    </row>
    <row r="5" spans="1:33">
      <c r="A5" s="5"/>
      <c r="B5" s="17"/>
      <c r="C5" s="304" t="s">
        <v>125</v>
      </c>
      <c r="D5" s="304"/>
      <c r="E5" s="304"/>
      <c r="F5" s="304"/>
      <c r="G5" s="304"/>
      <c r="H5" s="304"/>
      <c r="I5" s="304"/>
      <c r="J5" s="304"/>
      <c r="K5" s="304"/>
      <c r="L5" s="304"/>
      <c r="M5" s="13"/>
      <c r="N5" s="5"/>
      <c r="O5" s="200"/>
      <c r="P5" s="391" t="s">
        <v>142</v>
      </c>
      <c r="Q5" s="392"/>
      <c r="R5" s="393"/>
      <c r="S5" s="139"/>
      <c r="T5" s="140"/>
      <c r="U5" s="140"/>
      <c r="V5" s="394"/>
      <c r="W5" s="395"/>
      <c r="X5" s="140"/>
      <c r="Y5" s="141"/>
      <c r="Z5" s="140"/>
      <c r="AA5" s="140"/>
      <c r="AB5" s="140"/>
      <c r="AC5" s="140"/>
      <c r="AD5" s="142"/>
      <c r="AE5" s="132"/>
      <c r="AF5" s="132"/>
    </row>
    <row r="6" spans="1:33" ht="17.25" thickBot="1">
      <c r="A6" s="5"/>
      <c r="B6" s="17"/>
      <c r="C6" s="305" t="s">
        <v>123</v>
      </c>
      <c r="D6" s="305"/>
      <c r="E6" s="305"/>
      <c r="F6" s="305"/>
      <c r="G6" s="305"/>
      <c r="H6" s="305"/>
      <c r="I6" s="305"/>
      <c r="J6" s="305"/>
      <c r="K6" s="305"/>
      <c r="L6" s="305"/>
      <c r="M6" s="13"/>
      <c r="N6" s="5"/>
      <c r="O6" s="200"/>
      <c r="P6" s="143" t="s">
        <v>122</v>
      </c>
      <c r="Q6" s="144">
        <v>0</v>
      </c>
      <c r="R6" s="144">
        <v>147.41659999999999</v>
      </c>
      <c r="S6" s="145"/>
      <c r="T6" s="275">
        <f>+R6-Q6</f>
        <v>147.41659999999999</v>
      </c>
      <c r="U6" s="147"/>
      <c r="V6" s="396">
        <f>+VLOOKUP(P6,[6]CURVAS!$A$3:$J$15,2,FALSE)</f>
        <v>5</v>
      </c>
      <c r="W6" s="397"/>
      <c r="X6" s="148">
        <v>0.17699999999999999</v>
      </c>
      <c r="Y6" s="149">
        <v>0.45</v>
      </c>
      <c r="Z6" s="150">
        <f>+VLOOKUP(P6,[6]CURVAS!$A$3:$J$15,5,FALSE)</f>
        <v>0.9</v>
      </c>
      <c r="AA6" s="150">
        <f>+VLOOKUP(P6,[6]CURVAS!$A$3:$J$15,6,FALSE)</f>
        <v>0.9</v>
      </c>
      <c r="AB6" s="150">
        <f>+VLOOKUP(P6,[6]CURVAS!$A$3:$J$15,7,FALSE)</f>
        <v>0.9</v>
      </c>
      <c r="AC6" s="149">
        <v>0.45</v>
      </c>
      <c r="AD6" s="151">
        <v>0.17699999999999999</v>
      </c>
      <c r="AE6" s="132"/>
      <c r="AF6" s="132"/>
    </row>
    <row r="7" spans="1:33" s="76" customFormat="1">
      <c r="A7" s="78"/>
      <c r="B7" s="80"/>
      <c r="C7" s="367" t="s">
        <v>121</v>
      </c>
      <c r="D7" s="368"/>
      <c r="E7" s="368"/>
      <c r="F7" s="368"/>
      <c r="G7" s="368"/>
      <c r="H7" s="368"/>
      <c r="I7" s="368"/>
      <c r="J7" s="368"/>
      <c r="K7" s="368"/>
      <c r="L7" s="369"/>
      <c r="M7" s="79"/>
      <c r="N7" s="78"/>
      <c r="O7" s="201"/>
      <c r="P7" s="398"/>
      <c r="Q7" s="398"/>
      <c r="R7" s="398"/>
      <c r="S7" s="152"/>
      <c r="T7" s="153"/>
      <c r="U7" s="153"/>
      <c r="V7" s="399"/>
      <c r="W7" s="399"/>
      <c r="X7" s="153"/>
      <c r="Y7" s="154"/>
      <c r="Z7" s="153"/>
      <c r="AA7" s="153"/>
      <c r="AB7" s="153"/>
      <c r="AC7" s="154"/>
      <c r="AD7" s="153"/>
      <c r="AE7" s="155"/>
      <c r="AF7" s="155"/>
    </row>
    <row r="8" spans="1:33" ht="43.5" customHeight="1">
      <c r="A8" s="5"/>
      <c r="B8" s="75"/>
      <c r="C8" s="370"/>
      <c r="D8" s="371"/>
      <c r="E8" s="371"/>
      <c r="F8" s="371"/>
      <c r="G8" s="371"/>
      <c r="H8" s="371"/>
      <c r="I8" s="371"/>
      <c r="J8" s="371"/>
      <c r="K8" s="371"/>
      <c r="L8" s="372"/>
      <c r="M8" s="13"/>
      <c r="N8" s="5"/>
      <c r="O8" s="202"/>
      <c r="P8" s="156" t="s">
        <v>9</v>
      </c>
      <c r="Q8" s="383" t="s">
        <v>120</v>
      </c>
      <c r="R8" s="383"/>
      <c r="S8" s="383"/>
      <c r="T8" s="383"/>
      <c r="U8" s="383"/>
      <c r="V8" s="383"/>
      <c r="W8" s="383"/>
      <c r="X8" s="157"/>
      <c r="Y8" s="158"/>
      <c r="Z8" s="159"/>
      <c r="AA8" s="159"/>
      <c r="AB8" s="159"/>
      <c r="AC8" s="159"/>
      <c r="AD8" s="159"/>
      <c r="AE8" s="159"/>
      <c r="AF8" s="159"/>
      <c r="AG8" s="4"/>
    </row>
    <row r="9" spans="1:33" ht="34.5" customHeight="1">
      <c r="A9" s="5"/>
      <c r="B9" s="75"/>
      <c r="C9" s="373" t="s">
        <v>119</v>
      </c>
      <c r="D9" s="374"/>
      <c r="E9" s="374"/>
      <c r="F9" s="374"/>
      <c r="G9" s="374"/>
      <c r="H9" s="374"/>
      <c r="I9" s="374"/>
      <c r="J9" s="374"/>
      <c r="K9" s="374"/>
      <c r="L9" s="375"/>
      <c r="M9" s="13"/>
      <c r="N9" s="5"/>
      <c r="O9" s="202"/>
      <c r="P9" s="384" t="str">
        <f>+$C$13</f>
        <v>VEREDA CHORRO ALTO BLANCO (SECTOR TIENDA NUEVA)</v>
      </c>
      <c r="Q9" s="384" t="s">
        <v>7</v>
      </c>
      <c r="R9" s="384" t="s">
        <v>6</v>
      </c>
      <c r="S9" s="384" t="s">
        <v>5</v>
      </c>
      <c r="T9" s="384" t="s">
        <v>4</v>
      </c>
      <c r="U9" s="384" t="s">
        <v>3</v>
      </c>
      <c r="V9" s="160" t="s">
        <v>2</v>
      </c>
      <c r="W9" s="160" t="s">
        <v>93</v>
      </c>
      <c r="X9" s="157"/>
      <c r="Y9" s="402"/>
      <c r="Z9" s="402"/>
      <c r="AA9" s="402"/>
      <c r="AB9" s="402"/>
      <c r="AC9" s="402"/>
      <c r="AD9" s="402"/>
      <c r="AE9" s="161"/>
      <c r="AF9" s="161"/>
      <c r="AG9" s="4"/>
    </row>
    <row r="10" spans="1:33" ht="30" customHeight="1" thickBot="1">
      <c r="A10" s="5"/>
      <c r="B10" s="17"/>
      <c r="C10" s="376"/>
      <c r="D10" s="377"/>
      <c r="E10" s="377"/>
      <c r="F10" s="377"/>
      <c r="G10" s="377"/>
      <c r="H10" s="377"/>
      <c r="I10" s="377"/>
      <c r="J10" s="377"/>
      <c r="K10" s="377"/>
      <c r="L10" s="378"/>
      <c r="M10" s="13"/>
      <c r="N10" s="5"/>
      <c r="O10" s="200"/>
      <c r="P10" s="385"/>
      <c r="Q10" s="386"/>
      <c r="R10" s="386"/>
      <c r="S10" s="386"/>
      <c r="T10" s="386"/>
      <c r="U10" s="386"/>
      <c r="V10" s="160" t="s">
        <v>2</v>
      </c>
      <c r="W10" s="160" t="s">
        <v>1</v>
      </c>
      <c r="X10" s="157"/>
      <c r="Y10" s="402"/>
      <c r="Z10" s="402"/>
      <c r="AA10" s="402"/>
      <c r="AB10" s="402"/>
      <c r="AC10" s="402"/>
      <c r="AD10" s="402"/>
      <c r="AE10" s="161"/>
      <c r="AF10" s="161"/>
      <c r="AG10" s="4"/>
    </row>
    <row r="11" spans="1:33" ht="30" customHeight="1">
      <c r="A11" s="5"/>
      <c r="B11" s="17"/>
      <c r="C11" s="301" t="s">
        <v>118</v>
      </c>
      <c r="D11" s="324" t="s">
        <v>117</v>
      </c>
      <c r="E11" s="326" t="s">
        <v>116</v>
      </c>
      <c r="F11" s="326"/>
      <c r="G11" s="301" t="s">
        <v>115</v>
      </c>
      <c r="H11" s="324" t="s">
        <v>79</v>
      </c>
      <c r="I11" s="324" t="s">
        <v>114</v>
      </c>
      <c r="J11" s="327" t="s">
        <v>113</v>
      </c>
      <c r="K11" s="329" t="s">
        <v>112</v>
      </c>
      <c r="L11" s="313" t="s">
        <v>111</v>
      </c>
      <c r="M11" s="13"/>
      <c r="N11" s="5"/>
      <c r="O11" s="200"/>
      <c r="P11" s="386"/>
      <c r="Q11" s="162">
        <f>+R6</f>
        <v>147.41659999999999</v>
      </c>
      <c r="R11" s="163"/>
      <c r="S11" s="164"/>
      <c r="T11" s="164"/>
      <c r="U11" s="164"/>
      <c r="V11" s="165" t="s">
        <v>93</v>
      </c>
      <c r="W11" s="162">
        <f>+Q11/1000</f>
        <v>0.14741659999999998</v>
      </c>
      <c r="X11" s="157"/>
      <c r="Y11" s="402"/>
      <c r="Z11" s="166"/>
      <c r="AA11" s="167"/>
      <c r="AB11" s="168"/>
      <c r="AC11" s="168"/>
      <c r="AD11" s="168"/>
      <c r="AE11" s="168"/>
      <c r="AF11" s="166"/>
      <c r="AG11" s="4"/>
    </row>
    <row r="12" spans="1:33" ht="30" customHeight="1" thickBot="1">
      <c r="A12" s="5"/>
      <c r="B12" s="17"/>
      <c r="C12" s="302"/>
      <c r="D12" s="325"/>
      <c r="E12" s="72" t="s">
        <v>110</v>
      </c>
      <c r="F12" s="72" t="s">
        <v>109</v>
      </c>
      <c r="G12" s="302"/>
      <c r="H12" s="325"/>
      <c r="I12" s="325"/>
      <c r="J12" s="328"/>
      <c r="K12" s="330"/>
      <c r="L12" s="314"/>
      <c r="M12" s="13"/>
      <c r="N12" s="5"/>
      <c r="O12" s="203"/>
      <c r="P12" s="157"/>
      <c r="Q12" s="157"/>
      <c r="R12" s="157"/>
      <c r="S12" s="157"/>
      <c r="T12" s="157"/>
      <c r="U12" s="157"/>
      <c r="V12" s="157"/>
      <c r="W12" s="157"/>
      <c r="X12" s="157"/>
      <c r="Y12" s="169"/>
      <c r="Z12" s="169"/>
      <c r="AA12" s="169"/>
      <c r="AB12" s="169"/>
      <c r="AC12" s="169"/>
      <c r="AD12" s="169"/>
      <c r="AE12" s="169"/>
      <c r="AF12" s="169"/>
      <c r="AG12" s="4"/>
    </row>
    <row r="13" spans="1:33" ht="30" customHeight="1" thickBot="1">
      <c r="A13" s="5"/>
      <c r="B13" s="17"/>
      <c r="C13" s="70" t="s">
        <v>145</v>
      </c>
      <c r="D13" s="68"/>
      <c r="E13" s="68"/>
      <c r="F13" s="68"/>
      <c r="G13" s="69"/>
      <c r="H13" s="68"/>
      <c r="I13" s="68"/>
      <c r="J13" s="68"/>
      <c r="K13" s="68"/>
      <c r="L13" s="67"/>
      <c r="M13" s="13"/>
      <c r="N13" s="5"/>
      <c r="O13" s="132"/>
      <c r="P13" s="156" t="s">
        <v>9</v>
      </c>
      <c r="Q13" s="383" t="s">
        <v>107</v>
      </c>
      <c r="R13" s="383"/>
      <c r="S13" s="383"/>
      <c r="T13" s="383"/>
      <c r="U13" s="383"/>
      <c r="V13" s="383"/>
      <c r="W13" s="383"/>
      <c r="X13" s="157"/>
      <c r="Y13" s="158"/>
      <c r="Z13" s="403"/>
      <c r="AA13" s="403"/>
      <c r="AB13" s="403"/>
      <c r="AC13" s="403"/>
      <c r="AD13" s="403"/>
      <c r="AE13" s="403"/>
      <c r="AF13" s="403"/>
      <c r="AG13" s="4"/>
    </row>
    <row r="14" spans="1:33">
      <c r="A14" s="5"/>
      <c r="B14" s="17"/>
      <c r="C14" s="63">
        <v>1</v>
      </c>
      <c r="D14" s="60" t="s">
        <v>106</v>
      </c>
      <c r="E14" s="60"/>
      <c r="F14" s="60"/>
      <c r="G14" s="66" t="s">
        <v>105</v>
      </c>
      <c r="H14" s="60" t="s">
        <v>93</v>
      </c>
      <c r="I14" s="59">
        <f>+W11</f>
        <v>0.14741659999999998</v>
      </c>
      <c r="J14" s="58">
        <v>3708675.9</v>
      </c>
      <c r="K14" s="57">
        <f t="shared" ref="K14:K27" si="0">J14*(1+$L$49)</f>
        <v>4821278.67</v>
      </c>
      <c r="L14" s="56">
        <f>I14*K14</f>
        <v>710736.50918392185</v>
      </c>
      <c r="M14" s="13"/>
      <c r="N14" s="5"/>
      <c r="O14" s="132"/>
      <c r="P14" s="384" t="str">
        <f>+$C$13</f>
        <v>VEREDA CHORRO ALTO BLANCO (SECTOR TIENDA NUEVA)</v>
      </c>
      <c r="Q14" s="384" t="s">
        <v>7</v>
      </c>
      <c r="R14" s="384" t="s">
        <v>6</v>
      </c>
      <c r="S14" s="384" t="s">
        <v>5</v>
      </c>
      <c r="T14" s="384" t="s">
        <v>4</v>
      </c>
      <c r="U14" s="384" t="s">
        <v>3</v>
      </c>
      <c r="V14" s="160" t="s">
        <v>2</v>
      </c>
      <c r="W14" s="160" t="s">
        <v>10</v>
      </c>
      <c r="X14" s="157"/>
      <c r="Y14" s="402"/>
      <c r="Z14" s="402"/>
      <c r="AA14" s="402"/>
      <c r="AB14" s="402"/>
      <c r="AC14" s="402"/>
      <c r="AD14" s="402"/>
      <c r="AE14" s="161"/>
      <c r="AF14" s="161"/>
      <c r="AG14" s="4"/>
    </row>
    <row r="15" spans="1:33">
      <c r="A15" s="5"/>
      <c r="B15" s="17"/>
      <c r="C15" s="63">
        <v>2</v>
      </c>
      <c r="D15" s="62" t="s">
        <v>104</v>
      </c>
      <c r="E15" s="60"/>
      <c r="F15" s="62"/>
      <c r="G15" s="61" t="s">
        <v>103</v>
      </c>
      <c r="H15" s="62" t="s">
        <v>10</v>
      </c>
      <c r="I15" s="59">
        <f>+W16</f>
        <v>221.1249</v>
      </c>
      <c r="J15" s="58">
        <v>16429.53</v>
      </c>
      <c r="K15" s="57">
        <f t="shared" si="0"/>
        <v>21358.388999999999</v>
      </c>
      <c r="L15" s="56">
        <f t="shared" ref="L15:L29" si="1">I15*K15</f>
        <v>4722871.6317860996</v>
      </c>
      <c r="M15" s="13"/>
      <c r="N15" s="5"/>
      <c r="O15" s="132"/>
      <c r="P15" s="385"/>
      <c r="Q15" s="386"/>
      <c r="R15" s="386"/>
      <c r="S15" s="386"/>
      <c r="T15" s="386"/>
      <c r="U15" s="386"/>
      <c r="V15" s="160" t="s">
        <v>2</v>
      </c>
      <c r="W15" s="160" t="s">
        <v>1</v>
      </c>
      <c r="X15" s="157"/>
      <c r="Y15" s="402"/>
      <c r="Z15" s="402"/>
      <c r="AA15" s="402"/>
      <c r="AB15" s="402"/>
      <c r="AC15" s="402"/>
      <c r="AD15" s="402"/>
      <c r="AE15" s="161"/>
      <c r="AF15" s="161"/>
      <c r="AG15" s="4"/>
    </row>
    <row r="16" spans="1:33" ht="28.5">
      <c r="A16" s="5"/>
      <c r="B16" s="17"/>
      <c r="C16" s="63">
        <v>3</v>
      </c>
      <c r="D16" s="62" t="s">
        <v>102</v>
      </c>
      <c r="E16" s="60"/>
      <c r="F16" s="62"/>
      <c r="G16" s="61" t="s">
        <v>101</v>
      </c>
      <c r="H16" s="60" t="s">
        <v>93</v>
      </c>
      <c r="I16" s="59">
        <f>+W21</f>
        <v>0.14741659999999998</v>
      </c>
      <c r="J16" s="58">
        <v>1249701</v>
      </c>
      <c r="K16" s="57">
        <f t="shared" si="0"/>
        <v>1624611.3</v>
      </c>
      <c r="L16" s="56">
        <f t="shared" si="1"/>
        <v>239494.67416757997</v>
      </c>
      <c r="M16" s="13"/>
      <c r="N16" s="5"/>
      <c r="O16" s="132"/>
      <c r="P16" s="386"/>
      <c r="Q16" s="162">
        <f>+T6</f>
        <v>147.41659999999999</v>
      </c>
      <c r="R16" s="163">
        <f>+V6</f>
        <v>5</v>
      </c>
      <c r="S16" s="165">
        <v>0.3</v>
      </c>
      <c r="T16" s="165"/>
      <c r="U16" s="165"/>
      <c r="V16" s="165" t="s">
        <v>10</v>
      </c>
      <c r="W16" s="162">
        <f>+Q16*R16*S16</f>
        <v>221.1249</v>
      </c>
      <c r="X16" s="157"/>
      <c r="Y16" s="402"/>
      <c r="Z16" s="166"/>
      <c r="AA16" s="167"/>
      <c r="AB16" s="168"/>
      <c r="AC16" s="168"/>
      <c r="AD16" s="168"/>
      <c r="AE16" s="168"/>
      <c r="AF16" s="166"/>
      <c r="AG16" s="4"/>
    </row>
    <row r="17" spans="1:33">
      <c r="A17" s="5"/>
      <c r="B17" s="17"/>
      <c r="C17" s="63">
        <v>4</v>
      </c>
      <c r="D17" s="62" t="s">
        <v>100</v>
      </c>
      <c r="E17" s="60"/>
      <c r="F17" s="62"/>
      <c r="G17" s="61" t="s">
        <v>99</v>
      </c>
      <c r="H17" s="60" t="s">
        <v>10</v>
      </c>
      <c r="I17" s="59">
        <f>+W28</f>
        <v>477.62978399999997</v>
      </c>
      <c r="J17" s="58">
        <v>64546.54</v>
      </c>
      <c r="K17" s="57">
        <f t="shared" si="0"/>
        <v>83910.502000000008</v>
      </c>
      <c r="L17" s="56">
        <f t="shared" si="1"/>
        <v>40078154.945591569</v>
      </c>
      <c r="M17" s="13"/>
      <c r="N17" s="5"/>
      <c r="O17" s="132"/>
      <c r="P17" s="170"/>
      <c r="Q17" s="170"/>
      <c r="R17" s="157"/>
      <c r="S17" s="157"/>
      <c r="T17" s="157"/>
      <c r="U17" s="157"/>
      <c r="V17" s="157"/>
      <c r="W17" s="157"/>
      <c r="X17" s="157"/>
      <c r="Y17" s="169"/>
      <c r="Z17" s="169"/>
      <c r="AA17" s="169"/>
      <c r="AB17" s="169"/>
      <c r="AC17" s="169"/>
      <c r="AD17" s="169"/>
      <c r="AE17" s="169"/>
      <c r="AF17" s="169"/>
      <c r="AG17" s="4"/>
    </row>
    <row r="18" spans="1:33" ht="40.5" customHeight="1">
      <c r="A18" s="5"/>
      <c r="B18" s="17"/>
      <c r="C18" s="63">
        <v>5</v>
      </c>
      <c r="D18" s="62" t="s">
        <v>98</v>
      </c>
      <c r="E18" s="60"/>
      <c r="F18" s="62"/>
      <c r="G18" s="61" t="s">
        <v>97</v>
      </c>
      <c r="H18" s="60" t="s">
        <v>10</v>
      </c>
      <c r="I18" s="59">
        <f>+W33</f>
        <v>110.56245</v>
      </c>
      <c r="J18" s="58">
        <v>102476.51</v>
      </c>
      <c r="K18" s="57">
        <f t="shared" si="0"/>
        <v>133219.46299999999</v>
      </c>
      <c r="L18" s="56">
        <f t="shared" si="1"/>
        <v>14729070.216964349</v>
      </c>
      <c r="M18" s="13"/>
      <c r="N18" s="5"/>
      <c r="O18" s="132"/>
      <c r="P18" s="156" t="s">
        <v>9</v>
      </c>
      <c r="Q18" s="382" t="s">
        <v>96</v>
      </c>
      <c r="R18" s="382"/>
      <c r="S18" s="382"/>
      <c r="T18" s="382"/>
      <c r="U18" s="382"/>
      <c r="V18" s="382"/>
      <c r="W18" s="382"/>
      <c r="X18" s="157"/>
      <c r="Y18" s="158"/>
      <c r="Z18" s="403"/>
      <c r="AA18" s="403"/>
      <c r="AB18" s="403"/>
      <c r="AC18" s="403"/>
      <c r="AD18" s="403"/>
      <c r="AE18" s="403"/>
      <c r="AF18" s="403"/>
      <c r="AG18" s="4"/>
    </row>
    <row r="19" spans="1:33" ht="28.5">
      <c r="A19" s="5"/>
      <c r="B19" s="17"/>
      <c r="C19" s="63">
        <v>6</v>
      </c>
      <c r="D19" s="62" t="s">
        <v>95</v>
      </c>
      <c r="E19" s="60"/>
      <c r="F19" s="62"/>
      <c r="G19" s="61" t="s">
        <v>94</v>
      </c>
      <c r="H19" s="60" t="s">
        <v>10</v>
      </c>
      <c r="I19" s="59">
        <f>+AA37</f>
        <v>107.8879584</v>
      </c>
      <c r="J19" s="58">
        <v>786317.44</v>
      </c>
      <c r="K19" s="57">
        <f t="shared" si="0"/>
        <v>1022212.672</v>
      </c>
      <c r="L19" s="56">
        <f t="shared" si="1"/>
        <v>110284438.23268884</v>
      </c>
      <c r="M19" s="13"/>
      <c r="N19" s="5"/>
      <c r="O19" s="132"/>
      <c r="P19" s="384" t="str">
        <f>+$C$13</f>
        <v>VEREDA CHORRO ALTO BLANCO (SECTOR TIENDA NUEVA)</v>
      </c>
      <c r="Q19" s="384" t="s">
        <v>7</v>
      </c>
      <c r="R19" s="384" t="s">
        <v>6</v>
      </c>
      <c r="S19" s="384" t="s">
        <v>5</v>
      </c>
      <c r="T19" s="384" t="s">
        <v>4</v>
      </c>
      <c r="U19" s="384" t="s">
        <v>3</v>
      </c>
      <c r="V19" s="160" t="s">
        <v>2</v>
      </c>
      <c r="W19" s="160" t="s">
        <v>93</v>
      </c>
      <c r="X19" s="157"/>
      <c r="Y19" s="402"/>
      <c r="Z19" s="171"/>
      <c r="AA19" s="171"/>
      <c r="AB19" s="171"/>
      <c r="AC19" s="171"/>
      <c r="AD19" s="171"/>
      <c r="AE19" s="161"/>
      <c r="AF19" s="161"/>
      <c r="AG19" s="4"/>
    </row>
    <row r="20" spans="1:33" ht="42.75">
      <c r="A20" s="5"/>
      <c r="B20" s="17"/>
      <c r="C20" s="63">
        <v>7</v>
      </c>
      <c r="D20" s="62" t="s">
        <v>92</v>
      </c>
      <c r="E20" s="60"/>
      <c r="F20" s="62"/>
      <c r="G20" s="61" t="s">
        <v>91</v>
      </c>
      <c r="H20" s="60" t="s">
        <v>10</v>
      </c>
      <c r="I20" s="59">
        <f>+W42</f>
        <v>39.802481999999998</v>
      </c>
      <c r="J20" s="58">
        <v>542040.13</v>
      </c>
      <c r="K20" s="57">
        <f t="shared" si="0"/>
        <v>704652.16899999999</v>
      </c>
      <c r="L20" s="56">
        <f t="shared" si="1"/>
        <v>28046905.272883456</v>
      </c>
      <c r="M20" s="13"/>
      <c r="N20" s="5"/>
      <c r="O20" s="132"/>
      <c r="P20" s="385"/>
      <c r="Q20" s="386"/>
      <c r="R20" s="386"/>
      <c r="S20" s="386"/>
      <c r="T20" s="386"/>
      <c r="U20" s="386"/>
      <c r="V20" s="160" t="s">
        <v>2</v>
      </c>
      <c r="W20" s="160" t="s">
        <v>1</v>
      </c>
      <c r="X20" s="157"/>
      <c r="Y20" s="402"/>
      <c r="Z20" s="172"/>
      <c r="AA20" s="171"/>
      <c r="AB20" s="171"/>
      <c r="AC20" s="171"/>
      <c r="AD20" s="171"/>
      <c r="AE20" s="161"/>
      <c r="AF20" s="161"/>
      <c r="AG20" s="4"/>
    </row>
    <row r="21" spans="1:33" ht="28.5">
      <c r="A21" s="5"/>
      <c r="B21" s="17"/>
      <c r="C21" s="63">
        <v>8</v>
      </c>
      <c r="D21" s="62" t="s">
        <v>90</v>
      </c>
      <c r="E21" s="60"/>
      <c r="F21" s="62"/>
      <c r="G21" s="61" t="s">
        <v>89</v>
      </c>
      <c r="H21" s="60" t="s">
        <v>22</v>
      </c>
      <c r="I21" s="59">
        <f>+Y53</f>
        <v>5648.3542087999995</v>
      </c>
      <c r="J21" s="58">
        <v>7002.12</v>
      </c>
      <c r="K21" s="57">
        <f t="shared" si="0"/>
        <v>9102.7559999999994</v>
      </c>
      <c r="L21" s="56">
        <f t="shared" si="1"/>
        <v>51415590.164279446</v>
      </c>
      <c r="M21" s="13"/>
      <c r="N21" s="5"/>
      <c r="O21" s="132"/>
      <c r="P21" s="386"/>
      <c r="Q21" s="162">
        <f>+T6</f>
        <v>147.41659999999999</v>
      </c>
      <c r="R21" s="163"/>
      <c r="S21" s="165"/>
      <c r="T21" s="165"/>
      <c r="U21" s="165"/>
      <c r="V21" s="165" t="s">
        <v>88</v>
      </c>
      <c r="W21" s="162">
        <f>+Q21/1000</f>
        <v>0.14741659999999998</v>
      </c>
      <c r="X21" s="157"/>
      <c r="Y21" s="402"/>
      <c r="Z21" s="166"/>
      <c r="AA21" s="167"/>
      <c r="AB21" s="168"/>
      <c r="AC21" s="168"/>
      <c r="AD21" s="168"/>
      <c r="AE21" s="168"/>
      <c r="AF21" s="161"/>
      <c r="AG21" s="4"/>
    </row>
    <row r="22" spans="1:33" ht="41.25" customHeight="1">
      <c r="A22" s="5"/>
      <c r="B22" s="17"/>
      <c r="C22" s="63">
        <v>9</v>
      </c>
      <c r="D22" s="62" t="s">
        <v>87</v>
      </c>
      <c r="E22" s="60"/>
      <c r="F22" s="62"/>
      <c r="G22" s="61" t="s">
        <v>86</v>
      </c>
      <c r="H22" s="60" t="s">
        <v>85</v>
      </c>
      <c r="I22" s="59">
        <f>+W59</f>
        <v>552.81224999999995</v>
      </c>
      <c r="J22" s="58">
        <v>2312.5</v>
      </c>
      <c r="K22" s="57">
        <f t="shared" si="0"/>
        <v>3006.25</v>
      </c>
      <c r="L22" s="56">
        <f t="shared" si="1"/>
        <v>1661891.8265624999</v>
      </c>
      <c r="M22" s="13"/>
      <c r="N22" s="5"/>
      <c r="O22" s="132"/>
      <c r="P22" s="170"/>
      <c r="Q22" s="170"/>
      <c r="R22" s="157"/>
      <c r="S22" s="157"/>
      <c r="T22" s="157"/>
      <c r="U22" s="157"/>
      <c r="V22" s="157"/>
      <c r="W22" s="157"/>
      <c r="X22" s="157"/>
      <c r="Y22" s="405"/>
      <c r="Z22" s="405"/>
      <c r="AA22" s="405"/>
      <c r="AB22" s="405"/>
      <c r="AC22" s="405"/>
      <c r="AD22" s="405"/>
      <c r="AE22" s="405"/>
      <c r="AF22" s="173"/>
      <c r="AG22" s="4"/>
    </row>
    <row r="23" spans="1:33" ht="28.5">
      <c r="A23" s="5"/>
      <c r="B23" s="17"/>
      <c r="C23" s="63">
        <v>10</v>
      </c>
      <c r="D23" s="62" t="s">
        <v>84</v>
      </c>
      <c r="E23" s="60"/>
      <c r="F23" s="62"/>
      <c r="G23" s="61" t="s">
        <v>83</v>
      </c>
      <c r="H23" s="60" t="s">
        <v>79</v>
      </c>
      <c r="I23" s="59">
        <f>+W64</f>
        <v>2</v>
      </c>
      <c r="J23" s="58">
        <v>430879.73</v>
      </c>
      <c r="K23" s="57">
        <f t="shared" si="0"/>
        <v>560143.64899999998</v>
      </c>
      <c r="L23" s="56">
        <f t="shared" si="1"/>
        <v>1120287.298</v>
      </c>
      <c r="M23" s="13"/>
      <c r="N23" s="5"/>
      <c r="O23" s="132"/>
      <c r="P23" s="156" t="s">
        <v>9</v>
      </c>
      <c r="Q23" s="382" t="s">
        <v>82</v>
      </c>
      <c r="R23" s="382"/>
      <c r="S23" s="382"/>
      <c r="T23" s="382"/>
      <c r="U23" s="382"/>
      <c r="V23" s="382"/>
      <c r="W23" s="382"/>
      <c r="X23" s="157"/>
      <c r="Y23" s="158"/>
      <c r="Z23" s="403"/>
      <c r="AA23" s="403"/>
      <c r="AB23" s="403"/>
      <c r="AC23" s="403"/>
      <c r="AD23" s="403"/>
      <c r="AE23" s="403"/>
      <c r="AF23" s="403"/>
      <c r="AG23" s="4"/>
    </row>
    <row r="24" spans="1:33" ht="28.5" customHeight="1">
      <c r="A24" s="5"/>
      <c r="B24" s="17"/>
      <c r="C24" s="63">
        <v>11</v>
      </c>
      <c r="D24" s="62" t="s">
        <v>81</v>
      </c>
      <c r="E24" s="60"/>
      <c r="F24" s="62"/>
      <c r="G24" s="61" t="s">
        <v>80</v>
      </c>
      <c r="H24" s="60" t="s">
        <v>79</v>
      </c>
      <c r="I24" s="59">
        <f>+W69</f>
        <v>2</v>
      </c>
      <c r="J24" s="58">
        <v>593433.73</v>
      </c>
      <c r="K24" s="57">
        <f t="shared" si="0"/>
        <v>771463.84900000005</v>
      </c>
      <c r="L24" s="56">
        <f t="shared" si="1"/>
        <v>1542927.6980000001</v>
      </c>
      <c r="M24" s="13"/>
      <c r="N24" s="5"/>
      <c r="O24" s="132"/>
      <c r="P24" s="384" t="str">
        <f>+$C$13</f>
        <v>VEREDA CHORRO ALTO BLANCO (SECTOR TIENDA NUEVA)</v>
      </c>
      <c r="Q24" s="384" t="s">
        <v>7</v>
      </c>
      <c r="R24" s="384" t="s">
        <v>6</v>
      </c>
      <c r="S24" s="384" t="s">
        <v>5</v>
      </c>
      <c r="T24" s="384" t="s">
        <v>4</v>
      </c>
      <c r="U24" s="384" t="s">
        <v>3</v>
      </c>
      <c r="V24" s="160" t="s">
        <v>2</v>
      </c>
      <c r="W24" s="160" t="s">
        <v>10</v>
      </c>
      <c r="X24" s="157"/>
      <c r="Y24" s="402"/>
      <c r="Z24" s="402"/>
      <c r="AA24" s="402"/>
      <c r="AB24" s="402"/>
      <c r="AC24" s="402"/>
      <c r="AD24" s="402"/>
      <c r="AE24" s="161"/>
      <c r="AF24" s="161"/>
      <c r="AG24" s="4"/>
    </row>
    <row r="25" spans="1:33" ht="28.5">
      <c r="A25" s="5"/>
      <c r="B25" s="17"/>
      <c r="C25" s="63">
        <v>12</v>
      </c>
      <c r="D25" s="62" t="s">
        <v>78</v>
      </c>
      <c r="E25" s="60"/>
      <c r="F25" s="62"/>
      <c r="G25" s="61" t="s">
        <v>77</v>
      </c>
      <c r="H25" s="60" t="s">
        <v>10</v>
      </c>
      <c r="I25" s="59">
        <f>+W74</f>
        <v>1.5899999999999999</v>
      </c>
      <c r="J25" s="58">
        <v>516357.47</v>
      </c>
      <c r="K25" s="57">
        <f t="shared" si="0"/>
        <v>671264.71100000001</v>
      </c>
      <c r="L25" s="56">
        <f t="shared" si="1"/>
        <v>1067310.8904899999</v>
      </c>
      <c r="M25" s="13"/>
      <c r="N25" s="5"/>
      <c r="O25" s="132"/>
      <c r="P25" s="386"/>
      <c r="Q25" s="386"/>
      <c r="R25" s="386"/>
      <c r="S25" s="386"/>
      <c r="T25" s="386"/>
      <c r="U25" s="386"/>
      <c r="V25" s="160" t="s">
        <v>2</v>
      </c>
      <c r="W25" s="160" t="s">
        <v>1</v>
      </c>
      <c r="X25" s="157"/>
      <c r="Y25" s="402"/>
      <c r="Z25" s="402"/>
      <c r="AA25" s="402"/>
      <c r="AB25" s="402"/>
      <c r="AC25" s="402"/>
      <c r="AD25" s="402"/>
      <c r="AE25" s="161"/>
      <c r="AF25" s="161"/>
      <c r="AG25" s="4"/>
    </row>
    <row r="26" spans="1:33" ht="42.75">
      <c r="A26" s="5"/>
      <c r="B26" s="17"/>
      <c r="C26" s="63">
        <v>13</v>
      </c>
      <c r="D26" s="62" t="s">
        <v>76</v>
      </c>
      <c r="E26" s="60"/>
      <c r="F26" s="62"/>
      <c r="G26" s="61" t="s">
        <v>75</v>
      </c>
      <c r="H26" s="62" t="s">
        <v>10</v>
      </c>
      <c r="I26" s="59">
        <f>+W80</f>
        <v>73.708299999999994</v>
      </c>
      <c r="J26" s="58">
        <v>100304.2</v>
      </c>
      <c r="K26" s="57">
        <f t="shared" si="0"/>
        <v>130395.46</v>
      </c>
      <c r="L26" s="56">
        <f t="shared" si="1"/>
        <v>9611227.6843180005</v>
      </c>
      <c r="M26" s="13"/>
      <c r="N26" s="5"/>
      <c r="O26" s="132"/>
      <c r="P26" s="174" t="s">
        <v>74</v>
      </c>
      <c r="Q26" s="162">
        <f>+R6</f>
        <v>147.41659999999999</v>
      </c>
      <c r="R26" s="162">
        <v>0.3</v>
      </c>
      <c r="S26" s="165">
        <v>0.1</v>
      </c>
      <c r="T26" s="165"/>
      <c r="U26" s="165">
        <v>2</v>
      </c>
      <c r="V26" s="165" t="s">
        <v>10</v>
      </c>
      <c r="W26" s="162">
        <f>+Q26*R26*S26*U26</f>
        <v>8.8449960000000001</v>
      </c>
      <c r="X26" s="157"/>
      <c r="Y26" s="402"/>
      <c r="Z26" s="166"/>
      <c r="AA26" s="167"/>
      <c r="AB26" s="168"/>
      <c r="AC26" s="168"/>
      <c r="AD26" s="168"/>
      <c r="AE26" s="168"/>
      <c r="AF26" s="166"/>
      <c r="AG26" s="4"/>
    </row>
    <row r="27" spans="1:33" ht="17.25" thickBot="1">
      <c r="A27" s="5"/>
      <c r="B27" s="17"/>
      <c r="C27" s="63">
        <v>14</v>
      </c>
      <c r="D27" s="62" t="s">
        <v>73</v>
      </c>
      <c r="E27" s="62"/>
      <c r="F27" s="62"/>
      <c r="G27" s="61" t="s">
        <v>72</v>
      </c>
      <c r="H27" s="60" t="s">
        <v>0</v>
      </c>
      <c r="I27" s="59">
        <f>+W85</f>
        <v>737.08299999999997</v>
      </c>
      <c r="J27" s="58">
        <v>1249.47</v>
      </c>
      <c r="K27" s="57">
        <f t="shared" si="0"/>
        <v>1624.3110000000001</v>
      </c>
      <c r="L27" s="56">
        <f t="shared" si="1"/>
        <v>1197252.0248130001</v>
      </c>
      <c r="M27" s="13"/>
      <c r="N27" s="5"/>
      <c r="O27" s="132"/>
      <c r="P27" s="174" t="s">
        <v>71</v>
      </c>
      <c r="Q27" s="175">
        <f>+T6</f>
        <v>147.41659999999999</v>
      </c>
      <c r="R27" s="176">
        <v>0.2</v>
      </c>
      <c r="S27" s="177">
        <v>0.3</v>
      </c>
      <c r="T27" s="177"/>
      <c r="U27" s="177">
        <f>ROUND(Q27/2.8,0)</f>
        <v>53</v>
      </c>
      <c r="V27" s="165" t="s">
        <v>10</v>
      </c>
      <c r="W27" s="175">
        <f>+Q27*R27*S27*U27</f>
        <v>468.78478799999999</v>
      </c>
      <c r="X27" s="157"/>
      <c r="Y27" s="169"/>
      <c r="Z27" s="169"/>
      <c r="AA27" s="169"/>
      <c r="AB27" s="169"/>
      <c r="AC27" s="169"/>
      <c r="AD27" s="169"/>
      <c r="AE27" s="169"/>
      <c r="AF27" s="169"/>
      <c r="AG27" s="4"/>
    </row>
    <row r="28" spans="1:33" ht="29.25" customHeight="1" thickBot="1">
      <c r="A28" s="5"/>
      <c r="B28" s="17"/>
      <c r="C28" s="379" t="s">
        <v>70</v>
      </c>
      <c r="D28" s="380"/>
      <c r="E28" s="380"/>
      <c r="F28" s="380"/>
      <c r="G28" s="380"/>
      <c r="H28" s="380"/>
      <c r="I28" s="380"/>
      <c r="J28" s="380"/>
      <c r="K28" s="381"/>
      <c r="L28" s="64">
        <f>SUM(L14:L27)</f>
        <v>266428159.06972879</v>
      </c>
      <c r="M28" s="13"/>
      <c r="N28" s="5"/>
      <c r="O28" s="132"/>
      <c r="P28" s="387" t="s">
        <v>69</v>
      </c>
      <c r="Q28" s="387"/>
      <c r="R28" s="387"/>
      <c r="S28" s="387"/>
      <c r="T28" s="387"/>
      <c r="U28" s="387"/>
      <c r="V28" s="165" t="s">
        <v>10</v>
      </c>
      <c r="W28" s="178">
        <f>+SUM(W26:W27)</f>
        <v>477.62978399999997</v>
      </c>
      <c r="X28" s="157"/>
      <c r="Y28" s="158"/>
      <c r="Z28" s="404"/>
      <c r="AA28" s="404"/>
      <c r="AB28" s="404"/>
      <c r="AC28" s="404"/>
      <c r="AD28" s="404"/>
      <c r="AE28" s="404"/>
      <c r="AF28" s="404"/>
      <c r="AG28" s="4"/>
    </row>
    <row r="29" spans="1:33" ht="43.5" thickBot="1">
      <c r="A29" s="5"/>
      <c r="B29" s="17"/>
      <c r="C29" s="63">
        <v>16</v>
      </c>
      <c r="D29" s="65" t="s">
        <v>68</v>
      </c>
      <c r="E29" s="62"/>
      <c r="F29" s="62"/>
      <c r="G29" s="61" t="s">
        <v>67</v>
      </c>
      <c r="H29" s="60" t="s">
        <v>66</v>
      </c>
      <c r="I29" s="59">
        <f>+T6</f>
        <v>147.41659999999999</v>
      </c>
      <c r="J29" s="58">
        <v>36134.449999999997</v>
      </c>
      <c r="K29" s="57">
        <f>J29*(1+$L$49)</f>
        <v>46974.784999999996</v>
      </c>
      <c r="L29" s="56">
        <f>I29*K29</f>
        <v>6924863.0904309992</v>
      </c>
      <c r="M29" s="13"/>
      <c r="N29" s="5"/>
      <c r="O29" s="132"/>
      <c r="P29" s="157"/>
      <c r="Q29" s="157"/>
      <c r="R29" s="157"/>
      <c r="S29" s="157"/>
      <c r="T29" s="157"/>
      <c r="U29" s="157"/>
      <c r="V29" s="157"/>
      <c r="W29" s="157"/>
      <c r="X29" s="157"/>
      <c r="Y29" s="402"/>
      <c r="Z29" s="402"/>
      <c r="AA29" s="402"/>
      <c r="AB29" s="402"/>
      <c r="AC29" s="402"/>
      <c r="AD29" s="402"/>
      <c r="AE29" s="161"/>
      <c r="AF29" s="161"/>
      <c r="AG29" s="4"/>
    </row>
    <row r="30" spans="1:33" ht="30.75" customHeight="1" thickBot="1">
      <c r="A30" s="5"/>
      <c r="B30" s="17"/>
      <c r="C30" s="379" t="s">
        <v>65</v>
      </c>
      <c r="D30" s="380"/>
      <c r="E30" s="380"/>
      <c r="F30" s="380"/>
      <c r="G30" s="380"/>
      <c r="H30" s="380"/>
      <c r="I30" s="380"/>
      <c r="J30" s="380"/>
      <c r="K30" s="381"/>
      <c r="L30" s="64">
        <f>SUM(L29)</f>
        <v>6924863.0904309992</v>
      </c>
      <c r="M30" s="13"/>
      <c r="N30" s="5"/>
      <c r="O30" s="132"/>
      <c r="P30" s="156" t="s">
        <v>9</v>
      </c>
      <c r="Q30" s="388" t="s">
        <v>64</v>
      </c>
      <c r="R30" s="388"/>
      <c r="S30" s="388"/>
      <c r="T30" s="388"/>
      <c r="U30" s="388"/>
      <c r="V30" s="388"/>
      <c r="W30" s="388"/>
      <c r="X30" s="157"/>
      <c r="Y30" s="402"/>
      <c r="Z30" s="402"/>
      <c r="AA30" s="402"/>
      <c r="AB30" s="402"/>
      <c r="AC30" s="402"/>
      <c r="AD30" s="402"/>
      <c r="AE30" s="161"/>
      <c r="AF30" s="161"/>
      <c r="AG30" s="4"/>
    </row>
    <row r="31" spans="1:33" ht="17.25" customHeight="1">
      <c r="A31" s="5"/>
      <c r="B31" s="17"/>
      <c r="C31" s="63">
        <v>18</v>
      </c>
      <c r="D31" s="62"/>
      <c r="E31" s="62"/>
      <c r="F31" s="62"/>
      <c r="G31" s="61"/>
      <c r="H31" s="60"/>
      <c r="I31" s="59"/>
      <c r="J31" s="58"/>
      <c r="K31" s="57"/>
      <c r="L31" s="56"/>
      <c r="M31" s="13"/>
      <c r="N31" s="5"/>
      <c r="O31" s="132"/>
      <c r="P31" s="384" t="str">
        <f>+$C$13</f>
        <v>VEREDA CHORRO ALTO BLANCO (SECTOR TIENDA NUEVA)</v>
      </c>
      <c r="Q31" s="384" t="s">
        <v>7</v>
      </c>
      <c r="R31" s="384" t="s">
        <v>6</v>
      </c>
      <c r="S31" s="384" t="s">
        <v>5</v>
      </c>
      <c r="T31" s="384" t="s">
        <v>4</v>
      </c>
      <c r="U31" s="384" t="s">
        <v>3</v>
      </c>
      <c r="V31" s="160" t="s">
        <v>2</v>
      </c>
      <c r="W31" s="160" t="s">
        <v>10</v>
      </c>
      <c r="X31" s="157"/>
      <c r="Y31" s="402"/>
      <c r="Z31" s="166"/>
      <c r="AA31" s="167"/>
      <c r="AB31" s="168"/>
      <c r="AC31" s="168"/>
      <c r="AD31" s="168"/>
      <c r="AE31" s="168"/>
      <c r="AF31" s="166"/>
      <c r="AG31" s="4"/>
    </row>
    <row r="32" spans="1:33" s="32" customFormat="1" ht="30" customHeight="1">
      <c r="A32" s="26"/>
      <c r="B32" s="31"/>
      <c r="M32" s="27"/>
      <c r="N32" s="26"/>
      <c r="O32" s="199"/>
      <c r="P32" s="385"/>
      <c r="Q32" s="386"/>
      <c r="R32" s="386"/>
      <c r="S32" s="386"/>
      <c r="T32" s="386"/>
      <c r="U32" s="386"/>
      <c r="V32" s="160" t="s">
        <v>2</v>
      </c>
      <c r="W32" s="160" t="s">
        <v>1</v>
      </c>
      <c r="X32" s="179"/>
      <c r="Y32" s="180"/>
      <c r="Z32" s="180"/>
      <c r="AA32" s="180"/>
      <c r="AB32" s="180"/>
      <c r="AC32" s="180"/>
      <c r="AD32" s="180"/>
      <c r="AE32" s="180"/>
      <c r="AF32" s="180"/>
      <c r="AG32" s="33"/>
    </row>
    <row r="33" spans="1:33" s="32" customFormat="1" ht="15.75">
      <c r="A33" s="26"/>
      <c r="B33" s="31"/>
      <c r="C33" s="53"/>
      <c r="D33" s="53"/>
      <c r="E33" s="53"/>
      <c r="F33" s="53"/>
      <c r="G33" s="54"/>
      <c r="H33" s="53"/>
      <c r="I33" s="53"/>
      <c r="J33" s="53"/>
      <c r="K33" s="53"/>
      <c r="L33" s="52"/>
      <c r="M33" s="27"/>
      <c r="N33" s="26"/>
      <c r="O33" s="205"/>
      <c r="P33" s="386"/>
      <c r="Q33" s="162">
        <f>+R6</f>
        <v>147.41659999999999</v>
      </c>
      <c r="R33" s="163">
        <v>5</v>
      </c>
      <c r="S33" s="165">
        <v>0.15</v>
      </c>
      <c r="T33" s="165"/>
      <c r="U33" s="165"/>
      <c r="V33" s="165" t="s">
        <v>10</v>
      </c>
      <c r="W33" s="162">
        <f>+Q33*R33*S33</f>
        <v>110.56245</v>
      </c>
      <c r="X33" s="179"/>
      <c r="Y33" s="158"/>
      <c r="Z33" s="403"/>
      <c r="AA33" s="403"/>
      <c r="AB33" s="403"/>
      <c r="AC33" s="403"/>
      <c r="AD33" s="403"/>
      <c r="AE33" s="403"/>
      <c r="AF33" s="403"/>
      <c r="AG33" s="33"/>
    </row>
    <row r="34" spans="1:33" s="32" customFormat="1" ht="35.25" customHeight="1">
      <c r="A34" s="26"/>
      <c r="B34" s="31"/>
      <c r="C34" s="42"/>
      <c r="D34" s="44"/>
      <c r="E34" s="42"/>
      <c r="F34" s="293" t="s">
        <v>63</v>
      </c>
      <c r="G34" s="293"/>
      <c r="H34" s="293"/>
      <c r="I34" s="293"/>
      <c r="J34" s="293"/>
      <c r="K34" s="293"/>
      <c r="L34" s="47">
        <f>+L28</f>
        <v>266428159.06972879</v>
      </c>
      <c r="M34" s="27"/>
      <c r="N34" s="26"/>
      <c r="O34" s="205"/>
      <c r="P34" s="179"/>
      <c r="Q34" s="179"/>
      <c r="R34" s="179"/>
      <c r="S34" s="179"/>
      <c r="T34" s="179"/>
      <c r="U34" s="179"/>
      <c r="V34" s="179"/>
      <c r="W34" s="179"/>
      <c r="X34" s="179"/>
      <c r="Y34" s="181"/>
      <c r="Z34" s="402"/>
      <c r="AA34" s="402"/>
      <c r="AB34" s="402"/>
      <c r="AC34" s="402"/>
      <c r="AD34" s="402"/>
      <c r="AE34" s="161"/>
      <c r="AF34" s="161"/>
      <c r="AG34" s="33"/>
    </row>
    <row r="35" spans="1:33" s="32" customFormat="1" ht="35.25" customHeight="1">
      <c r="A35" s="26"/>
      <c r="B35" s="31"/>
      <c r="C35" s="42"/>
      <c r="D35" s="44"/>
      <c r="E35" s="42"/>
      <c r="F35" s="293" t="s">
        <v>62</v>
      </c>
      <c r="G35" s="293"/>
      <c r="H35" s="293"/>
      <c r="I35" s="293"/>
      <c r="J35" s="293"/>
      <c r="K35" s="293"/>
      <c r="L35" s="49">
        <f>+L28*0.01</f>
        <v>2664281.590697288</v>
      </c>
      <c r="M35" s="27"/>
      <c r="N35" s="26"/>
      <c r="O35" s="205"/>
      <c r="P35" s="156" t="s">
        <v>9</v>
      </c>
      <c r="Q35" s="382" t="s">
        <v>61</v>
      </c>
      <c r="R35" s="382"/>
      <c r="S35" s="382"/>
      <c r="T35" s="382"/>
      <c r="U35" s="382"/>
      <c r="V35" s="382"/>
      <c r="W35" s="382"/>
      <c r="X35" s="382"/>
      <c r="Y35" s="181"/>
      <c r="Z35" s="402"/>
      <c r="AA35" s="402"/>
      <c r="AB35" s="402"/>
      <c r="AC35" s="402"/>
      <c r="AD35" s="402"/>
      <c r="AE35" s="161"/>
      <c r="AF35" s="161"/>
      <c r="AG35" s="33"/>
    </row>
    <row r="36" spans="1:33" s="32" customFormat="1" ht="40.5" customHeight="1">
      <c r="A36" s="26"/>
      <c r="B36" s="31"/>
      <c r="C36" s="42"/>
      <c r="D36" s="44"/>
      <c r="E36" s="42"/>
      <c r="F36" s="293" t="s">
        <v>60</v>
      </c>
      <c r="G36" s="293"/>
      <c r="H36" s="293"/>
      <c r="I36" s="293"/>
      <c r="J36" s="293"/>
      <c r="K36" s="293"/>
      <c r="L36" s="49">
        <f>+L28*0.01</f>
        <v>2664281.590697288</v>
      </c>
      <c r="M36" s="27"/>
      <c r="N36" s="26"/>
      <c r="O36" s="205"/>
      <c r="P36" s="412" t="str">
        <f>+$C$13</f>
        <v>VEREDA CHORRO ALTO BLANCO (SECTOR TIENDA NUEVA)</v>
      </c>
      <c r="Q36" s="182" t="s">
        <v>7</v>
      </c>
      <c r="R36" s="182" t="s">
        <v>59</v>
      </c>
      <c r="S36" s="182" t="s">
        <v>58</v>
      </c>
      <c r="T36" s="182" t="s">
        <v>57</v>
      </c>
      <c r="U36" s="182" t="s">
        <v>56</v>
      </c>
      <c r="V36" s="165" t="s">
        <v>55</v>
      </c>
      <c r="W36" s="183" t="s">
        <v>54</v>
      </c>
      <c r="X36" s="183" t="s">
        <v>53</v>
      </c>
      <c r="Y36" s="182" t="s">
        <v>52</v>
      </c>
      <c r="Z36" s="165" t="s">
        <v>2</v>
      </c>
      <c r="AA36" s="184" t="s">
        <v>1</v>
      </c>
      <c r="AB36" s="168"/>
      <c r="AC36" s="168"/>
      <c r="AD36" s="168"/>
      <c r="AE36" s="168"/>
      <c r="AF36" s="166"/>
      <c r="AG36" s="33"/>
    </row>
    <row r="37" spans="1:33" s="32" customFormat="1" ht="35.25" customHeight="1">
      <c r="A37" s="26"/>
      <c r="B37" s="31"/>
      <c r="C37" s="42"/>
      <c r="D37" s="50"/>
      <c r="E37" s="50"/>
      <c r="F37" s="293" t="s">
        <v>51</v>
      </c>
      <c r="G37" s="293"/>
      <c r="H37" s="293"/>
      <c r="I37" s="293"/>
      <c r="J37" s="293"/>
      <c r="K37" s="293"/>
      <c r="L37" s="51">
        <f>SUM(L34:L36)</f>
        <v>271756722.25112337</v>
      </c>
      <c r="M37" s="27"/>
      <c r="N37" s="26"/>
      <c r="O37" s="205"/>
      <c r="P37" s="412"/>
      <c r="Q37" s="162">
        <f>+R6</f>
        <v>147.41659999999999</v>
      </c>
      <c r="R37" s="185">
        <f>+Z6+AB6</f>
        <v>1.8</v>
      </c>
      <c r="S37" s="186">
        <f>+X6+AD6</f>
        <v>0.35399999999999998</v>
      </c>
      <c r="T37" s="187">
        <f>+Q37*R37*0.15</f>
        <v>39.802481999999998</v>
      </c>
      <c r="U37" s="185">
        <f>+Q37*S37</f>
        <v>52.185476399999992</v>
      </c>
      <c r="V37" s="165"/>
      <c r="W37" s="188">
        <f>ROUND(Q37/2.8,0)</f>
        <v>53</v>
      </c>
      <c r="X37" s="189">
        <f>5*0.2*0.3</f>
        <v>0.3</v>
      </c>
      <c r="Y37" s="189">
        <f>+W37*X37</f>
        <v>15.899999999999999</v>
      </c>
      <c r="Z37" s="165" t="s">
        <v>10</v>
      </c>
      <c r="AA37" s="189">
        <f>+T37+U37+Y37</f>
        <v>107.8879584</v>
      </c>
      <c r="AB37" s="180"/>
      <c r="AC37" s="180"/>
      <c r="AD37" s="180"/>
      <c r="AE37" s="180"/>
      <c r="AF37" s="180"/>
      <c r="AG37" s="33"/>
    </row>
    <row r="38" spans="1:33" s="32" customFormat="1" ht="57.6" customHeight="1">
      <c r="A38" s="26"/>
      <c r="B38" s="31"/>
      <c r="C38" s="42"/>
      <c r="D38" s="44"/>
      <c r="E38" s="42"/>
      <c r="F38" s="300" t="s">
        <v>178</v>
      </c>
      <c r="G38" s="300"/>
      <c r="H38" s="300"/>
      <c r="I38" s="300"/>
      <c r="J38" s="300"/>
      <c r="K38" s="300"/>
      <c r="L38" s="49">
        <f>+L30</f>
        <v>6924863.0904309992</v>
      </c>
      <c r="M38" s="27"/>
      <c r="N38" s="26"/>
      <c r="O38" s="205"/>
      <c r="P38" s="181"/>
      <c r="Q38" s="166"/>
      <c r="R38" s="166"/>
      <c r="S38" s="168"/>
      <c r="T38" s="168"/>
      <c r="U38" s="168"/>
      <c r="V38" s="168"/>
      <c r="W38" s="166"/>
      <c r="X38" s="190"/>
      <c r="Y38" s="158"/>
      <c r="Z38" s="403"/>
      <c r="AA38" s="403"/>
      <c r="AB38" s="403"/>
      <c r="AC38" s="403"/>
      <c r="AD38" s="403"/>
      <c r="AE38" s="403"/>
      <c r="AF38" s="403"/>
      <c r="AG38" s="33"/>
    </row>
    <row r="39" spans="1:33" s="32" customFormat="1" ht="35.25" customHeight="1">
      <c r="A39" s="26"/>
      <c r="B39" s="31"/>
      <c r="C39" s="42"/>
      <c r="D39" s="50"/>
      <c r="E39" s="50"/>
      <c r="F39" s="300" t="s">
        <v>50</v>
      </c>
      <c r="G39" s="300"/>
      <c r="H39" s="300"/>
      <c r="I39" s="300"/>
      <c r="J39" s="300"/>
      <c r="K39" s="300"/>
      <c r="L39" s="49">
        <f>+L38*0.19</f>
        <v>1315723.9871818898</v>
      </c>
      <c r="M39" s="27"/>
      <c r="N39" s="26"/>
      <c r="O39" s="205"/>
      <c r="P39" s="156" t="s">
        <v>9</v>
      </c>
      <c r="Q39" s="409" t="s">
        <v>49</v>
      </c>
      <c r="R39" s="410"/>
      <c r="S39" s="410"/>
      <c r="T39" s="410"/>
      <c r="U39" s="410"/>
      <c r="V39" s="410"/>
      <c r="W39" s="411"/>
      <c r="X39" s="179"/>
      <c r="Y39" s="180"/>
      <c r="Z39" s="402"/>
      <c r="AA39" s="402"/>
      <c r="AB39" s="402"/>
      <c r="AC39" s="402"/>
      <c r="AD39" s="402"/>
      <c r="AE39" s="161"/>
      <c r="AF39" s="161"/>
      <c r="AG39" s="33"/>
    </row>
    <row r="40" spans="1:33" s="32" customFormat="1" ht="35.25" customHeight="1">
      <c r="A40" s="26"/>
      <c r="B40" s="31"/>
      <c r="C40" s="42"/>
      <c r="D40" s="44"/>
      <c r="E40" s="42"/>
      <c r="F40" s="300" t="s">
        <v>48</v>
      </c>
      <c r="G40" s="300"/>
      <c r="H40" s="300"/>
      <c r="I40" s="300"/>
      <c r="J40" s="300"/>
      <c r="K40" s="300"/>
      <c r="L40" s="48">
        <f>+L38+L37+L39</f>
        <v>279997309.32873625</v>
      </c>
      <c r="M40" s="27"/>
      <c r="N40" s="26"/>
      <c r="O40" s="205"/>
      <c r="P40" s="384" t="str">
        <f>+$C$13</f>
        <v>VEREDA CHORRO ALTO BLANCO (SECTOR TIENDA NUEVA)</v>
      </c>
      <c r="Q40" s="384" t="s">
        <v>7</v>
      </c>
      <c r="R40" s="384" t="s">
        <v>6</v>
      </c>
      <c r="S40" s="384" t="s">
        <v>5</v>
      </c>
      <c r="T40" s="384" t="s">
        <v>4</v>
      </c>
      <c r="U40" s="384" t="s">
        <v>3</v>
      </c>
      <c r="V40" s="165" t="s">
        <v>2</v>
      </c>
      <c r="W40" s="165" t="s">
        <v>10</v>
      </c>
      <c r="X40" s="179"/>
      <c r="Y40" s="158"/>
      <c r="Z40" s="402"/>
      <c r="AA40" s="402"/>
      <c r="AB40" s="402"/>
      <c r="AC40" s="402"/>
      <c r="AD40" s="402"/>
      <c r="AE40" s="161"/>
      <c r="AF40" s="161"/>
      <c r="AG40" s="33"/>
    </row>
    <row r="41" spans="1:33" s="32" customFormat="1" ht="35.25" customHeight="1">
      <c r="A41" s="26"/>
      <c r="B41" s="31"/>
      <c r="C41" s="42"/>
      <c r="D41" s="44"/>
      <c r="E41" s="42"/>
      <c r="F41" s="298"/>
      <c r="G41" s="298"/>
      <c r="H41" s="298"/>
      <c r="I41" s="298"/>
      <c r="J41" s="298"/>
      <c r="K41" s="298"/>
      <c r="L41" s="47"/>
      <c r="M41" s="27"/>
      <c r="N41" s="26"/>
      <c r="O41" s="205"/>
      <c r="P41" s="385"/>
      <c r="Q41" s="386"/>
      <c r="R41" s="386"/>
      <c r="S41" s="386"/>
      <c r="T41" s="386"/>
      <c r="U41" s="386"/>
      <c r="V41" s="165" t="s">
        <v>2</v>
      </c>
      <c r="W41" s="165" t="s">
        <v>1</v>
      </c>
      <c r="X41" s="179"/>
      <c r="Y41" s="171"/>
      <c r="Z41" s="166"/>
      <c r="AA41" s="167"/>
      <c r="AB41" s="168"/>
      <c r="AC41" s="168"/>
      <c r="AD41" s="168"/>
      <c r="AE41" s="168"/>
      <c r="AF41" s="166"/>
      <c r="AG41" s="33"/>
    </row>
    <row r="42" spans="1:33" s="32" customFormat="1" ht="30" customHeight="1">
      <c r="A42" s="26"/>
      <c r="B42" s="31"/>
      <c r="C42" s="42"/>
      <c r="D42" s="44"/>
      <c r="E42" s="42"/>
      <c r="F42" s="298"/>
      <c r="G42" s="298"/>
      <c r="H42" s="298"/>
      <c r="I42" s="298"/>
      <c r="J42" s="298"/>
      <c r="K42" s="298"/>
      <c r="L42" s="46"/>
      <c r="M42" s="27"/>
      <c r="N42" s="26"/>
      <c r="O42" s="199"/>
      <c r="P42" s="386"/>
      <c r="Q42" s="162">
        <f>+R6</f>
        <v>147.41659999999999</v>
      </c>
      <c r="R42" s="163">
        <f>+Y6+AA6+AC6</f>
        <v>1.8</v>
      </c>
      <c r="S42" s="165">
        <v>0.15</v>
      </c>
      <c r="T42" s="165"/>
      <c r="U42" s="165">
        <v>1</v>
      </c>
      <c r="V42" s="165" t="s">
        <v>10</v>
      </c>
      <c r="W42" s="162">
        <f>+Q42*R42*S42*U42</f>
        <v>39.802481999999998</v>
      </c>
      <c r="X42" s="179"/>
      <c r="Y42" s="171"/>
      <c r="Z42" s="180"/>
      <c r="AA42" s="180"/>
      <c r="AB42" s="180"/>
      <c r="AC42" s="180"/>
      <c r="AD42" s="180"/>
      <c r="AE42" s="180"/>
      <c r="AF42" s="180"/>
      <c r="AG42" s="33"/>
    </row>
    <row r="43" spans="1:33" s="32" customFormat="1" ht="16.5" customHeight="1" thickBot="1">
      <c r="A43" s="26"/>
      <c r="B43" s="31"/>
      <c r="C43" s="42"/>
      <c r="D43" s="44"/>
      <c r="E43" s="44"/>
      <c r="F43" s="44"/>
      <c r="G43" s="43"/>
      <c r="H43" s="42"/>
      <c r="I43" s="41"/>
      <c r="J43" s="41"/>
      <c r="K43" s="40"/>
      <c r="L43" s="39"/>
      <c r="M43" s="27"/>
      <c r="N43" s="26"/>
      <c r="O43" s="205"/>
      <c r="P43" s="179"/>
      <c r="Q43" s="179"/>
      <c r="R43" s="179"/>
      <c r="S43" s="179"/>
      <c r="T43" s="179"/>
      <c r="U43" s="179"/>
      <c r="V43" s="179"/>
      <c r="W43" s="179"/>
      <c r="X43" s="179"/>
      <c r="Y43" s="171"/>
      <c r="Z43" s="403"/>
      <c r="AA43" s="403"/>
      <c r="AB43" s="403"/>
      <c r="AC43" s="403"/>
      <c r="AD43" s="403"/>
      <c r="AE43" s="403"/>
      <c r="AF43" s="403"/>
      <c r="AG43" s="33"/>
    </row>
    <row r="44" spans="1:33" s="32" customFormat="1" ht="24.75" customHeight="1">
      <c r="A44" s="26"/>
      <c r="B44" s="31"/>
      <c r="C44" s="38"/>
      <c r="D44" s="286"/>
      <c r="E44" s="286"/>
      <c r="F44" s="286"/>
      <c r="G44" s="286"/>
      <c r="H44" s="286"/>
      <c r="I44" s="286"/>
      <c r="J44" s="286"/>
      <c r="K44" s="286"/>
      <c r="L44" s="287"/>
      <c r="M44" s="37"/>
      <c r="N44" s="26"/>
      <c r="O44" s="205"/>
      <c r="P44" s="156" t="s">
        <v>9</v>
      </c>
      <c r="Q44" s="382" t="s">
        <v>47</v>
      </c>
      <c r="R44" s="382"/>
      <c r="S44" s="382"/>
      <c r="T44" s="382"/>
      <c r="U44" s="382"/>
      <c r="V44" s="382"/>
      <c r="W44" s="382"/>
      <c r="X44" s="382"/>
      <c r="Y44" s="382"/>
      <c r="Z44" s="402"/>
      <c r="AA44" s="402"/>
      <c r="AB44" s="402"/>
      <c r="AC44" s="402"/>
      <c r="AD44" s="402"/>
      <c r="AE44" s="161"/>
      <c r="AF44" s="161"/>
      <c r="AG44" s="33"/>
    </row>
    <row r="45" spans="1:33" s="32" customFormat="1" ht="46.5" customHeight="1">
      <c r="A45" s="26"/>
      <c r="B45" s="31"/>
      <c r="C45" s="288" t="s">
        <v>46</v>
      </c>
      <c r="D45" s="289"/>
      <c r="E45" s="289"/>
      <c r="F45" s="289"/>
      <c r="G45" s="289"/>
      <c r="H45" s="290" t="s">
        <v>45</v>
      </c>
      <c r="I45" s="290"/>
      <c r="J45" s="290"/>
      <c r="K45" s="290"/>
      <c r="L45" s="36" t="s">
        <v>44</v>
      </c>
      <c r="M45" s="34"/>
      <c r="N45" s="26"/>
      <c r="O45" s="205"/>
      <c r="P45" s="182" t="str">
        <f>+$C$13</f>
        <v>VEREDA CHORRO ALTO BLANCO (SECTOR TIENDA NUEVA)</v>
      </c>
      <c r="Q45" s="182" t="s">
        <v>43</v>
      </c>
      <c r="R45" s="182" t="s">
        <v>7</v>
      </c>
      <c r="S45" s="182" t="s">
        <v>6</v>
      </c>
      <c r="T45" s="182" t="s">
        <v>3</v>
      </c>
      <c r="U45" s="182" t="s">
        <v>42</v>
      </c>
      <c r="V45" s="182" t="s">
        <v>41</v>
      </c>
      <c r="W45" s="191" t="s">
        <v>3</v>
      </c>
      <c r="X45" s="182" t="s">
        <v>40</v>
      </c>
      <c r="Y45" s="184" t="s">
        <v>16</v>
      </c>
      <c r="Z45" s="402"/>
      <c r="AA45" s="402"/>
      <c r="AB45" s="402"/>
      <c r="AC45" s="402"/>
      <c r="AD45" s="402"/>
      <c r="AE45" s="161"/>
      <c r="AF45" s="161"/>
      <c r="AG45" s="33"/>
    </row>
    <row r="46" spans="1:33" s="32" customFormat="1" ht="32.25" customHeight="1">
      <c r="A46" s="26"/>
      <c r="B46" s="31"/>
      <c r="C46" s="288" t="s">
        <v>39</v>
      </c>
      <c r="D46" s="289"/>
      <c r="E46" s="289"/>
      <c r="F46" s="289"/>
      <c r="G46" s="289"/>
      <c r="H46" s="283" t="s">
        <v>38</v>
      </c>
      <c r="I46" s="283"/>
      <c r="J46" s="20"/>
      <c r="K46" s="19" t="s">
        <v>37</v>
      </c>
      <c r="L46" s="18">
        <v>0.22</v>
      </c>
      <c r="M46" s="34"/>
      <c r="N46" s="26"/>
      <c r="O46" s="205"/>
      <c r="P46" s="192" t="s">
        <v>36</v>
      </c>
      <c r="Q46" s="193">
        <v>4</v>
      </c>
      <c r="R46" s="194">
        <f>+R6</f>
        <v>147.41659999999999</v>
      </c>
      <c r="S46" s="185">
        <f>+Z6+AB6</f>
        <v>1.8</v>
      </c>
      <c r="T46" s="187">
        <f>ROUND(+S46/0.15,0)</f>
        <v>12</v>
      </c>
      <c r="U46" s="186">
        <v>0.99399999999999999</v>
      </c>
      <c r="V46" s="182">
        <f t="shared" ref="V46:V52" si="2">+R46*T46*U46</f>
        <v>1758.3852047999997</v>
      </c>
      <c r="W46" s="195">
        <v>1</v>
      </c>
      <c r="X46" s="182" t="s">
        <v>22</v>
      </c>
      <c r="Y46" s="195">
        <f t="shared" ref="Y46:Y52" si="3">+V46*W46</f>
        <v>1758.3852047999997</v>
      </c>
      <c r="Z46" s="166"/>
      <c r="AA46" s="167"/>
      <c r="AB46" s="168"/>
      <c r="AC46" s="168"/>
      <c r="AD46" s="168"/>
      <c r="AE46" s="168"/>
      <c r="AF46" s="166"/>
      <c r="AG46" s="33"/>
    </row>
    <row r="47" spans="1:33" s="32" customFormat="1" ht="30" customHeight="1">
      <c r="A47" s="26"/>
      <c r="B47" s="31"/>
      <c r="C47" s="288" t="s">
        <v>35</v>
      </c>
      <c r="D47" s="289"/>
      <c r="E47" s="289"/>
      <c r="F47" s="289"/>
      <c r="G47" s="289"/>
      <c r="H47" s="291" t="s">
        <v>34</v>
      </c>
      <c r="I47" s="292"/>
      <c r="J47" s="35"/>
      <c r="K47" s="19" t="s">
        <v>33</v>
      </c>
      <c r="L47" s="18">
        <v>0.03</v>
      </c>
      <c r="M47" s="34"/>
      <c r="N47" s="26"/>
      <c r="O47" s="205"/>
      <c r="P47" s="192" t="s">
        <v>32</v>
      </c>
      <c r="Q47" s="193">
        <v>2</v>
      </c>
      <c r="R47" s="194">
        <f>+S46</f>
        <v>1.8</v>
      </c>
      <c r="S47" s="162"/>
      <c r="T47" s="163">
        <f>ROUND(R46/0.3+1,0)</f>
        <v>492</v>
      </c>
      <c r="U47" s="196">
        <v>0.25</v>
      </c>
      <c r="V47" s="182">
        <f t="shared" si="2"/>
        <v>221.4</v>
      </c>
      <c r="W47" s="195">
        <v>1</v>
      </c>
      <c r="X47" s="182" t="s">
        <v>22</v>
      </c>
      <c r="Y47" s="195">
        <f t="shared" si="3"/>
        <v>221.4</v>
      </c>
      <c r="Z47" s="180"/>
      <c r="AA47" s="180"/>
      <c r="AB47" s="180"/>
      <c r="AC47" s="180"/>
      <c r="AD47" s="180"/>
      <c r="AE47" s="180"/>
      <c r="AF47" s="180"/>
      <c r="AG47" s="33"/>
    </row>
    <row r="48" spans="1:33" s="24" customFormat="1" ht="58.5" customHeight="1">
      <c r="A48" s="26"/>
      <c r="B48" s="31"/>
      <c r="C48" s="30"/>
      <c r="E48" s="29"/>
      <c r="F48" s="29"/>
      <c r="G48" s="28"/>
      <c r="H48" s="282" t="s">
        <v>31</v>
      </c>
      <c r="I48" s="283"/>
      <c r="J48" s="20"/>
      <c r="K48" s="19" t="s">
        <v>30</v>
      </c>
      <c r="L48" s="18">
        <v>0.05</v>
      </c>
      <c r="M48" s="27"/>
      <c r="N48" s="26"/>
      <c r="O48" s="205"/>
      <c r="P48" s="192" t="s">
        <v>29</v>
      </c>
      <c r="Q48" s="193">
        <v>4</v>
      </c>
      <c r="R48" s="194">
        <f>+Y6+Z6+AA6+AB6+AC6+0.7+0.7</f>
        <v>5</v>
      </c>
      <c r="S48" s="189">
        <v>0.2</v>
      </c>
      <c r="T48" s="163">
        <v>4</v>
      </c>
      <c r="U48" s="197">
        <v>0.99399999999999999</v>
      </c>
      <c r="V48" s="182">
        <f t="shared" si="2"/>
        <v>19.88</v>
      </c>
      <c r="W48" s="195">
        <f>ROUND(R46/3+1,0)</f>
        <v>50</v>
      </c>
      <c r="X48" s="182" t="s">
        <v>22</v>
      </c>
      <c r="Y48" s="195">
        <f t="shared" si="3"/>
        <v>994</v>
      </c>
      <c r="Z48" s="180"/>
      <c r="AA48" s="180"/>
      <c r="AB48" s="180"/>
      <c r="AC48" s="180"/>
      <c r="AD48" s="180"/>
      <c r="AE48" s="180"/>
      <c r="AF48" s="180"/>
      <c r="AG48" s="25"/>
    </row>
    <row r="49" spans="1:33" ht="43.5" customHeight="1">
      <c r="A49" s="5"/>
      <c r="B49" s="17"/>
      <c r="C49" s="23"/>
      <c r="D49" s="22"/>
      <c r="E49" s="22"/>
      <c r="F49" s="22"/>
      <c r="G49" s="21"/>
      <c r="H49" s="283" t="s">
        <v>28</v>
      </c>
      <c r="I49" s="283"/>
      <c r="J49" s="20"/>
      <c r="K49" s="19" t="s">
        <v>27</v>
      </c>
      <c r="L49" s="18">
        <v>0.3</v>
      </c>
      <c r="M49" s="13"/>
      <c r="N49" s="5"/>
      <c r="O49" s="132"/>
      <c r="P49" s="192" t="s">
        <v>26</v>
      </c>
      <c r="Q49" s="193">
        <v>2</v>
      </c>
      <c r="R49" s="194">
        <v>1</v>
      </c>
      <c r="S49" s="195"/>
      <c r="T49" s="176">
        <f>ROUND(R48/0.15+1,0)</f>
        <v>34</v>
      </c>
      <c r="U49" s="198">
        <v>0.25</v>
      </c>
      <c r="V49" s="185">
        <f t="shared" si="2"/>
        <v>8.5</v>
      </c>
      <c r="W49" s="195">
        <f>ROUND(R46/3+1,0)</f>
        <v>50</v>
      </c>
      <c r="X49" s="182" t="s">
        <v>22</v>
      </c>
      <c r="Y49" s="195">
        <f t="shared" si="3"/>
        <v>425</v>
      </c>
      <c r="Z49" s="169"/>
      <c r="AA49" s="169"/>
      <c r="AB49" s="169"/>
      <c r="AC49" s="169"/>
      <c r="AD49" s="169"/>
      <c r="AE49" s="169"/>
      <c r="AF49" s="169"/>
      <c r="AG49" s="4"/>
    </row>
    <row r="50" spans="1:33" ht="30" customHeight="1" thickBot="1">
      <c r="A50" s="5"/>
      <c r="B50" s="17"/>
      <c r="C50" s="16"/>
      <c r="D50" s="15"/>
      <c r="E50" s="15"/>
      <c r="F50" s="15"/>
      <c r="G50" s="14"/>
      <c r="H50" s="284"/>
      <c r="I50" s="284"/>
      <c r="J50" s="284"/>
      <c r="K50" s="284"/>
      <c r="L50" s="285"/>
      <c r="M50" s="13"/>
      <c r="N50" s="5"/>
      <c r="O50" s="132"/>
      <c r="P50" s="192" t="s">
        <v>25</v>
      </c>
      <c r="Q50" s="193">
        <v>4</v>
      </c>
      <c r="R50" s="194">
        <f>+R6</f>
        <v>147.41659999999999</v>
      </c>
      <c r="S50" s="195">
        <v>0.5</v>
      </c>
      <c r="T50" s="176">
        <v>5</v>
      </c>
      <c r="U50" s="198">
        <v>0.99399999999999999</v>
      </c>
      <c r="V50" s="185">
        <f t="shared" si="2"/>
        <v>732.66050199999995</v>
      </c>
      <c r="W50" s="178">
        <v>2</v>
      </c>
      <c r="X50" s="182" t="s">
        <v>22</v>
      </c>
      <c r="Y50" s="195">
        <f t="shared" si="3"/>
        <v>1465.3210039999999</v>
      </c>
      <c r="Z50" s="169"/>
      <c r="AA50" s="169"/>
      <c r="AB50" s="169"/>
      <c r="AC50" s="169"/>
      <c r="AD50" s="169"/>
      <c r="AE50" s="169"/>
      <c r="AF50" s="169"/>
      <c r="AG50" s="4"/>
    </row>
    <row r="51" spans="1:33" ht="26.25" customHeight="1" thickBot="1">
      <c r="A51" s="5"/>
      <c r="B51" s="12"/>
      <c r="C51" s="9"/>
      <c r="D51" s="9"/>
      <c r="E51" s="11"/>
      <c r="F51" s="9"/>
      <c r="G51" s="10"/>
      <c r="H51" s="9"/>
      <c r="I51" s="9"/>
      <c r="J51" s="9"/>
      <c r="K51" s="9"/>
      <c r="L51" s="9"/>
      <c r="M51" s="8"/>
      <c r="N51" s="5"/>
      <c r="O51" s="132"/>
      <c r="P51" s="192" t="s">
        <v>24</v>
      </c>
      <c r="Q51" s="193">
        <v>2</v>
      </c>
      <c r="R51" s="194">
        <f>+S50</f>
        <v>0.5</v>
      </c>
      <c r="S51" s="195"/>
      <c r="T51" s="176">
        <f>ROUND(R50/0.3+1,0)</f>
        <v>492</v>
      </c>
      <c r="U51" s="198">
        <v>0.25</v>
      </c>
      <c r="V51" s="185">
        <f t="shared" si="2"/>
        <v>61.5</v>
      </c>
      <c r="W51" s="178">
        <v>2</v>
      </c>
      <c r="X51" s="182" t="s">
        <v>22</v>
      </c>
      <c r="Y51" s="195">
        <f t="shared" si="3"/>
        <v>123</v>
      </c>
      <c r="Z51" s="169"/>
      <c r="AA51" s="169"/>
      <c r="AB51" s="169"/>
      <c r="AC51" s="169"/>
      <c r="AD51" s="169"/>
      <c r="AE51" s="169"/>
      <c r="AF51" s="169"/>
      <c r="AG51" s="4"/>
    </row>
    <row r="52" spans="1:33" ht="45.75" thickTop="1">
      <c r="A52" s="5"/>
      <c r="B52" s="5"/>
      <c r="C52" s="5"/>
      <c r="D52" s="5"/>
      <c r="E52" s="7"/>
      <c r="F52" s="5"/>
      <c r="G52" s="6"/>
      <c r="H52" s="5"/>
      <c r="I52" s="5"/>
      <c r="J52" s="5"/>
      <c r="K52" s="5"/>
      <c r="L52" s="5"/>
      <c r="M52" s="5"/>
      <c r="N52" s="5"/>
      <c r="O52" s="132"/>
      <c r="P52" s="192" t="s">
        <v>23</v>
      </c>
      <c r="Q52" s="193">
        <v>3</v>
      </c>
      <c r="R52" s="194">
        <v>0.6</v>
      </c>
      <c r="S52" s="195"/>
      <c r="T52" s="176">
        <f>ROUND(R46/0.15+1,0)</f>
        <v>984</v>
      </c>
      <c r="U52" s="198">
        <v>0.56000000000000005</v>
      </c>
      <c r="V52" s="185">
        <f t="shared" si="2"/>
        <v>330.62400000000002</v>
      </c>
      <c r="W52" s="178">
        <v>2</v>
      </c>
      <c r="X52" s="182" t="s">
        <v>22</v>
      </c>
      <c r="Y52" s="195">
        <f t="shared" si="3"/>
        <v>661.24800000000005</v>
      </c>
      <c r="Z52" s="169"/>
      <c r="AA52" s="169"/>
      <c r="AB52" s="169"/>
      <c r="AC52" s="169"/>
      <c r="AD52" s="169"/>
      <c r="AE52" s="169"/>
      <c r="AF52" s="169"/>
      <c r="AG52" s="4"/>
    </row>
    <row r="53" spans="1:33">
      <c r="O53" s="132"/>
      <c r="P53" s="413" t="s">
        <v>16</v>
      </c>
      <c r="Q53" s="414"/>
      <c r="R53" s="414"/>
      <c r="S53" s="414"/>
      <c r="T53" s="414"/>
      <c r="U53" s="414"/>
      <c r="V53" s="414"/>
      <c r="W53" s="414"/>
      <c r="X53" s="415"/>
      <c r="Y53" s="178">
        <f>SUM(Y46:Y52)</f>
        <v>5648.3542087999995</v>
      </c>
      <c r="Z53" s="169"/>
      <c r="AA53" s="169"/>
      <c r="AB53" s="169"/>
      <c r="AC53" s="169"/>
      <c r="AD53" s="169"/>
      <c r="AE53" s="169"/>
      <c r="AF53" s="169"/>
      <c r="AG53" s="4"/>
    </row>
    <row r="54" spans="1:33" ht="28.5" customHeight="1">
      <c r="O54" s="132"/>
      <c r="P54" s="157"/>
      <c r="Q54" s="157"/>
      <c r="R54" s="157"/>
      <c r="S54" s="157"/>
      <c r="T54" s="157"/>
      <c r="U54" s="157"/>
      <c r="V54" s="157"/>
      <c r="W54" s="157"/>
      <c r="X54" s="157"/>
      <c r="Y54" s="169"/>
      <c r="Z54" s="169"/>
      <c r="AA54" s="169"/>
      <c r="AB54" s="169"/>
      <c r="AC54" s="169"/>
      <c r="AD54" s="169"/>
      <c r="AE54" s="169"/>
      <c r="AF54" s="169"/>
      <c r="AG54" s="4"/>
    </row>
    <row r="55" spans="1:33" ht="47.25" customHeight="1">
      <c r="O55" s="132"/>
      <c r="P55" s="156" t="s">
        <v>9</v>
      </c>
      <c r="Q55" s="409" t="s">
        <v>21</v>
      </c>
      <c r="R55" s="410"/>
      <c r="S55" s="410"/>
      <c r="T55" s="410"/>
      <c r="U55" s="410"/>
      <c r="V55" s="410"/>
      <c r="W55" s="411"/>
      <c r="X55" s="157"/>
      <c r="Y55" s="157"/>
      <c r="Z55" s="169"/>
      <c r="AA55" s="169"/>
      <c r="AB55" s="169"/>
      <c r="AC55" s="169"/>
      <c r="AD55" s="169"/>
      <c r="AE55" s="169"/>
      <c r="AF55" s="169"/>
      <c r="AG55" s="4"/>
    </row>
    <row r="56" spans="1:33" ht="30" customHeight="1">
      <c r="O56" s="132"/>
      <c r="P56" s="384" t="str">
        <f>+$C$13</f>
        <v>VEREDA CHORRO ALTO BLANCO (SECTOR TIENDA NUEVA)</v>
      </c>
      <c r="Q56" s="412" t="s">
        <v>20</v>
      </c>
      <c r="R56" s="412" t="s">
        <v>19</v>
      </c>
      <c r="S56" s="412" t="s">
        <v>5</v>
      </c>
      <c r="T56" s="412" t="s">
        <v>4</v>
      </c>
      <c r="U56" s="412" t="s">
        <v>3</v>
      </c>
      <c r="V56" s="165" t="s">
        <v>2</v>
      </c>
      <c r="W56" s="165" t="s">
        <v>17</v>
      </c>
      <c r="X56" s="157"/>
      <c r="Y56" s="157"/>
      <c r="Z56" s="169"/>
      <c r="AA56" s="169"/>
      <c r="AB56" s="169"/>
      <c r="AC56" s="169"/>
      <c r="AD56" s="169"/>
      <c r="AE56" s="169"/>
      <c r="AF56" s="169"/>
      <c r="AG56" s="4"/>
    </row>
    <row r="57" spans="1:33">
      <c r="O57" s="132"/>
      <c r="P57" s="386"/>
      <c r="Q57" s="412"/>
      <c r="R57" s="412"/>
      <c r="S57" s="412"/>
      <c r="T57" s="412"/>
      <c r="U57" s="412"/>
      <c r="V57" s="165" t="s">
        <v>2</v>
      </c>
      <c r="W57" s="165" t="s">
        <v>1</v>
      </c>
      <c r="X57" s="157"/>
      <c r="Y57" s="157"/>
      <c r="Z57" s="157"/>
      <c r="AA57" s="157"/>
      <c r="AB57" s="157"/>
      <c r="AC57" s="157"/>
      <c r="AD57" s="157"/>
      <c r="AE57" s="157"/>
      <c r="AF57" s="157"/>
    </row>
    <row r="58" spans="1:33" ht="41.25" customHeight="1">
      <c r="O58" s="132"/>
      <c r="P58" s="182" t="s">
        <v>18</v>
      </c>
      <c r="Q58" s="163">
        <f>+W33</f>
        <v>110.56245</v>
      </c>
      <c r="R58" s="163">
        <v>5</v>
      </c>
      <c r="S58" s="165"/>
      <c r="T58" s="165"/>
      <c r="U58" s="165"/>
      <c r="V58" s="165" t="s">
        <v>17</v>
      </c>
      <c r="W58" s="162">
        <f>+Q58*R58</f>
        <v>552.81224999999995</v>
      </c>
      <c r="X58" s="157"/>
      <c r="Y58" s="157"/>
      <c r="Z58" s="157"/>
      <c r="AA58" s="157"/>
      <c r="AB58" s="157"/>
      <c r="AC58" s="157"/>
      <c r="AD58" s="157"/>
      <c r="AE58" s="157"/>
      <c r="AF58" s="157"/>
    </row>
    <row r="59" spans="1:33" ht="22.5" customHeight="1">
      <c r="O59" s="132"/>
      <c r="P59" s="406" t="s">
        <v>16</v>
      </c>
      <c r="Q59" s="407"/>
      <c r="R59" s="407"/>
      <c r="S59" s="407"/>
      <c r="T59" s="407"/>
      <c r="U59" s="407"/>
      <c r="V59" s="408"/>
      <c r="W59" s="162">
        <f>+SUM(W58:W58)</f>
        <v>552.81224999999995</v>
      </c>
      <c r="X59" s="157"/>
      <c r="Y59" s="157"/>
      <c r="Z59" s="157"/>
      <c r="AA59" s="157"/>
      <c r="AB59" s="157"/>
      <c r="AC59" s="157"/>
      <c r="AD59" s="157"/>
      <c r="AE59" s="157"/>
      <c r="AF59" s="157"/>
    </row>
    <row r="60" spans="1:33" ht="36.75" customHeight="1">
      <c r="O60" s="132"/>
      <c r="P60" s="157"/>
      <c r="Q60" s="157"/>
      <c r="R60" s="157"/>
      <c r="S60" s="157"/>
      <c r="T60" s="157"/>
      <c r="U60" s="157"/>
      <c r="V60" s="157"/>
      <c r="W60" s="157"/>
      <c r="X60" s="157"/>
      <c r="Y60" s="157"/>
      <c r="Z60" s="157"/>
      <c r="AA60" s="157"/>
      <c r="AB60" s="157"/>
      <c r="AC60" s="157"/>
      <c r="AD60" s="157"/>
      <c r="AE60" s="157"/>
      <c r="AF60" s="157"/>
    </row>
    <row r="61" spans="1:33" ht="47.25" customHeight="1">
      <c r="O61" s="132"/>
      <c r="P61" s="156" t="s">
        <v>9</v>
      </c>
      <c r="Q61" s="409" t="s">
        <v>15</v>
      </c>
      <c r="R61" s="410"/>
      <c r="S61" s="410"/>
      <c r="T61" s="410"/>
      <c r="U61" s="410"/>
      <c r="V61" s="410"/>
      <c r="W61" s="411"/>
      <c r="X61" s="157"/>
      <c r="Y61" s="157"/>
      <c r="Z61" s="157"/>
      <c r="AA61" s="157"/>
      <c r="AB61" s="157"/>
      <c r="AC61" s="157"/>
      <c r="AD61" s="157"/>
      <c r="AE61" s="157"/>
      <c r="AF61" s="157"/>
    </row>
    <row r="62" spans="1:33" ht="30" customHeight="1">
      <c r="O62" s="132"/>
      <c r="P62" s="384" t="str">
        <f>+$C$13</f>
        <v>VEREDA CHORRO ALTO BLANCO (SECTOR TIENDA NUEVA)</v>
      </c>
      <c r="Q62" s="384" t="s">
        <v>7</v>
      </c>
      <c r="R62" s="384" t="s">
        <v>6</v>
      </c>
      <c r="S62" s="384" t="s">
        <v>5</v>
      </c>
      <c r="T62" s="384" t="s">
        <v>4</v>
      </c>
      <c r="U62" s="384" t="s">
        <v>3</v>
      </c>
      <c r="V62" s="160" t="s">
        <v>2</v>
      </c>
      <c r="W62" s="160" t="s">
        <v>13</v>
      </c>
      <c r="X62" s="157"/>
      <c r="Y62" s="157"/>
      <c r="Z62" s="157"/>
      <c r="AA62" s="157"/>
      <c r="AB62" s="157"/>
      <c r="AC62" s="157"/>
      <c r="AD62" s="157"/>
      <c r="AE62" s="157"/>
      <c r="AF62" s="157"/>
    </row>
    <row r="63" spans="1:33">
      <c r="O63" s="132"/>
      <c r="P63" s="385"/>
      <c r="Q63" s="386"/>
      <c r="R63" s="386"/>
      <c r="S63" s="386"/>
      <c r="T63" s="386"/>
      <c r="U63" s="386"/>
      <c r="V63" s="160" t="s">
        <v>2</v>
      </c>
      <c r="W63" s="160" t="s">
        <v>1</v>
      </c>
      <c r="X63" s="157"/>
      <c r="Y63" s="157"/>
      <c r="Z63" s="157"/>
      <c r="AA63" s="157"/>
      <c r="AB63" s="157"/>
      <c r="AC63" s="157"/>
      <c r="AD63" s="157"/>
      <c r="AE63" s="157"/>
      <c r="AF63" s="157"/>
    </row>
    <row r="64" spans="1:33" ht="41.25" customHeight="1">
      <c r="O64" s="132"/>
      <c r="P64" s="386"/>
      <c r="Q64" s="162"/>
      <c r="R64" s="163"/>
      <c r="S64" s="165"/>
      <c r="T64" s="165"/>
      <c r="U64" s="165">
        <v>2</v>
      </c>
      <c r="V64" s="165" t="s">
        <v>13</v>
      </c>
      <c r="W64" s="162">
        <f>+U64</f>
        <v>2</v>
      </c>
      <c r="X64" s="157"/>
      <c r="Y64" s="157"/>
      <c r="Z64" s="157"/>
      <c r="AA64" s="157"/>
      <c r="AB64" s="157"/>
      <c r="AC64" s="157"/>
      <c r="AD64" s="157"/>
      <c r="AE64" s="157"/>
      <c r="AF64" s="157"/>
    </row>
    <row r="65" spans="15:32" ht="40.5" customHeight="1">
      <c r="O65" s="132"/>
      <c r="P65" s="171"/>
      <c r="Q65" s="166"/>
      <c r="R65" s="167"/>
      <c r="S65" s="168"/>
      <c r="T65" s="168"/>
      <c r="U65" s="168"/>
      <c r="V65" s="168"/>
      <c r="W65" s="166"/>
      <c r="X65" s="157"/>
      <c r="Y65" s="157"/>
      <c r="Z65" s="157"/>
      <c r="AA65" s="157"/>
      <c r="AB65" s="157"/>
      <c r="AC65" s="157"/>
      <c r="AD65" s="157"/>
      <c r="AE65" s="157"/>
      <c r="AF65" s="157"/>
    </row>
    <row r="66" spans="15:32" ht="42.75" customHeight="1">
      <c r="O66" s="132"/>
      <c r="P66" s="156" t="s">
        <v>9</v>
      </c>
      <c r="Q66" s="409" t="s">
        <v>14</v>
      </c>
      <c r="R66" s="410"/>
      <c r="S66" s="410"/>
      <c r="T66" s="410"/>
      <c r="U66" s="410"/>
      <c r="V66" s="410"/>
      <c r="W66" s="411"/>
      <c r="X66" s="157"/>
      <c r="Y66" s="157"/>
      <c r="Z66" s="157"/>
      <c r="AA66" s="157"/>
      <c r="AB66" s="157"/>
      <c r="AC66" s="157"/>
      <c r="AD66" s="157"/>
      <c r="AE66" s="157"/>
      <c r="AF66" s="157"/>
    </row>
    <row r="67" spans="15:32" ht="30" customHeight="1">
      <c r="O67" s="132"/>
      <c r="P67" s="384" t="str">
        <f>+$C$13</f>
        <v>VEREDA CHORRO ALTO BLANCO (SECTOR TIENDA NUEVA)</v>
      </c>
      <c r="Q67" s="384" t="s">
        <v>7</v>
      </c>
      <c r="R67" s="384" t="s">
        <v>6</v>
      </c>
      <c r="S67" s="384" t="s">
        <v>5</v>
      </c>
      <c r="T67" s="384" t="s">
        <v>4</v>
      </c>
      <c r="U67" s="384" t="s">
        <v>3</v>
      </c>
      <c r="V67" s="160" t="s">
        <v>2</v>
      </c>
      <c r="W67" s="160" t="s">
        <v>13</v>
      </c>
      <c r="X67" s="157"/>
      <c r="Y67" s="157"/>
      <c r="Z67" s="157"/>
      <c r="AA67" s="157"/>
      <c r="AB67" s="157"/>
      <c r="AC67" s="157"/>
      <c r="AD67" s="157"/>
      <c r="AE67" s="157"/>
      <c r="AF67" s="157"/>
    </row>
    <row r="68" spans="15:32">
      <c r="O68" s="132"/>
      <c r="P68" s="385"/>
      <c r="Q68" s="386"/>
      <c r="R68" s="386"/>
      <c r="S68" s="386"/>
      <c r="T68" s="386"/>
      <c r="U68" s="386"/>
      <c r="V68" s="160" t="s">
        <v>2</v>
      </c>
      <c r="W68" s="160" t="s">
        <v>1</v>
      </c>
      <c r="X68" s="157"/>
      <c r="Y68" s="157"/>
      <c r="Z68" s="157"/>
      <c r="AA68" s="157"/>
      <c r="AB68" s="157"/>
      <c r="AC68" s="157"/>
      <c r="AD68" s="157"/>
      <c r="AE68" s="157"/>
      <c r="AF68" s="157"/>
    </row>
    <row r="69" spans="15:32" ht="45.75" customHeight="1">
      <c r="O69" s="132"/>
      <c r="P69" s="386"/>
      <c r="Q69" s="162"/>
      <c r="R69" s="163"/>
      <c r="S69" s="165"/>
      <c r="T69" s="165"/>
      <c r="U69" s="165">
        <v>2</v>
      </c>
      <c r="V69" s="165" t="s">
        <v>13</v>
      </c>
      <c r="W69" s="162">
        <f>+U69</f>
        <v>2</v>
      </c>
      <c r="X69" s="157"/>
      <c r="Y69" s="157"/>
      <c r="Z69" s="157"/>
      <c r="AA69" s="157"/>
      <c r="AB69" s="157"/>
      <c r="AC69" s="157"/>
      <c r="AD69" s="157"/>
      <c r="AE69" s="157"/>
      <c r="AF69" s="157"/>
    </row>
    <row r="70" spans="15:32" ht="31.5" customHeight="1">
      <c r="O70" s="132"/>
      <c r="P70" s="157"/>
      <c r="Q70" s="157"/>
      <c r="R70" s="157"/>
      <c r="S70" s="157"/>
      <c r="T70" s="157"/>
      <c r="U70" s="157"/>
      <c r="V70" s="157"/>
      <c r="W70" s="157"/>
      <c r="X70" s="157"/>
      <c r="Y70" s="157"/>
      <c r="Z70" s="157"/>
      <c r="AA70" s="157"/>
      <c r="AB70" s="157"/>
      <c r="AC70" s="157"/>
      <c r="AD70" s="157"/>
      <c r="AE70" s="157"/>
      <c r="AF70" s="157"/>
    </row>
    <row r="71" spans="15:32" ht="48.75" customHeight="1">
      <c r="O71" s="132"/>
      <c r="P71" s="156" t="s">
        <v>9</v>
      </c>
      <c r="Q71" s="409" t="s">
        <v>12</v>
      </c>
      <c r="R71" s="410"/>
      <c r="S71" s="410"/>
      <c r="T71" s="410"/>
      <c r="U71" s="410"/>
      <c r="V71" s="410"/>
      <c r="W71" s="411"/>
      <c r="X71" s="157"/>
      <c r="Y71" s="157"/>
      <c r="Z71" s="157"/>
      <c r="AA71" s="157"/>
      <c r="AB71" s="157"/>
      <c r="AC71" s="157"/>
      <c r="AD71" s="157"/>
      <c r="AE71" s="157"/>
      <c r="AF71" s="157"/>
    </row>
    <row r="72" spans="15:32" ht="30" customHeight="1">
      <c r="O72" s="132"/>
      <c r="P72" s="384" t="str">
        <f>+$C$13</f>
        <v>VEREDA CHORRO ALTO BLANCO (SECTOR TIENDA NUEVA)</v>
      </c>
      <c r="Q72" s="384" t="s">
        <v>7</v>
      </c>
      <c r="R72" s="384" t="s">
        <v>6</v>
      </c>
      <c r="S72" s="384" t="s">
        <v>5</v>
      </c>
      <c r="T72" s="384" t="s">
        <v>4</v>
      </c>
      <c r="U72" s="384" t="s">
        <v>3</v>
      </c>
      <c r="V72" s="160" t="s">
        <v>2</v>
      </c>
      <c r="W72" s="160" t="s">
        <v>10</v>
      </c>
      <c r="X72" s="157"/>
      <c r="Y72" s="157"/>
      <c r="Z72" s="157"/>
      <c r="AA72" s="157"/>
      <c r="AB72" s="157"/>
      <c r="AC72" s="157"/>
      <c r="AD72" s="157"/>
      <c r="AE72" s="157"/>
      <c r="AF72" s="157"/>
    </row>
    <row r="73" spans="15:32">
      <c r="O73" s="132"/>
      <c r="P73" s="385"/>
      <c r="Q73" s="386"/>
      <c r="R73" s="386"/>
      <c r="S73" s="386"/>
      <c r="T73" s="386"/>
      <c r="U73" s="386"/>
      <c r="V73" s="160" t="s">
        <v>2</v>
      </c>
      <c r="W73" s="160" t="s">
        <v>1</v>
      </c>
      <c r="X73" s="157"/>
      <c r="Y73" s="157"/>
      <c r="Z73" s="157"/>
      <c r="AA73" s="157"/>
      <c r="AB73" s="157"/>
      <c r="AC73" s="157"/>
      <c r="AD73" s="157"/>
      <c r="AE73" s="157"/>
      <c r="AF73" s="157"/>
    </row>
    <row r="74" spans="15:32" ht="38.25" customHeight="1">
      <c r="O74" s="132"/>
      <c r="P74" s="386"/>
      <c r="Q74" s="162">
        <v>0.2</v>
      </c>
      <c r="R74" s="163">
        <v>5</v>
      </c>
      <c r="S74" s="165">
        <v>0.03</v>
      </c>
      <c r="T74" s="165"/>
      <c r="U74" s="165">
        <f>ROUND(R6/2.8,0)</f>
        <v>53</v>
      </c>
      <c r="V74" s="165" t="s">
        <v>10</v>
      </c>
      <c r="W74" s="162">
        <f>+Q74*R74*S74*U74</f>
        <v>1.5899999999999999</v>
      </c>
      <c r="X74" s="157"/>
      <c r="Y74" s="157"/>
      <c r="Z74" s="157"/>
      <c r="AA74" s="157"/>
      <c r="AB74" s="157"/>
      <c r="AC74" s="157"/>
      <c r="AD74" s="157"/>
      <c r="AE74" s="157"/>
      <c r="AF74" s="157"/>
    </row>
    <row r="75" spans="15:32" ht="16.5" customHeight="1">
      <c r="O75" s="132"/>
      <c r="P75" s="179"/>
      <c r="Q75" s="179"/>
      <c r="R75" s="179"/>
      <c r="S75" s="179"/>
      <c r="T75" s="179"/>
      <c r="U75" s="179"/>
      <c r="V75" s="179"/>
      <c r="W75" s="179"/>
      <c r="X75" s="157"/>
      <c r="Y75" s="157"/>
      <c r="Z75" s="157"/>
      <c r="AA75" s="157"/>
      <c r="AB75" s="157"/>
      <c r="AC75" s="157"/>
      <c r="AD75" s="157"/>
      <c r="AE75" s="157"/>
      <c r="AF75" s="157"/>
    </row>
    <row r="76" spans="15:32" ht="16.5" customHeight="1">
      <c r="O76" s="132"/>
      <c r="P76" s="179"/>
      <c r="Q76" s="179"/>
      <c r="R76" s="179"/>
      <c r="S76" s="179"/>
      <c r="T76" s="179"/>
      <c r="U76" s="179"/>
      <c r="V76" s="179"/>
      <c r="W76" s="179"/>
      <c r="X76" s="157"/>
      <c r="Y76" s="157"/>
      <c r="Z76" s="157"/>
      <c r="AA76" s="157"/>
      <c r="AB76" s="157"/>
      <c r="AC76" s="157"/>
      <c r="AD76" s="157"/>
      <c r="AE76" s="157"/>
      <c r="AF76" s="157"/>
    </row>
    <row r="77" spans="15:32" ht="57" customHeight="1">
      <c r="O77" s="132"/>
      <c r="P77" s="156" t="s">
        <v>9</v>
      </c>
      <c r="Q77" s="409" t="s">
        <v>11</v>
      </c>
      <c r="R77" s="410"/>
      <c r="S77" s="410"/>
      <c r="T77" s="410"/>
      <c r="U77" s="410"/>
      <c r="V77" s="410"/>
      <c r="W77" s="411"/>
      <c r="X77" s="157"/>
      <c r="Y77" s="157"/>
      <c r="Z77" s="157"/>
      <c r="AA77" s="157"/>
      <c r="AB77" s="157"/>
      <c r="AC77" s="157"/>
      <c r="AD77" s="157"/>
      <c r="AE77" s="157"/>
      <c r="AF77" s="157"/>
    </row>
    <row r="78" spans="15:32" ht="30" customHeight="1">
      <c r="O78" s="132"/>
      <c r="P78" s="384" t="str">
        <f>+$C$13</f>
        <v>VEREDA CHORRO ALTO BLANCO (SECTOR TIENDA NUEVA)</v>
      </c>
      <c r="Q78" s="384" t="s">
        <v>7</v>
      </c>
      <c r="R78" s="384" t="s">
        <v>6</v>
      </c>
      <c r="S78" s="384" t="s">
        <v>5</v>
      </c>
      <c r="T78" s="384" t="s">
        <v>4</v>
      </c>
      <c r="U78" s="384" t="s">
        <v>3</v>
      </c>
      <c r="V78" s="160" t="s">
        <v>2</v>
      </c>
      <c r="W78" s="160" t="s">
        <v>10</v>
      </c>
      <c r="X78" s="157"/>
      <c r="Y78" s="157"/>
      <c r="Z78" s="157"/>
      <c r="AA78" s="157"/>
      <c r="AB78" s="157"/>
      <c r="AC78" s="157"/>
      <c r="AD78" s="157"/>
      <c r="AE78" s="157"/>
      <c r="AF78" s="157"/>
    </row>
    <row r="79" spans="15:32">
      <c r="O79" s="132"/>
      <c r="P79" s="385"/>
      <c r="Q79" s="386"/>
      <c r="R79" s="386"/>
      <c r="S79" s="386"/>
      <c r="T79" s="386"/>
      <c r="U79" s="386"/>
      <c r="V79" s="160" t="s">
        <v>2</v>
      </c>
      <c r="W79" s="160" t="s">
        <v>1</v>
      </c>
      <c r="X79" s="157"/>
      <c r="Y79" s="157"/>
      <c r="Z79" s="157"/>
      <c r="AA79" s="157"/>
      <c r="AB79" s="157"/>
      <c r="AC79" s="157"/>
      <c r="AD79" s="157"/>
      <c r="AE79" s="157"/>
      <c r="AF79" s="157"/>
    </row>
    <row r="80" spans="15:32" ht="45" customHeight="1">
      <c r="O80" s="132"/>
      <c r="P80" s="386"/>
      <c r="Q80" s="162">
        <f>+Q11</f>
        <v>147.41659999999999</v>
      </c>
      <c r="R80" s="163">
        <f>+V6</f>
        <v>5</v>
      </c>
      <c r="S80" s="162">
        <v>0.1</v>
      </c>
      <c r="T80" s="165"/>
      <c r="U80" s="165"/>
      <c r="V80" s="165" t="s">
        <v>10</v>
      </c>
      <c r="W80" s="162">
        <f>+Q80*R80*S80</f>
        <v>73.708299999999994</v>
      </c>
      <c r="X80" s="157"/>
      <c r="Y80" s="157"/>
      <c r="Z80" s="157"/>
      <c r="AA80" s="157"/>
      <c r="AB80" s="157"/>
      <c r="AC80" s="157"/>
      <c r="AD80" s="157"/>
      <c r="AE80" s="157"/>
      <c r="AF80" s="157"/>
    </row>
    <row r="81" spans="15:32" ht="16.5" customHeight="1">
      <c r="O81" s="132"/>
      <c r="P81" s="179"/>
      <c r="Q81" s="179"/>
      <c r="R81" s="179"/>
      <c r="S81" s="179"/>
      <c r="T81" s="179"/>
      <c r="U81" s="179"/>
      <c r="V81" s="179"/>
      <c r="W81" s="179"/>
      <c r="X81" s="157"/>
      <c r="Y81" s="157"/>
      <c r="Z81" s="157"/>
      <c r="AA81" s="157"/>
      <c r="AB81" s="157"/>
      <c r="AC81" s="157"/>
      <c r="AD81" s="157"/>
      <c r="AE81" s="157"/>
      <c r="AF81" s="157"/>
    </row>
    <row r="82" spans="15:32" ht="16.5" customHeight="1">
      <c r="O82" s="132"/>
      <c r="P82" s="156" t="s">
        <v>9</v>
      </c>
      <c r="Q82" s="409" t="s">
        <v>8</v>
      </c>
      <c r="R82" s="410"/>
      <c r="S82" s="410"/>
      <c r="T82" s="410"/>
      <c r="U82" s="410"/>
      <c r="V82" s="410"/>
      <c r="W82" s="411"/>
      <c r="X82" s="157"/>
      <c r="Y82" s="157"/>
      <c r="Z82" s="157"/>
      <c r="AA82" s="157"/>
      <c r="AB82" s="157"/>
      <c r="AC82" s="157"/>
      <c r="AD82" s="157"/>
      <c r="AE82" s="157"/>
      <c r="AF82" s="157"/>
    </row>
    <row r="83" spans="15:32" ht="16.5" customHeight="1">
      <c r="O83" s="132"/>
      <c r="P83" s="384" t="str">
        <f>+$C$13</f>
        <v>VEREDA CHORRO ALTO BLANCO (SECTOR TIENDA NUEVA)</v>
      </c>
      <c r="Q83" s="384" t="s">
        <v>7</v>
      </c>
      <c r="R83" s="384" t="s">
        <v>6</v>
      </c>
      <c r="S83" s="384" t="s">
        <v>5</v>
      </c>
      <c r="T83" s="384" t="s">
        <v>4</v>
      </c>
      <c r="U83" s="384" t="s">
        <v>3</v>
      </c>
      <c r="V83" s="160" t="s">
        <v>2</v>
      </c>
      <c r="W83" s="160" t="s">
        <v>0</v>
      </c>
      <c r="X83" s="157"/>
      <c r="Y83" s="157"/>
      <c r="Z83" s="157"/>
      <c r="AA83" s="157"/>
      <c r="AB83" s="157"/>
      <c r="AC83" s="157"/>
      <c r="AD83" s="157"/>
      <c r="AE83" s="157"/>
      <c r="AF83" s="157"/>
    </row>
    <row r="84" spans="15:32" ht="16.5" customHeight="1">
      <c r="O84" s="132"/>
      <c r="P84" s="385"/>
      <c r="Q84" s="386"/>
      <c r="R84" s="386"/>
      <c r="S84" s="386"/>
      <c r="T84" s="386"/>
      <c r="U84" s="386"/>
      <c r="V84" s="160" t="s">
        <v>2</v>
      </c>
      <c r="W84" s="160" t="s">
        <v>1</v>
      </c>
      <c r="X84" s="157"/>
      <c r="Y84" s="157"/>
      <c r="Z84" s="157"/>
      <c r="AA84" s="157"/>
      <c r="AB84" s="157"/>
      <c r="AC84" s="157"/>
      <c r="AD84" s="157"/>
      <c r="AE84" s="157"/>
      <c r="AF84" s="157"/>
    </row>
    <row r="85" spans="15:32" ht="16.5" customHeight="1">
      <c r="O85" s="132"/>
      <c r="P85" s="386"/>
      <c r="Q85" s="162">
        <f>+R6</f>
        <v>147.41659999999999</v>
      </c>
      <c r="R85" s="163">
        <f>+V6</f>
        <v>5</v>
      </c>
      <c r="S85" s="165"/>
      <c r="T85" s="165"/>
      <c r="U85" s="165"/>
      <c r="V85" s="165" t="s">
        <v>0</v>
      </c>
      <c r="W85" s="162">
        <f>+Q85*R85</f>
        <v>737.08299999999997</v>
      </c>
      <c r="X85" s="157"/>
      <c r="Y85" s="157"/>
      <c r="Z85" s="157"/>
      <c r="AA85" s="157"/>
      <c r="AB85" s="157"/>
      <c r="AC85" s="157"/>
      <c r="AD85" s="157"/>
      <c r="AE85" s="157"/>
      <c r="AF85" s="157"/>
    </row>
    <row r="86" spans="15:32" ht="16.5" customHeight="1">
      <c r="O86" s="132"/>
      <c r="P86" s="179"/>
      <c r="Q86" s="179"/>
      <c r="R86" s="179"/>
      <c r="S86" s="179"/>
      <c r="T86" s="179"/>
      <c r="U86" s="179"/>
      <c r="V86" s="179"/>
      <c r="W86" s="179"/>
      <c r="X86" s="157"/>
      <c r="Y86" s="157"/>
      <c r="Z86" s="157"/>
      <c r="AA86" s="157"/>
      <c r="AB86" s="157"/>
      <c r="AC86" s="157"/>
      <c r="AD86" s="157"/>
      <c r="AE86" s="157"/>
      <c r="AF86" s="157"/>
    </row>
    <row r="87" spans="15:32">
      <c r="O87" s="132"/>
      <c r="P87" s="132"/>
      <c r="Q87" s="132"/>
      <c r="R87" s="132"/>
      <c r="S87" s="132"/>
      <c r="T87" s="132"/>
      <c r="U87" s="132"/>
      <c r="V87" s="132"/>
      <c r="W87" s="132"/>
      <c r="X87" s="132"/>
      <c r="Y87" s="132"/>
      <c r="Z87" s="132"/>
      <c r="AA87" s="132"/>
      <c r="AB87" s="132"/>
      <c r="AC87" s="132"/>
      <c r="AD87" s="132"/>
      <c r="AE87" s="132"/>
      <c r="AF87" s="132"/>
    </row>
    <row r="88" spans="15:32">
      <c r="O88" s="132"/>
      <c r="P88" s="132"/>
      <c r="Q88" s="132"/>
      <c r="R88" s="132"/>
      <c r="S88" s="132"/>
      <c r="T88" s="132"/>
      <c r="U88" s="132"/>
      <c r="V88" s="132"/>
      <c r="W88" s="132"/>
      <c r="X88" s="132"/>
      <c r="Y88" s="132"/>
      <c r="Z88" s="132"/>
      <c r="AA88" s="132"/>
      <c r="AB88" s="132"/>
      <c r="AC88" s="132"/>
      <c r="AD88" s="132"/>
      <c r="AE88" s="132"/>
      <c r="AF88" s="132"/>
    </row>
  </sheetData>
  <mergeCells count="181">
    <mergeCell ref="Q82:W82"/>
    <mergeCell ref="P83:P85"/>
    <mergeCell ref="Q83:Q84"/>
    <mergeCell ref="R83:R84"/>
    <mergeCell ref="S83:S84"/>
    <mergeCell ref="T83:T84"/>
    <mergeCell ref="U83:U84"/>
    <mergeCell ref="Q77:W77"/>
    <mergeCell ref="P78:P80"/>
    <mergeCell ref="Q78:Q79"/>
    <mergeCell ref="R78:R79"/>
    <mergeCell ref="S78:S79"/>
    <mergeCell ref="T78:T79"/>
    <mergeCell ref="U78:U79"/>
    <mergeCell ref="Q71:W71"/>
    <mergeCell ref="P72:P74"/>
    <mergeCell ref="Q72:Q73"/>
    <mergeCell ref="R72:R73"/>
    <mergeCell ref="S72:S73"/>
    <mergeCell ref="T72:T73"/>
    <mergeCell ref="U72:U73"/>
    <mergeCell ref="Q66:W66"/>
    <mergeCell ref="P67:P69"/>
    <mergeCell ref="Q67:Q68"/>
    <mergeCell ref="R67:R68"/>
    <mergeCell ref="S67:S68"/>
    <mergeCell ref="T67:T68"/>
    <mergeCell ref="U67:U68"/>
    <mergeCell ref="P59:V59"/>
    <mergeCell ref="Q61:W61"/>
    <mergeCell ref="P62:P64"/>
    <mergeCell ref="Q62:Q63"/>
    <mergeCell ref="R62:R63"/>
    <mergeCell ref="S62:S63"/>
    <mergeCell ref="T62:T63"/>
    <mergeCell ref="U62:U63"/>
    <mergeCell ref="H49:I49"/>
    <mergeCell ref="H50:L50"/>
    <mergeCell ref="P53:X53"/>
    <mergeCell ref="Q55:W55"/>
    <mergeCell ref="P56:P57"/>
    <mergeCell ref="Q56:Q57"/>
    <mergeCell ref="R56:R57"/>
    <mergeCell ref="S56:S57"/>
    <mergeCell ref="T56:T57"/>
    <mergeCell ref="U56:U57"/>
    <mergeCell ref="H45:K45"/>
    <mergeCell ref="C46:G46"/>
    <mergeCell ref="H46:I46"/>
    <mergeCell ref="C47:G47"/>
    <mergeCell ref="H47:I47"/>
    <mergeCell ref="H48:I48"/>
    <mergeCell ref="F42:K42"/>
    <mergeCell ref="Z43:AF43"/>
    <mergeCell ref="D44:L44"/>
    <mergeCell ref="Q44:Y44"/>
    <mergeCell ref="Z44:Z45"/>
    <mergeCell ref="AA44:AA45"/>
    <mergeCell ref="AB44:AB45"/>
    <mergeCell ref="AC44:AC45"/>
    <mergeCell ref="AD44:AD45"/>
    <mergeCell ref="C45:G45"/>
    <mergeCell ref="F38:K38"/>
    <mergeCell ref="Z38:AF38"/>
    <mergeCell ref="F39:K39"/>
    <mergeCell ref="Q39:W39"/>
    <mergeCell ref="Z39:Z40"/>
    <mergeCell ref="AA39:AA40"/>
    <mergeCell ref="AB39:AB40"/>
    <mergeCell ref="AC39:AC40"/>
    <mergeCell ref="AD39:AD40"/>
    <mergeCell ref="F40:K40"/>
    <mergeCell ref="P40:P42"/>
    <mergeCell ref="Q40:Q41"/>
    <mergeCell ref="R40:R41"/>
    <mergeCell ref="S40:S41"/>
    <mergeCell ref="T40:T41"/>
    <mergeCell ref="U40:U41"/>
    <mergeCell ref="F41:K41"/>
    <mergeCell ref="F34:K34"/>
    <mergeCell ref="Z34:Z35"/>
    <mergeCell ref="AA34:AA35"/>
    <mergeCell ref="AB34:AB35"/>
    <mergeCell ref="AC34:AC35"/>
    <mergeCell ref="AD34:AD35"/>
    <mergeCell ref="F35:K35"/>
    <mergeCell ref="Q35:X35"/>
    <mergeCell ref="F36:K36"/>
    <mergeCell ref="P36:P37"/>
    <mergeCell ref="F37:K37"/>
    <mergeCell ref="Z28:AF28"/>
    <mergeCell ref="Y29:Y31"/>
    <mergeCell ref="Z29:Z30"/>
    <mergeCell ref="AA29:AA30"/>
    <mergeCell ref="AB29:AB30"/>
    <mergeCell ref="AC29:AC30"/>
    <mergeCell ref="AD29:AD30"/>
    <mergeCell ref="C30:K30"/>
    <mergeCell ref="Y24:Y26"/>
    <mergeCell ref="Z24:Z25"/>
    <mergeCell ref="AA24:AA25"/>
    <mergeCell ref="AB24:AB25"/>
    <mergeCell ref="AC24:AC25"/>
    <mergeCell ref="AD24:AD25"/>
    <mergeCell ref="Q30:W30"/>
    <mergeCell ref="P31:P33"/>
    <mergeCell ref="Q31:Q32"/>
    <mergeCell ref="R31:R32"/>
    <mergeCell ref="S31:S32"/>
    <mergeCell ref="T31:T32"/>
    <mergeCell ref="U31:U32"/>
    <mergeCell ref="C28:K28"/>
    <mergeCell ref="P28:U28"/>
    <mergeCell ref="Z33:AF33"/>
    <mergeCell ref="Y19:Y21"/>
    <mergeCell ref="Y22:AE22"/>
    <mergeCell ref="Q23:W23"/>
    <mergeCell ref="Z23:AF23"/>
    <mergeCell ref="P24:P25"/>
    <mergeCell ref="Q24:Q25"/>
    <mergeCell ref="R24:R25"/>
    <mergeCell ref="S24:S25"/>
    <mergeCell ref="T24:T25"/>
    <mergeCell ref="U24:U25"/>
    <mergeCell ref="P19:P21"/>
    <mergeCell ref="Q19:Q20"/>
    <mergeCell ref="R19:R20"/>
    <mergeCell ref="S19:S20"/>
    <mergeCell ref="T19:T20"/>
    <mergeCell ref="U19:U20"/>
    <mergeCell ref="AA14:AA15"/>
    <mergeCell ref="AB14:AB15"/>
    <mergeCell ref="AC14:AC15"/>
    <mergeCell ref="AD14:AD15"/>
    <mergeCell ref="Q18:W18"/>
    <mergeCell ref="Z18:AF18"/>
    <mergeCell ref="Q13:W13"/>
    <mergeCell ref="Z13:AF13"/>
    <mergeCell ref="P14:P16"/>
    <mergeCell ref="Q14:Q15"/>
    <mergeCell ref="R14:R15"/>
    <mergeCell ref="S14:S15"/>
    <mergeCell ref="T14:T15"/>
    <mergeCell ref="U14:U15"/>
    <mergeCell ref="Y14:Y16"/>
    <mergeCell ref="Z14:Z15"/>
    <mergeCell ref="AD9:AD10"/>
    <mergeCell ref="C10:L10"/>
    <mergeCell ref="C11:C12"/>
    <mergeCell ref="D11:D12"/>
    <mergeCell ref="E11:F11"/>
    <mergeCell ref="G11:G12"/>
    <mergeCell ref="H11:H12"/>
    <mergeCell ref="I11:I12"/>
    <mergeCell ref="J11:J12"/>
    <mergeCell ref="K11:K12"/>
    <mergeCell ref="U9:U10"/>
    <mergeCell ref="Y9:Y11"/>
    <mergeCell ref="Z9:Z10"/>
    <mergeCell ref="AA9:AA10"/>
    <mergeCell ref="AB9:AB10"/>
    <mergeCell ref="AC9:AC10"/>
    <mergeCell ref="C9:L9"/>
    <mergeCell ref="P9:P11"/>
    <mergeCell ref="Q9:Q10"/>
    <mergeCell ref="R9:R10"/>
    <mergeCell ref="S9:S10"/>
    <mergeCell ref="T9:T10"/>
    <mergeCell ref="L11:L12"/>
    <mergeCell ref="C6:L6"/>
    <mergeCell ref="V6:W6"/>
    <mergeCell ref="C7:L8"/>
    <mergeCell ref="P7:R7"/>
    <mergeCell ref="V7:W7"/>
    <mergeCell ref="Q8:W8"/>
    <mergeCell ref="C3:F3"/>
    <mergeCell ref="R4:S4"/>
    <mergeCell ref="V4:W4"/>
    <mergeCell ref="C5:L5"/>
    <mergeCell ref="P5:R5"/>
    <mergeCell ref="V5:W5"/>
  </mergeCells>
  <pageMargins left="0.11811023622047245" right="0.11811023622047245" top="0.15748031496062992" bottom="0.15748031496062992" header="0.31496062992125984" footer="0.31496062992125984"/>
  <pageSetup scale="3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TOTAL</vt:lpstr>
      <vt:lpstr>_WORD</vt:lpstr>
      <vt:lpstr>PRES_TOTAL</vt:lpstr>
      <vt:lpstr>WORD</vt:lpstr>
      <vt:lpstr>01BARON_GALLERO_ACCESO_PRINCIPA</vt:lpstr>
      <vt:lpstr>02GERMANIA_VÍA_CASCAREJA</vt:lpstr>
      <vt:lpstr>03BARON_GALLERO_TOPO_VIA_LIBER</vt:lpstr>
      <vt:lpstr>04CHORRO_BLANCO_SECTOR_T.NUEVA</vt:lpstr>
      <vt:lpstr>'01BARON_GALLERO_ACCESO_PRINCIPA'!Área_de_impresión</vt:lpstr>
      <vt:lpstr>'02GERMANIA_VÍA_CASCAREJA'!Área_de_impresión</vt:lpstr>
      <vt:lpstr>'03BARON_GALLERO_TOPO_VIA_LIBER'!Área_de_impresión</vt:lpstr>
      <vt:lpstr>'04CHORRO_BLANCO_SECTOR_T.NUEVA'!Área_de_impresión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2023-06-20T22:56:11Z</dcterms:created>
  <dcterms:modified xsi:type="dcterms:W3CDTF">2023-06-22T15:51:30Z</dcterms:modified>
</cp:coreProperties>
</file>