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TODA LA INFORMACIÓN\MARLYN\ALCALDÍA LOCAL DE USAQUÉN\CONCURSO DE MERITOS\EVALUACIONES\"/>
    </mc:Choice>
  </mc:AlternateContent>
  <bookViews>
    <workbookView xWindow="0" yWindow="0" windowWidth="20490" windowHeight="7530" tabRatio="821" activeTab="4"/>
  </bookViews>
  <sheets>
    <sheet name="INFORME FINAL" sheetId="17" r:id="rId1"/>
    <sheet name="EVA HABILITANTE PROFESIONALES " sheetId="35" state="hidden" r:id="rId2"/>
    <sheet name="EVALUACION TECNICA PROPONE HAB" sheetId="36" r:id="rId3"/>
    <sheet name="PONDERACIÓN PROPONENTE" sheetId="41" state="hidden" r:id="rId4"/>
    <sheet name="F. PONDERABLES" sheetId="31" r:id="rId5"/>
    <sheet name="FORMULA EXPERIENCIA" sheetId="42" r:id="rId6"/>
  </sheets>
  <definedNames>
    <definedName name="_Fill" localSheetId="5" hidden="1">#REF!</definedName>
    <definedName name="_Fill" localSheetId="3" hidden="1">#REF!</definedName>
    <definedName name="_Fill" hidden="1">#REF!</definedName>
    <definedName name="_xlnm._FilterDatabase" localSheetId="5" hidden="1">'FORMULA EXPERIENCIA'!$B$11:$H$25</definedName>
    <definedName name="_xlnm._FilterDatabase" localSheetId="0" hidden="1">'INFORME FINAL'!$B$5:$H$10</definedName>
    <definedName name="_xlnm.Print_Area" localSheetId="1">'EVA HABILITANTE PROFESIONALES '!$A$1:$AQ$705</definedName>
    <definedName name="_xlnm.Print_Area" localSheetId="2">'EVALUACION TECNICA PROPONE HAB'!$A$1:$J$197</definedName>
    <definedName name="_xlnm.Print_Area" localSheetId="4">'F. PONDERABLES'!$A$1:$J$20</definedName>
    <definedName name="_xlnm.Print_Area" localSheetId="3">'PONDERACIÓN PROPONENTE'!$A$1:$N$800</definedName>
    <definedName name="PRINT_AREA" localSheetId="5">#N/A</definedName>
    <definedName name="PRINT_AREA">#N/A</definedName>
    <definedName name="PRINT_AREA_MI" localSheetId="5">#N/A</definedName>
    <definedName name="PRINT_AREA_MI">#N/A</definedName>
    <definedName name="PRINT_TITLES" localSheetId="5">#N/A</definedName>
    <definedName name="PRINT_TITLES">#N/A</definedName>
    <definedName name="PRINT_TITLES_MI" localSheetId="5">#N/A</definedName>
    <definedName name="PRINT_TITLES_MI">#N/A</definedName>
  </definedNames>
  <calcPr calcId="181029"/>
</workbook>
</file>

<file path=xl/calcChain.xml><?xml version="1.0" encoding="utf-8"?>
<calcChain xmlns="http://schemas.openxmlformats.org/spreadsheetml/2006/main">
  <c r="C15" i="31" l="1"/>
  <c r="C9" i="31"/>
  <c r="G17" i="42"/>
  <c r="G30" i="42"/>
  <c r="G13" i="42"/>
  <c r="G14" i="42"/>
  <c r="G16" i="42"/>
  <c r="G19" i="42"/>
  <c r="G20" i="42"/>
  <c r="G21" i="42"/>
  <c r="G22" i="42"/>
  <c r="G29" i="42"/>
  <c r="E114" i="36"/>
  <c r="D19" i="42" s="1"/>
  <c r="E19" i="42"/>
  <c r="D13" i="42"/>
  <c r="E13" i="42"/>
  <c r="E14" i="36" l="1"/>
  <c r="E15" i="36"/>
  <c r="E16" i="36"/>
  <c r="E13" i="36"/>
  <c r="E84" i="36"/>
  <c r="C172" i="36"/>
  <c r="C158" i="36"/>
  <c r="C144" i="36"/>
  <c r="C131" i="36"/>
  <c r="C117" i="36"/>
  <c r="C103" i="36"/>
  <c r="C89" i="36"/>
  <c r="C75" i="36"/>
  <c r="C62" i="36"/>
  <c r="C48" i="36"/>
  <c r="C34" i="36"/>
  <c r="C20" i="36"/>
  <c r="C6" i="36"/>
  <c r="I15" i="31" l="1"/>
  <c r="E125" i="36" l="1"/>
  <c r="E126" i="36"/>
  <c r="E127" i="36"/>
  <c r="E124" i="36"/>
  <c r="E111" i="36"/>
  <c r="E110" i="36"/>
  <c r="E97" i="36"/>
  <c r="E98" i="36"/>
  <c r="E99" i="36"/>
  <c r="E96" i="36"/>
  <c r="E83" i="36"/>
  <c r="E85" i="36"/>
  <c r="E82" i="36"/>
  <c r="E70" i="36"/>
  <c r="E71" i="36"/>
  <c r="E69" i="36"/>
  <c r="E58" i="36"/>
  <c r="E57" i="36"/>
  <c r="E55" i="36"/>
  <c r="E42" i="36"/>
  <c r="E43" i="36"/>
  <c r="E44" i="36"/>
  <c r="E41" i="36"/>
  <c r="E30" i="36"/>
  <c r="E27" i="36"/>
  <c r="E139" i="36"/>
  <c r="E140" i="36"/>
  <c r="E138" i="36"/>
  <c r="E152" i="36"/>
  <c r="E153" i="36"/>
  <c r="E154" i="36"/>
  <c r="E151" i="36"/>
  <c r="E180" i="36"/>
  <c r="E181" i="36"/>
  <c r="E182" i="36"/>
  <c r="E166" i="36"/>
  <c r="E167" i="36"/>
  <c r="E168" i="36"/>
  <c r="E165" i="36"/>
  <c r="E179" i="36"/>
  <c r="C189" i="36" l="1"/>
  <c r="H96" i="36" s="1"/>
  <c r="A59" i="36"/>
  <c r="A141" i="36"/>
  <c r="H82" i="36" l="1"/>
  <c r="H110" i="36"/>
  <c r="H151" i="36"/>
  <c r="H138" i="36"/>
  <c r="H179" i="36"/>
  <c r="H165" i="36"/>
  <c r="E189" i="36"/>
  <c r="H69" i="36"/>
  <c r="H55" i="36"/>
  <c r="H124" i="36"/>
  <c r="H41" i="36"/>
  <c r="H27" i="36"/>
  <c r="H13" i="36"/>
  <c r="D189" i="36"/>
  <c r="I9" i="31"/>
  <c r="I10" i="31"/>
  <c r="B172" i="36"/>
  <c r="B158" i="36"/>
  <c r="B144" i="36"/>
  <c r="B131" i="36"/>
  <c r="B117" i="36"/>
  <c r="B103" i="36"/>
  <c r="B89" i="36"/>
  <c r="B75" i="36"/>
  <c r="B62" i="36"/>
  <c r="B48" i="36"/>
  <c r="B34" i="36"/>
  <c r="B20" i="36"/>
  <c r="A183" i="36"/>
  <c r="A169" i="36"/>
  <c r="A155" i="36"/>
  <c r="E22" i="42" s="1"/>
  <c r="A128" i="36"/>
  <c r="E20" i="42" s="1"/>
  <c r="A114" i="36"/>
  <c r="A100" i="36"/>
  <c r="A86" i="36"/>
  <c r="E17" i="42" s="1"/>
  <c r="A72" i="36"/>
  <c r="E16" i="42" s="1"/>
  <c r="A45" i="36"/>
  <c r="E14" i="42" s="1"/>
  <c r="A31" i="36"/>
  <c r="E59" i="36" l="1"/>
  <c r="H59" i="36"/>
  <c r="E183" i="36"/>
  <c r="E128" i="36"/>
  <c r="D20" i="42" s="1"/>
  <c r="E141" i="36"/>
  <c r="D21" i="42" s="1"/>
  <c r="H183" i="36"/>
  <c r="E100" i="36"/>
  <c r="E155" i="36"/>
  <c r="D22" i="42" s="1"/>
  <c r="H169" i="36"/>
  <c r="E169" i="36"/>
  <c r="H100" i="36"/>
  <c r="H114" i="36"/>
  <c r="H128" i="36"/>
  <c r="H141" i="36"/>
  <c r="H155" i="36"/>
  <c r="E86" i="36"/>
  <c r="D17" i="42" s="1"/>
  <c r="E72" i="36"/>
  <c r="D16" i="42" s="1"/>
  <c r="H72" i="36"/>
  <c r="H86" i="36"/>
  <c r="E31" i="36"/>
  <c r="H45" i="36"/>
  <c r="E45" i="36"/>
  <c r="D14" i="42" s="1"/>
  <c r="H31" i="36"/>
  <c r="C13" i="42"/>
  <c r="C14" i="42"/>
  <c r="C15" i="42"/>
  <c r="C16" i="42"/>
  <c r="C17" i="42"/>
  <c r="C18" i="42"/>
  <c r="C19" i="42"/>
  <c r="C20" i="42"/>
  <c r="C21" i="42"/>
  <c r="C22" i="42"/>
  <c r="C23" i="42"/>
  <c r="C24" i="42"/>
  <c r="C12" i="42"/>
  <c r="F22" i="42" l="1"/>
  <c r="F19" i="42" l="1"/>
  <c r="F14" i="42" l="1"/>
  <c r="F16" i="42"/>
  <c r="F17" i="42"/>
  <c r="G28" i="42" s="1"/>
  <c r="F13" i="42"/>
  <c r="F20" i="42"/>
  <c r="A17" i="36" l="1"/>
  <c r="E12" i="42" s="1"/>
  <c r="A2" i="36"/>
  <c r="D604" i="35" l="1"/>
  <c r="A604" i="35"/>
  <c r="D578" i="35"/>
  <c r="A578" i="35"/>
  <c r="D552" i="35"/>
  <c r="A552" i="35"/>
  <c r="D526" i="35"/>
  <c r="A526" i="35"/>
  <c r="D500" i="35"/>
  <c r="A500" i="35"/>
  <c r="D474" i="35"/>
  <c r="A474" i="35"/>
  <c r="D448" i="35"/>
  <c r="A448" i="35"/>
  <c r="D422" i="35"/>
  <c r="A422" i="35"/>
  <c r="D396" i="35"/>
  <c r="A396" i="35"/>
  <c r="D370" i="35"/>
  <c r="A370" i="35"/>
  <c r="D344" i="35"/>
  <c r="A344" i="35"/>
  <c r="D318" i="35"/>
  <c r="A318" i="35"/>
  <c r="D292" i="35"/>
  <c r="A292" i="35"/>
  <c r="D266" i="35"/>
  <c r="A266" i="35"/>
  <c r="D240" i="35"/>
  <c r="A240" i="35"/>
  <c r="D214" i="35"/>
  <c r="A214" i="35"/>
  <c r="D188" i="35"/>
  <c r="A188" i="35"/>
  <c r="D162" i="35"/>
  <c r="A162" i="35"/>
  <c r="D136" i="35"/>
  <c r="A136" i="35"/>
  <c r="D110" i="35"/>
  <c r="A110" i="35"/>
  <c r="D84" i="35"/>
  <c r="A84" i="35"/>
  <c r="D58" i="35"/>
  <c r="A58" i="35"/>
  <c r="D32" i="35"/>
  <c r="A32" i="35"/>
  <c r="D6" i="35"/>
  <c r="A9" i="31"/>
  <c r="B9" i="31"/>
  <c r="A10" i="31"/>
  <c r="B10" i="31"/>
  <c r="A11" i="31"/>
  <c r="B11" i="31"/>
  <c r="A12" i="31"/>
  <c r="B12" i="31"/>
  <c r="A13" i="31"/>
  <c r="B13" i="31"/>
  <c r="A14" i="31"/>
  <c r="B14" i="31"/>
  <c r="A15" i="31"/>
  <c r="B15" i="31"/>
  <c r="A16" i="31"/>
  <c r="B16" i="31"/>
  <c r="A17" i="31"/>
  <c r="B17" i="31"/>
  <c r="A18" i="31"/>
  <c r="B18" i="31"/>
  <c r="A19" i="31"/>
  <c r="B19" i="31"/>
  <c r="A20" i="31"/>
  <c r="B20" i="31"/>
  <c r="B8" i="31"/>
  <c r="A8" i="31"/>
  <c r="C791" i="41"/>
  <c r="I785" i="41"/>
  <c r="F785" i="41"/>
  <c r="P784" i="41"/>
  <c r="I784" i="41"/>
  <c r="H784" i="41"/>
  <c r="F784" i="41"/>
  <c r="D778" i="41"/>
  <c r="A778" i="41"/>
  <c r="P774" i="41"/>
  <c r="I774" i="41"/>
  <c r="H774" i="41"/>
  <c r="F774" i="41"/>
  <c r="P772" i="41"/>
  <c r="I772" i="41"/>
  <c r="H772" i="41"/>
  <c r="F772" i="41"/>
  <c r="P771" i="41"/>
  <c r="I771" i="41"/>
  <c r="H771" i="41"/>
  <c r="F771" i="41"/>
  <c r="D765" i="41"/>
  <c r="A765" i="41"/>
  <c r="P761" i="41"/>
  <c r="I761" i="41"/>
  <c r="H761" i="41"/>
  <c r="F761" i="41"/>
  <c r="P759" i="41"/>
  <c r="I759" i="41"/>
  <c r="H759" i="41"/>
  <c r="F759" i="41"/>
  <c r="D753" i="41"/>
  <c r="A753" i="41"/>
  <c r="I749" i="41"/>
  <c r="F749" i="41"/>
  <c r="I748" i="41"/>
  <c r="F748" i="41"/>
  <c r="I747" i="41"/>
  <c r="F747" i="41"/>
  <c r="P746" i="41"/>
  <c r="I746" i="41"/>
  <c r="H746" i="41"/>
  <c r="F746" i="41"/>
  <c r="D740" i="41"/>
  <c r="A740" i="41"/>
  <c r="P735" i="41"/>
  <c r="I735" i="41"/>
  <c r="H735" i="41"/>
  <c r="F735" i="41"/>
  <c r="P734" i="41"/>
  <c r="I734" i="41"/>
  <c r="H734" i="41"/>
  <c r="F734" i="41"/>
  <c r="P733" i="41"/>
  <c r="I733" i="41"/>
  <c r="H733" i="41"/>
  <c r="F733" i="41"/>
  <c r="D727" i="41"/>
  <c r="A727" i="41"/>
  <c r="P722" i="41"/>
  <c r="I722" i="41"/>
  <c r="H722" i="41"/>
  <c r="F722" i="41"/>
  <c r="P720" i="41"/>
  <c r="I720" i="41"/>
  <c r="H720" i="41"/>
  <c r="F720" i="41"/>
  <c r="D714" i="41"/>
  <c r="A714" i="41"/>
  <c r="I710" i="41"/>
  <c r="F710" i="41"/>
  <c r="I709" i="41"/>
  <c r="F709" i="41"/>
  <c r="P708" i="41"/>
  <c r="I708" i="41"/>
  <c r="H708" i="41"/>
  <c r="F708" i="41"/>
  <c r="D702" i="41"/>
  <c r="A702" i="41"/>
  <c r="P697" i="41"/>
  <c r="I697" i="41"/>
  <c r="H697" i="41"/>
  <c r="F697" i="41"/>
  <c r="D691" i="41"/>
  <c r="A691" i="41"/>
  <c r="P687" i="41"/>
  <c r="I687" i="41"/>
  <c r="H687" i="41"/>
  <c r="F687" i="41"/>
  <c r="P685" i="41"/>
  <c r="I685" i="41"/>
  <c r="H685" i="41"/>
  <c r="F685" i="41"/>
  <c r="P684" i="41"/>
  <c r="I684" i="41"/>
  <c r="H684" i="41"/>
  <c r="F684" i="41"/>
  <c r="D678" i="41"/>
  <c r="A678" i="41"/>
  <c r="P673" i="41"/>
  <c r="I673" i="41"/>
  <c r="H673" i="41"/>
  <c r="F673" i="41"/>
  <c r="P672" i="41"/>
  <c r="I672" i="41"/>
  <c r="H672" i="41"/>
  <c r="F672" i="41"/>
  <c r="P671" i="41"/>
  <c r="I671" i="41"/>
  <c r="H671" i="41"/>
  <c r="F671" i="41"/>
  <c r="P670" i="41"/>
  <c r="I670" i="41"/>
  <c r="H670" i="41"/>
  <c r="F670" i="41"/>
  <c r="D664" i="41"/>
  <c r="A664" i="41"/>
  <c r="P660" i="41"/>
  <c r="I660" i="41"/>
  <c r="H660" i="41"/>
  <c r="F660" i="41"/>
  <c r="P659" i="41"/>
  <c r="I659" i="41"/>
  <c r="H659" i="41"/>
  <c r="F659" i="41"/>
  <c r="P657" i="41"/>
  <c r="I657" i="41"/>
  <c r="H657" i="41"/>
  <c r="F657" i="41"/>
  <c r="P656" i="41"/>
  <c r="I656" i="41"/>
  <c r="H656" i="41"/>
  <c r="F656" i="41"/>
  <c r="D650" i="41"/>
  <c r="A650" i="41"/>
  <c r="P645" i="41"/>
  <c r="I645" i="41"/>
  <c r="H645" i="41"/>
  <c r="F645" i="41"/>
  <c r="D639" i="41"/>
  <c r="A639" i="41"/>
  <c r="I635" i="41"/>
  <c r="F635" i="41"/>
  <c r="I634" i="41"/>
  <c r="F634" i="41"/>
  <c r="I633" i="41"/>
  <c r="F633" i="41"/>
  <c r="I632" i="41"/>
  <c r="F632" i="41"/>
  <c r="P631" i="41"/>
  <c r="I631" i="41"/>
  <c r="H631" i="41"/>
  <c r="F631" i="41"/>
  <c r="D625" i="41"/>
  <c r="A625" i="41"/>
  <c r="P620" i="41"/>
  <c r="I620" i="41"/>
  <c r="H620" i="41"/>
  <c r="F620" i="41"/>
  <c r="P619" i="41"/>
  <c r="I619" i="41"/>
  <c r="H619" i="41"/>
  <c r="F619" i="41"/>
  <c r="P617" i="41"/>
  <c r="I617" i="41"/>
  <c r="H617" i="41"/>
  <c r="F617" i="41"/>
  <c r="P616" i="41"/>
  <c r="I616" i="41"/>
  <c r="H616" i="41"/>
  <c r="F616" i="41"/>
  <c r="D610" i="41"/>
  <c r="A610" i="41"/>
  <c r="I606" i="41"/>
  <c r="F606" i="41"/>
  <c r="I605" i="41"/>
  <c r="F605" i="41"/>
  <c r="P604" i="41"/>
  <c r="I604" i="41"/>
  <c r="H604" i="41"/>
  <c r="F604" i="41"/>
  <c r="D598" i="41"/>
  <c r="A598" i="41"/>
  <c r="P594" i="41"/>
  <c r="I594" i="41"/>
  <c r="H594" i="41"/>
  <c r="F594" i="41"/>
  <c r="P592" i="41"/>
  <c r="I592" i="41"/>
  <c r="H592" i="41"/>
  <c r="F592" i="41"/>
  <c r="D586" i="41"/>
  <c r="A586" i="41"/>
  <c r="I582" i="41"/>
  <c r="F582" i="41"/>
  <c r="P581" i="41"/>
  <c r="I581" i="41"/>
  <c r="H581" i="41"/>
  <c r="F581" i="41"/>
  <c r="D575" i="41"/>
  <c r="A575" i="41"/>
  <c r="P570" i="41"/>
  <c r="I570" i="41"/>
  <c r="H570" i="41"/>
  <c r="F570" i="41"/>
  <c r="P569" i="41"/>
  <c r="I569" i="41"/>
  <c r="H569" i="41"/>
  <c r="F569" i="41"/>
  <c r="P568" i="41"/>
  <c r="I568" i="41"/>
  <c r="H568" i="41"/>
  <c r="F568" i="41"/>
  <c r="D562" i="41"/>
  <c r="A562" i="41"/>
  <c r="I558" i="41"/>
  <c r="F558" i="41"/>
  <c r="I557" i="41"/>
  <c r="F557" i="41"/>
  <c r="P556" i="41"/>
  <c r="I556" i="41"/>
  <c r="H556" i="41"/>
  <c r="F556" i="41"/>
  <c r="D550" i="41"/>
  <c r="A550" i="41"/>
  <c r="P546" i="41"/>
  <c r="I546" i="41"/>
  <c r="H546" i="41"/>
  <c r="F546" i="41"/>
  <c r="P544" i="41"/>
  <c r="I544" i="41"/>
  <c r="H544" i="41"/>
  <c r="F544" i="41"/>
  <c r="D538" i="41"/>
  <c r="A538" i="41"/>
  <c r="I534" i="41"/>
  <c r="F534" i="41"/>
  <c r="I533" i="41"/>
  <c r="F533" i="41"/>
  <c r="P532" i="41"/>
  <c r="I532" i="41"/>
  <c r="H532" i="41"/>
  <c r="F532" i="41"/>
  <c r="D526" i="41"/>
  <c r="A526" i="41"/>
  <c r="I522" i="41"/>
  <c r="F522" i="41"/>
  <c r="P521" i="41"/>
  <c r="I521" i="41"/>
  <c r="H521" i="41"/>
  <c r="F521" i="41"/>
  <c r="D515" i="41"/>
  <c r="A515" i="41"/>
  <c r="I511" i="41"/>
  <c r="F511" i="41"/>
  <c r="P510" i="41"/>
  <c r="I510" i="41"/>
  <c r="H510" i="41"/>
  <c r="F510" i="41"/>
  <c r="D504" i="41"/>
  <c r="A504" i="41"/>
  <c r="P499" i="41"/>
  <c r="I499" i="41"/>
  <c r="H499" i="41"/>
  <c r="F499" i="41"/>
  <c r="D493" i="41"/>
  <c r="A493" i="41"/>
  <c r="P489" i="41"/>
  <c r="I489" i="41"/>
  <c r="H489" i="41"/>
  <c r="F489" i="41"/>
  <c r="P488" i="41"/>
  <c r="I488" i="41"/>
  <c r="H488" i="41"/>
  <c r="F488" i="41"/>
  <c r="P486" i="41"/>
  <c r="I486" i="41"/>
  <c r="H486" i="41"/>
  <c r="F486" i="41"/>
  <c r="P485" i="41"/>
  <c r="I485" i="41"/>
  <c r="H485" i="41"/>
  <c r="F485" i="41"/>
  <c r="P484" i="41"/>
  <c r="I484" i="41"/>
  <c r="H484" i="41"/>
  <c r="F484" i="41"/>
  <c r="D478" i="41"/>
  <c r="A478" i="41"/>
  <c r="P474" i="41"/>
  <c r="I474" i="41"/>
  <c r="H474" i="41"/>
  <c r="F474" i="41"/>
  <c r="P473" i="41"/>
  <c r="I473" i="41"/>
  <c r="H473" i="41"/>
  <c r="F473" i="41"/>
  <c r="P471" i="41"/>
  <c r="I471" i="41"/>
  <c r="H471" i="41"/>
  <c r="F471" i="41"/>
  <c r="P470" i="41"/>
  <c r="I470" i="41"/>
  <c r="H470" i="41"/>
  <c r="F470" i="41"/>
  <c r="P469" i="41"/>
  <c r="I469" i="41"/>
  <c r="H469" i="41"/>
  <c r="F469" i="41"/>
  <c r="D463" i="41"/>
  <c r="A463" i="41"/>
  <c r="I459" i="41"/>
  <c r="F459" i="41"/>
  <c r="I458" i="41"/>
  <c r="F458" i="41"/>
  <c r="P457" i="41"/>
  <c r="I457" i="41"/>
  <c r="H457" i="41"/>
  <c r="F457" i="41"/>
  <c r="D451" i="41"/>
  <c r="A451" i="41"/>
  <c r="I447" i="41"/>
  <c r="F447" i="41"/>
  <c r="I446" i="41"/>
  <c r="F446" i="41"/>
  <c r="I445" i="41"/>
  <c r="F445" i="41"/>
  <c r="I444" i="41"/>
  <c r="F444" i="41"/>
  <c r="I443" i="41"/>
  <c r="F443" i="41"/>
  <c r="I442" i="41"/>
  <c r="F442" i="41"/>
  <c r="I441" i="41"/>
  <c r="F441" i="41"/>
  <c r="P440" i="41"/>
  <c r="I440" i="41"/>
  <c r="H440" i="41"/>
  <c r="F440" i="41"/>
  <c r="D434" i="41"/>
  <c r="A434" i="41"/>
  <c r="P430" i="41"/>
  <c r="I430" i="41"/>
  <c r="H430" i="41"/>
  <c r="F430" i="41"/>
  <c r="P428" i="41"/>
  <c r="I428" i="41"/>
  <c r="H428" i="41"/>
  <c r="F428" i="41"/>
  <c r="P427" i="41"/>
  <c r="I427" i="41"/>
  <c r="H427" i="41"/>
  <c r="F427" i="41"/>
  <c r="D421" i="41"/>
  <c r="A421" i="41"/>
  <c r="P417" i="41"/>
  <c r="I417" i="41"/>
  <c r="H417" i="41"/>
  <c r="F417" i="41"/>
  <c r="P415" i="41"/>
  <c r="I415" i="41"/>
  <c r="H415" i="41"/>
  <c r="F415" i="41"/>
  <c r="P414" i="41"/>
  <c r="I414" i="41"/>
  <c r="H414" i="41"/>
  <c r="F414" i="41"/>
  <c r="P413" i="41"/>
  <c r="I413" i="41"/>
  <c r="H413" i="41"/>
  <c r="F413" i="41"/>
  <c r="P412" i="41"/>
  <c r="I412" i="41"/>
  <c r="H412" i="41"/>
  <c r="F412" i="41"/>
  <c r="D406" i="41"/>
  <c r="A406" i="41"/>
  <c r="P402" i="41"/>
  <c r="I402" i="41"/>
  <c r="H402" i="41"/>
  <c r="F402" i="41"/>
  <c r="P400" i="41"/>
  <c r="I400" i="41"/>
  <c r="H400" i="41"/>
  <c r="F400" i="41"/>
  <c r="D394" i="41"/>
  <c r="A394" i="41"/>
  <c r="P390" i="41"/>
  <c r="I390" i="41"/>
  <c r="H390" i="41"/>
  <c r="F390" i="41"/>
  <c r="P388" i="41"/>
  <c r="I388" i="41"/>
  <c r="H388" i="41"/>
  <c r="F388" i="41"/>
  <c r="P387" i="41"/>
  <c r="I387" i="41"/>
  <c r="H387" i="41"/>
  <c r="F387" i="41"/>
  <c r="D381" i="41"/>
  <c r="A381" i="41"/>
  <c r="P377" i="41"/>
  <c r="I377" i="41"/>
  <c r="H377" i="41"/>
  <c r="F377" i="41"/>
  <c r="P375" i="41"/>
  <c r="I375" i="41"/>
  <c r="H375" i="41"/>
  <c r="F375" i="41"/>
  <c r="P374" i="41"/>
  <c r="I374" i="41"/>
  <c r="H374" i="41"/>
  <c r="F374" i="41"/>
  <c r="D368" i="41"/>
  <c r="A368" i="41"/>
  <c r="I364" i="41"/>
  <c r="F364" i="41"/>
  <c r="P363" i="41"/>
  <c r="I363" i="41"/>
  <c r="H363" i="41"/>
  <c r="F363" i="41"/>
  <c r="D357" i="41"/>
  <c r="A357" i="41"/>
  <c r="P353" i="41"/>
  <c r="I353" i="41"/>
  <c r="H353" i="41"/>
  <c r="F353" i="41"/>
  <c r="P351" i="41"/>
  <c r="I351" i="41"/>
  <c r="H351" i="41"/>
  <c r="F351" i="41"/>
  <c r="P350" i="41"/>
  <c r="I350" i="41"/>
  <c r="H350" i="41"/>
  <c r="F350" i="41"/>
  <c r="P349" i="41"/>
  <c r="I349" i="41"/>
  <c r="H349" i="41"/>
  <c r="F349" i="41"/>
  <c r="P348" i="41"/>
  <c r="I348" i="41"/>
  <c r="H348" i="41"/>
  <c r="F348" i="41"/>
  <c r="D342" i="41"/>
  <c r="A342" i="41"/>
  <c r="I338" i="41"/>
  <c r="F338" i="41"/>
  <c r="P337" i="41"/>
  <c r="I337" i="41"/>
  <c r="H337" i="41"/>
  <c r="F337" i="41"/>
  <c r="D331" i="41"/>
  <c r="A331" i="41"/>
  <c r="I326" i="41"/>
  <c r="F326" i="41"/>
  <c r="P325" i="41"/>
  <c r="I325" i="41"/>
  <c r="H325" i="41"/>
  <c r="F325" i="41"/>
  <c r="P324" i="41"/>
  <c r="I324" i="41"/>
  <c r="H324" i="41"/>
  <c r="F324" i="41"/>
  <c r="P322" i="41"/>
  <c r="I322" i="41"/>
  <c r="H322" i="41"/>
  <c r="F322" i="41"/>
  <c r="P321" i="41"/>
  <c r="I321" i="41"/>
  <c r="H321" i="41"/>
  <c r="F321" i="41"/>
  <c r="P320" i="41"/>
  <c r="I320" i="41"/>
  <c r="H320" i="41"/>
  <c r="F320" i="41"/>
  <c r="D314" i="41"/>
  <c r="A314" i="41"/>
  <c r="I310" i="41"/>
  <c r="F310" i="41"/>
  <c r="P309" i="41"/>
  <c r="I309" i="41"/>
  <c r="H309" i="41"/>
  <c r="F309" i="41"/>
  <c r="D303" i="41"/>
  <c r="A303" i="41"/>
  <c r="P299" i="41"/>
  <c r="I299" i="41"/>
  <c r="H299" i="41"/>
  <c r="F299" i="41"/>
  <c r="D293" i="41"/>
  <c r="A293" i="41"/>
  <c r="I289" i="41"/>
  <c r="F289" i="41"/>
  <c r="I287" i="41"/>
  <c r="F287" i="41"/>
  <c r="I286" i="41"/>
  <c r="F286" i="41"/>
  <c r="I285" i="41"/>
  <c r="F285" i="41"/>
  <c r="I284" i="41"/>
  <c r="F284" i="41"/>
  <c r="P283" i="41"/>
  <c r="I283" i="41"/>
  <c r="H283" i="41"/>
  <c r="F283" i="41"/>
  <c r="D277" i="41"/>
  <c r="A277" i="41"/>
  <c r="I273" i="41"/>
  <c r="F273" i="41"/>
  <c r="P272" i="41"/>
  <c r="I272" i="41"/>
  <c r="H272" i="41"/>
  <c r="F272" i="41"/>
  <c r="D266" i="41"/>
  <c r="A266" i="41"/>
  <c r="I262" i="41"/>
  <c r="F262" i="41"/>
  <c r="P261" i="41"/>
  <c r="I261" i="41"/>
  <c r="H261" i="41"/>
  <c r="F261" i="41"/>
  <c r="D255" i="41"/>
  <c r="A255" i="41"/>
  <c r="I251" i="41"/>
  <c r="F251" i="41"/>
  <c r="I250" i="41"/>
  <c r="F250" i="41"/>
  <c r="P248" i="41"/>
  <c r="I248" i="41"/>
  <c r="H248" i="41"/>
  <c r="F248" i="41"/>
  <c r="D242" i="41"/>
  <c r="A242" i="41"/>
  <c r="I238" i="41"/>
  <c r="F238" i="41"/>
  <c r="I237" i="41"/>
  <c r="F237" i="41"/>
  <c r="I235" i="41"/>
  <c r="F235" i="41"/>
  <c r="I234" i="41"/>
  <c r="F234" i="41"/>
  <c r="I233" i="41"/>
  <c r="F233" i="41"/>
  <c r="P232" i="41"/>
  <c r="I232" i="41"/>
  <c r="H232" i="41"/>
  <c r="F232" i="41"/>
  <c r="D226" i="41"/>
  <c r="A226" i="41"/>
  <c r="I221" i="41"/>
  <c r="F221" i="41"/>
  <c r="I220" i="41"/>
  <c r="F220" i="41"/>
  <c r="I219" i="41"/>
  <c r="F219" i="41"/>
  <c r="P218" i="41"/>
  <c r="I218" i="41"/>
  <c r="H218" i="41"/>
  <c r="F218" i="41"/>
  <c r="D212" i="41"/>
  <c r="A212" i="41"/>
  <c r="I207" i="41"/>
  <c r="F207" i="41"/>
  <c r="I206" i="41"/>
  <c r="F206" i="41"/>
  <c r="I205" i="41"/>
  <c r="F205" i="41"/>
  <c r="P204" i="41"/>
  <c r="I204" i="41"/>
  <c r="H204" i="41"/>
  <c r="F204" i="41"/>
  <c r="D198" i="41"/>
  <c r="A198" i="41"/>
  <c r="I194" i="41"/>
  <c r="F194" i="41"/>
  <c r="I193" i="41"/>
  <c r="F193" i="41"/>
  <c r="I191" i="41"/>
  <c r="F191" i="41"/>
  <c r="I190" i="41"/>
  <c r="F190" i="41"/>
  <c r="P189" i="41"/>
  <c r="I189" i="41"/>
  <c r="H189" i="41"/>
  <c r="F189" i="41"/>
  <c r="D183" i="41"/>
  <c r="A183" i="41"/>
  <c r="I178" i="41"/>
  <c r="F178" i="41"/>
  <c r="I177" i="41"/>
  <c r="F177" i="41"/>
  <c r="P176" i="41"/>
  <c r="I176" i="41"/>
  <c r="H176" i="41"/>
  <c r="F176" i="41"/>
  <c r="D170" i="41"/>
  <c r="A170" i="41"/>
  <c r="I166" i="41"/>
  <c r="F166" i="41"/>
  <c r="I165" i="41"/>
  <c r="F165" i="41"/>
  <c r="I164" i="41"/>
  <c r="F164" i="41"/>
  <c r="I163" i="41"/>
  <c r="F163" i="41"/>
  <c r="P162" i="41"/>
  <c r="I162" i="41"/>
  <c r="H162" i="41"/>
  <c r="F162" i="41"/>
  <c r="D156" i="41"/>
  <c r="A156" i="41"/>
  <c r="I152" i="41"/>
  <c r="F152" i="41"/>
  <c r="P151" i="41"/>
  <c r="I151" i="41"/>
  <c r="H151" i="41"/>
  <c r="F151" i="41"/>
  <c r="D145" i="41"/>
  <c r="A145" i="41"/>
  <c r="I141" i="41"/>
  <c r="F141" i="41"/>
  <c r="I140" i="41"/>
  <c r="F140" i="41"/>
  <c r="P139" i="41"/>
  <c r="I139" i="41"/>
  <c r="L139" i="41" s="1"/>
  <c r="L142" i="41" s="1"/>
  <c r="H139" i="41"/>
  <c r="F139" i="41"/>
  <c r="D133" i="41"/>
  <c r="A133" i="41"/>
  <c r="I129" i="41"/>
  <c r="F129" i="41"/>
  <c r="P128" i="41"/>
  <c r="L128" i="41"/>
  <c r="L130" i="41" s="1"/>
  <c r="I128" i="41"/>
  <c r="H128" i="41"/>
  <c r="F128" i="41"/>
  <c r="D122" i="41"/>
  <c r="A122" i="41"/>
  <c r="I117" i="41"/>
  <c r="F117" i="41"/>
  <c r="P115" i="41"/>
  <c r="I115" i="41"/>
  <c r="H115" i="41"/>
  <c r="F115" i="41"/>
  <c r="P114" i="41"/>
  <c r="I114" i="41"/>
  <c r="H114" i="41"/>
  <c r="F114" i="41"/>
  <c r="D108" i="41"/>
  <c r="A108" i="41"/>
  <c r="I103" i="41"/>
  <c r="F103" i="41"/>
  <c r="I102" i="41"/>
  <c r="F102" i="41"/>
  <c r="I101" i="41"/>
  <c r="F101" i="41"/>
  <c r="P100" i="41"/>
  <c r="I100" i="41"/>
  <c r="H100" i="41"/>
  <c r="F100" i="41"/>
  <c r="D94" i="41"/>
  <c r="A94" i="41"/>
  <c r="I90" i="41"/>
  <c r="F90" i="41"/>
  <c r="P89" i="41"/>
  <c r="I89" i="41"/>
  <c r="H89" i="41"/>
  <c r="F89" i="41"/>
  <c r="D83" i="41"/>
  <c r="A83" i="41"/>
  <c r="I79" i="41"/>
  <c r="F79" i="41"/>
  <c r="I77" i="41"/>
  <c r="F77" i="41"/>
  <c r="I76" i="41"/>
  <c r="F76" i="41"/>
  <c r="P74" i="41"/>
  <c r="I74" i="41"/>
  <c r="H74" i="41"/>
  <c r="F74" i="41"/>
  <c r="D68" i="41"/>
  <c r="A68" i="41"/>
  <c r="I64" i="41"/>
  <c r="F64" i="41"/>
  <c r="I62" i="41"/>
  <c r="F62" i="41"/>
  <c r="I61" i="41"/>
  <c r="F61" i="41"/>
  <c r="I60" i="41"/>
  <c r="F60" i="41"/>
  <c r="P59" i="41"/>
  <c r="I59" i="41"/>
  <c r="H59" i="41"/>
  <c r="F59" i="41"/>
  <c r="D53" i="41"/>
  <c r="A53" i="41"/>
  <c r="I49" i="41"/>
  <c r="F49" i="41"/>
  <c r="P48" i="41"/>
  <c r="I48" i="41"/>
  <c r="H48" i="41"/>
  <c r="F48" i="41"/>
  <c r="D42" i="41"/>
  <c r="A42" i="41"/>
  <c r="I37" i="41"/>
  <c r="F37" i="41"/>
  <c r="P36" i="41"/>
  <c r="I36" i="41"/>
  <c r="H36" i="41"/>
  <c r="F36" i="41"/>
  <c r="D30" i="41"/>
  <c r="A30" i="41"/>
  <c r="I26" i="41"/>
  <c r="F26" i="41"/>
  <c r="P25" i="41"/>
  <c r="I25" i="41"/>
  <c r="H25" i="41"/>
  <c r="F25" i="41"/>
  <c r="I24" i="41"/>
  <c r="F24" i="41"/>
  <c r="P23" i="41"/>
  <c r="I23" i="41"/>
  <c r="H23" i="41"/>
  <c r="F23" i="41"/>
  <c r="D17" i="41"/>
  <c r="A17" i="41"/>
  <c r="I13" i="41"/>
  <c r="F13" i="41"/>
  <c r="P12" i="41"/>
  <c r="I12" i="41"/>
  <c r="H12" i="41"/>
  <c r="F12" i="41"/>
  <c r="D6" i="41"/>
  <c r="A6" i="41"/>
  <c r="A2" i="41"/>
  <c r="L151" i="41" l="1"/>
  <c r="L153" i="41" s="1"/>
  <c r="L299" i="41"/>
  <c r="L300" i="41" s="1"/>
  <c r="L499" i="41"/>
  <c r="L501" i="41" s="1"/>
  <c r="L544" i="41"/>
  <c r="L547" i="41" s="1"/>
  <c r="L363" i="41"/>
  <c r="L365" i="41" s="1"/>
  <c r="L604" i="41"/>
  <c r="L607" i="41" s="1"/>
  <c r="L656" i="41"/>
  <c r="L661" i="41" s="1"/>
  <c r="L746" i="41"/>
  <c r="L750" i="41" s="1"/>
  <c r="L697" i="41"/>
  <c r="L699" i="41" s="1"/>
  <c r="L23" i="41"/>
  <c r="L27" i="41" s="1"/>
  <c r="L162" i="41"/>
  <c r="L167" i="41" s="1"/>
  <c r="L440" i="41"/>
  <c r="L448" i="41" s="1"/>
  <c r="L631" i="41"/>
  <c r="L636" i="41" s="1"/>
  <c r="L708" i="41"/>
  <c r="L711" i="41" s="1"/>
  <c r="L176" i="41"/>
  <c r="L180" i="41" s="1"/>
  <c r="L309" i="41"/>
  <c r="L311" i="41" s="1"/>
  <c r="L337" i="41"/>
  <c r="L339" i="41" s="1"/>
  <c r="L387" i="41"/>
  <c r="L391" i="41" s="1"/>
  <c r="L412" i="41"/>
  <c r="L418" i="41" s="1"/>
  <c r="L484" i="41"/>
  <c r="L490" i="41" s="1"/>
  <c r="L581" i="41"/>
  <c r="L583" i="41" s="1"/>
  <c r="L592" i="41"/>
  <c r="L595" i="41" s="1"/>
  <c r="L616" i="41"/>
  <c r="L622" i="41" s="1"/>
  <c r="L645" i="41"/>
  <c r="L647" i="41" s="1"/>
  <c r="L670" i="41"/>
  <c r="L675" i="41" s="1"/>
  <c r="L733" i="41"/>
  <c r="L737" i="41" s="1"/>
  <c r="L36" i="41"/>
  <c r="L39" i="41" s="1"/>
  <c r="L232" i="41"/>
  <c r="L239" i="41" s="1"/>
  <c r="L272" i="41"/>
  <c r="L274" i="41" s="1"/>
  <c r="L204" i="41"/>
  <c r="L209" i="41" s="1"/>
  <c r="L532" i="41"/>
  <c r="L535" i="41" s="1"/>
  <c r="L76" i="41"/>
  <c r="L80" i="41" s="1"/>
  <c r="L248" i="41"/>
  <c r="L252" i="41" s="1"/>
  <c r="L784" i="41"/>
  <c r="L786" i="41" s="1"/>
  <c r="L114" i="41"/>
  <c r="L119" i="41" s="1"/>
  <c r="L12" i="41"/>
  <c r="L14" i="41" s="1"/>
  <c r="L48" i="41"/>
  <c r="L50" i="41" s="1"/>
  <c r="L59" i="41"/>
  <c r="L65" i="41" s="1"/>
  <c r="L261" i="41"/>
  <c r="L263" i="41" s="1"/>
  <c r="L348" i="41"/>
  <c r="L354" i="41" s="1"/>
  <c r="L469" i="41"/>
  <c r="L475" i="41" s="1"/>
  <c r="L568" i="41"/>
  <c r="L572" i="41" s="1"/>
  <c r="L684" i="41"/>
  <c r="L688" i="41" s="1"/>
  <c r="L720" i="41"/>
  <c r="L724" i="41" s="1"/>
  <c r="L771" i="41"/>
  <c r="L775" i="41" s="1"/>
  <c r="L374" i="41"/>
  <c r="L378" i="41" s="1"/>
  <c r="L457" i="41"/>
  <c r="L460" i="41" s="1"/>
  <c r="L556" i="41"/>
  <c r="L559" i="41" s="1"/>
  <c r="L189" i="41"/>
  <c r="L195" i="41" s="1"/>
  <c r="L320" i="41"/>
  <c r="L328" i="41" s="1"/>
  <c r="L218" i="41"/>
  <c r="L223" i="41" s="1"/>
  <c r="L283" i="41"/>
  <c r="L290" i="41" s="1"/>
  <c r="L89" i="41"/>
  <c r="L91" i="41" s="1"/>
  <c r="L100" i="41"/>
  <c r="L105" i="41" s="1"/>
  <c r="L400" i="41"/>
  <c r="L403" i="41" s="1"/>
  <c r="L510" i="41"/>
  <c r="L512" i="41" s="1"/>
  <c r="L521" i="41"/>
  <c r="L523" i="41" s="1"/>
  <c r="L759" i="41"/>
  <c r="L762" i="41" s="1"/>
  <c r="L427" i="41"/>
  <c r="L431" i="41" s="1"/>
  <c r="E17" i="36" l="1"/>
  <c r="H17" i="36" l="1"/>
  <c r="D12" i="42" l="1"/>
  <c r="F12" i="42" s="1"/>
  <c r="A2" i="35" l="1"/>
  <c r="A2" i="31"/>
  <c r="B6" i="36" l="1"/>
  <c r="A6" i="35" l="1"/>
  <c r="E21" i="42" l="1"/>
  <c r="F21" i="42" s="1"/>
  <c r="C16" i="31" l="1"/>
  <c r="I16" i="31" s="1"/>
  <c r="C13" i="31"/>
  <c r="I13" i="31" s="1"/>
  <c r="C17" i="31"/>
  <c r="I17" i="31" s="1"/>
  <c r="C18" i="31"/>
  <c r="I18" i="31" s="1"/>
  <c r="C12" i="31"/>
  <c r="I12" i="31" s="1"/>
  <c r="G12" i="42"/>
  <c r="C8" i="31" s="1"/>
  <c r="I8" i="31" s="1"/>
</calcChain>
</file>

<file path=xl/comments1.xml><?xml version="1.0" encoding="utf-8"?>
<comments xmlns="http://schemas.openxmlformats.org/spreadsheetml/2006/main">
  <authors>
    <author>fredyeduardo</author>
    <author>fredy eduardo sanchez alarcon</author>
  </authors>
  <commentList>
    <comment ref="A11"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11" authorId="0" shapeId="0">
      <text>
        <r>
          <rPr>
            <b/>
            <sz val="9"/>
            <color indexed="81"/>
            <rFont val="Tahoma"/>
            <family val="2"/>
          </rPr>
          <t>fredyeduardo:</t>
        </r>
        <r>
          <rPr>
            <sz val="9"/>
            <color indexed="81"/>
            <rFont val="Tahoma"/>
            <family val="2"/>
          </rPr>
          <t xml:space="preserve">
CONDICION # 1</t>
        </r>
      </text>
    </comment>
    <comment ref="H11"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25"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25" authorId="0" shapeId="0">
      <text>
        <r>
          <rPr>
            <b/>
            <sz val="9"/>
            <color indexed="81"/>
            <rFont val="Tahoma"/>
            <family val="2"/>
          </rPr>
          <t>fredyeduardo:</t>
        </r>
        <r>
          <rPr>
            <sz val="9"/>
            <color indexed="81"/>
            <rFont val="Tahoma"/>
            <family val="2"/>
          </rPr>
          <t xml:space="preserve">
CONDICION # 1</t>
        </r>
      </text>
    </comment>
    <comment ref="H25"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39"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39" authorId="0" shapeId="0">
      <text>
        <r>
          <rPr>
            <b/>
            <sz val="9"/>
            <color indexed="81"/>
            <rFont val="Tahoma"/>
            <family val="2"/>
          </rPr>
          <t>fredyeduardo:</t>
        </r>
        <r>
          <rPr>
            <sz val="9"/>
            <color indexed="81"/>
            <rFont val="Tahoma"/>
            <family val="2"/>
          </rPr>
          <t xml:space="preserve">
CONDICION # 1</t>
        </r>
      </text>
    </comment>
    <comment ref="H39"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53"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53" authorId="0" shapeId="0">
      <text>
        <r>
          <rPr>
            <b/>
            <sz val="9"/>
            <color indexed="81"/>
            <rFont val="Tahoma"/>
            <family val="2"/>
          </rPr>
          <t>fredyeduardo:</t>
        </r>
        <r>
          <rPr>
            <sz val="9"/>
            <color indexed="81"/>
            <rFont val="Tahoma"/>
            <family val="2"/>
          </rPr>
          <t xml:space="preserve">
CONDICION # 1</t>
        </r>
      </text>
    </comment>
    <comment ref="H53"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67"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67" authorId="0" shapeId="0">
      <text>
        <r>
          <rPr>
            <b/>
            <sz val="9"/>
            <color indexed="81"/>
            <rFont val="Tahoma"/>
            <family val="2"/>
          </rPr>
          <t>fredyeduardo:</t>
        </r>
        <r>
          <rPr>
            <sz val="9"/>
            <color indexed="81"/>
            <rFont val="Tahoma"/>
            <family val="2"/>
          </rPr>
          <t xml:space="preserve">
CONDICION # 1</t>
        </r>
      </text>
    </comment>
    <comment ref="H67"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80"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80" authorId="0" shapeId="0">
      <text>
        <r>
          <rPr>
            <b/>
            <sz val="9"/>
            <color indexed="81"/>
            <rFont val="Tahoma"/>
            <family val="2"/>
          </rPr>
          <t>fredyeduardo:</t>
        </r>
        <r>
          <rPr>
            <sz val="9"/>
            <color indexed="81"/>
            <rFont val="Tahoma"/>
            <family val="2"/>
          </rPr>
          <t xml:space="preserve">
CONDICION # 1</t>
        </r>
      </text>
    </comment>
    <comment ref="H80"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94"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94" authorId="0" shapeId="0">
      <text>
        <r>
          <rPr>
            <b/>
            <sz val="9"/>
            <color indexed="81"/>
            <rFont val="Tahoma"/>
            <family val="2"/>
          </rPr>
          <t>fredyeduardo:</t>
        </r>
        <r>
          <rPr>
            <sz val="9"/>
            <color indexed="81"/>
            <rFont val="Tahoma"/>
            <family val="2"/>
          </rPr>
          <t xml:space="preserve">
CONDICION # 1</t>
        </r>
      </text>
    </comment>
    <comment ref="H94"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108"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108" authorId="0" shapeId="0">
      <text>
        <r>
          <rPr>
            <b/>
            <sz val="9"/>
            <color indexed="81"/>
            <rFont val="Tahoma"/>
            <family val="2"/>
          </rPr>
          <t>fredyeduardo:</t>
        </r>
        <r>
          <rPr>
            <sz val="9"/>
            <color indexed="81"/>
            <rFont val="Tahoma"/>
            <family val="2"/>
          </rPr>
          <t xml:space="preserve">
CONDICION # 1</t>
        </r>
      </text>
    </comment>
    <comment ref="H108"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122"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122" authorId="0" shapeId="0">
      <text>
        <r>
          <rPr>
            <b/>
            <sz val="9"/>
            <color indexed="81"/>
            <rFont val="Tahoma"/>
            <family val="2"/>
          </rPr>
          <t>fredyeduardo:</t>
        </r>
        <r>
          <rPr>
            <sz val="9"/>
            <color indexed="81"/>
            <rFont val="Tahoma"/>
            <family val="2"/>
          </rPr>
          <t xml:space="preserve">
CONDICION # 1</t>
        </r>
      </text>
    </comment>
    <comment ref="H122"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136"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136" authorId="0" shapeId="0">
      <text>
        <r>
          <rPr>
            <b/>
            <sz val="9"/>
            <color indexed="81"/>
            <rFont val="Tahoma"/>
            <family val="2"/>
          </rPr>
          <t>fredyeduardo:</t>
        </r>
        <r>
          <rPr>
            <sz val="9"/>
            <color indexed="81"/>
            <rFont val="Tahoma"/>
            <family val="2"/>
          </rPr>
          <t xml:space="preserve">
CONDICION # 1</t>
        </r>
      </text>
    </comment>
    <comment ref="H136"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149"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149" authorId="0" shapeId="0">
      <text>
        <r>
          <rPr>
            <b/>
            <sz val="9"/>
            <color indexed="81"/>
            <rFont val="Tahoma"/>
            <family val="2"/>
          </rPr>
          <t>fredyeduardo:</t>
        </r>
        <r>
          <rPr>
            <sz val="9"/>
            <color indexed="81"/>
            <rFont val="Tahoma"/>
            <family val="2"/>
          </rPr>
          <t xml:space="preserve">
CONDICION # 1</t>
        </r>
      </text>
    </comment>
    <comment ref="H149"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163"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163" authorId="0" shapeId="0">
      <text>
        <r>
          <rPr>
            <b/>
            <sz val="9"/>
            <color indexed="81"/>
            <rFont val="Tahoma"/>
            <family val="2"/>
          </rPr>
          <t>fredyeduardo:</t>
        </r>
        <r>
          <rPr>
            <sz val="9"/>
            <color indexed="81"/>
            <rFont val="Tahoma"/>
            <family val="2"/>
          </rPr>
          <t xml:space="preserve">
CONDICION # 1</t>
        </r>
      </text>
    </comment>
    <comment ref="H163"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 ref="A177" authorId="0" shapeId="0">
      <text>
        <r>
          <rPr>
            <b/>
            <sz val="22"/>
            <color indexed="81"/>
            <rFont val="Tahoma"/>
            <family val="2"/>
          </rPr>
          <t>fredyeduardo:</t>
        </r>
        <r>
          <rPr>
            <sz val="22"/>
            <color indexed="81"/>
            <rFont val="Tahoma"/>
            <family val="2"/>
          </rPr>
          <t xml:space="preserve">
NUMERO DE CONTRATOS VALIDOS DEL PROPONENTE</t>
        </r>
        <r>
          <rPr>
            <sz val="9"/>
            <color indexed="81"/>
            <rFont val="Tahoma"/>
            <family val="2"/>
          </rPr>
          <t xml:space="preserve">
</t>
        </r>
      </text>
    </comment>
    <comment ref="G177" authorId="0" shapeId="0">
      <text>
        <r>
          <rPr>
            <b/>
            <sz val="9"/>
            <color indexed="81"/>
            <rFont val="Tahoma"/>
            <family val="2"/>
          </rPr>
          <t>fredyeduardo:</t>
        </r>
        <r>
          <rPr>
            <sz val="9"/>
            <color indexed="81"/>
            <rFont val="Tahoma"/>
            <family val="2"/>
          </rPr>
          <t xml:space="preserve">
CONDICION # 1</t>
        </r>
      </text>
    </comment>
    <comment ref="H177" authorId="1" shapeId="0">
      <text>
        <r>
          <rPr>
            <b/>
            <sz val="14"/>
            <color indexed="81"/>
            <rFont val="Tahoma"/>
            <family val="2"/>
          </rPr>
          <t>fredy eduardo sanchez alarcon:</t>
        </r>
        <r>
          <rPr>
            <sz val="14"/>
            <color indexed="81"/>
            <rFont val="Tahoma"/>
            <family val="2"/>
          </rPr>
          <t xml:space="preserve">
La sumatoria de los 
contratos aportados como experiencia es mayor o igual al 100%</t>
        </r>
      </text>
    </comment>
  </commentList>
</comments>
</file>

<file path=xl/sharedStrings.xml><?xml version="1.0" encoding="utf-8"?>
<sst xmlns="http://schemas.openxmlformats.org/spreadsheetml/2006/main" count="2318" uniqueCount="269">
  <si>
    <t>FONDO DE DESARROLLO LOCAL DE USAQUEN</t>
  </si>
  <si>
    <t>OFERENTE</t>
  </si>
  <si>
    <t xml:space="preserve">EVALUACIÓN FINANCIERA </t>
  </si>
  <si>
    <t>EVALUACIÓN JURIDICA</t>
  </si>
  <si>
    <t>EVALUACIÓN TÉCNICA</t>
  </si>
  <si>
    <t>INFORME 
FINAL</t>
  </si>
  <si>
    <t>OBSERVACIONES</t>
  </si>
  <si>
    <t>CUMPLE</t>
  </si>
  <si>
    <t xml:space="preserve">REQUISITOS HABILITANTES TÉCNICOS PROFESIONALES DIRECTOR Y RESIDENTE </t>
  </si>
  <si>
    <t>CONDICIONES DE EXPERIENCIA</t>
  </si>
  <si>
    <t>CONDICION DIRECTOR DE INTERVENTORIA</t>
  </si>
  <si>
    <t>CONDICION RESIDENTE</t>
  </si>
  <si>
    <t>Observación y respuesta a observaciones</t>
  </si>
  <si>
    <t>Objeto del Contrato</t>
  </si>
  <si>
    <t>Empleador</t>
  </si>
  <si>
    <t>Cargo</t>
  </si>
  <si>
    <t>Postgrado en gerencia de proyectos o gerencia de construccion, o gerencia de obras o gerencia de empresas constructoras o similares</t>
  </si>
  <si>
    <t xml:space="preserve">Experiencia General 
(6 años general / 4 CONTRATOS especificos director) </t>
  </si>
  <si>
    <t>Experiencia MINIMA DE 3 AÑOS Y 1 CONTRATO ESPECIFICAO COMO RESIDENTE</t>
  </si>
  <si>
    <t>EXPERIENCIA DEL DIRECTOR</t>
  </si>
  <si>
    <t>N/A</t>
  </si>
  <si>
    <t>EXPERIENCIA DEL RESIDENTE 1</t>
  </si>
  <si>
    <t>EXPERIENCIA DEL RESIDENTE 2</t>
  </si>
  <si>
    <t>REQUISITOS HABILITANTES PROPONENTE  TÉCNICOS</t>
  </si>
  <si>
    <t xml:space="preserve">CUMPLE </t>
  </si>
  <si>
    <t>NO CUMPLE</t>
  </si>
  <si>
    <t>#</t>
  </si>
  <si>
    <t>OBJETO</t>
  </si>
  <si>
    <t>FECHA DE INICIO
D/M/A</t>
  </si>
  <si>
    <t>FECHA DE TERMINACION
D/M/A</t>
  </si>
  <si>
    <t>ENTIDAD</t>
  </si>
  <si>
    <t>VALOR CONTRATO</t>
  </si>
  <si>
    <t>VALOR EN SMMLV AÑO DE TERMINACION</t>
  </si>
  <si>
    <t>PORCENTAJE DE PARTICIPACION</t>
  </si>
  <si>
    <t>VALOR EJECUTADO EN PESOS AFECTADO POR EL % DE PARTICIPACION</t>
  </si>
  <si>
    <t>VALOR EJECUTADO EN SMMLV  AFECTADO POR EL % DE PARTICIPACION</t>
  </si>
  <si>
    <t>No. CONSECUTIVO EN RUP</t>
  </si>
  <si>
    <t>uno de los integrantes del Proponente debe aportar como mínimo el cincuenta (50%) por ciento de la experiencia</t>
  </si>
  <si>
    <t>% DEL PROCESO</t>
  </si>
  <si>
    <t>EXPERIENCIA DEL PROPONENTE</t>
  </si>
  <si>
    <t>CB INGENIEROS SAS 100%</t>
  </si>
  <si>
    <t>NOGAALL SAS 70%</t>
  </si>
  <si>
    <t>GERMAN ALONSO PUENTES GORDO 30%</t>
  </si>
  <si>
    <t>SAVIMAC SAS 50%</t>
  </si>
  <si>
    <t>INGECO SAS 100%</t>
  </si>
  <si>
    <t>VALOR TOTAL PROYECTO</t>
  </si>
  <si>
    <t>SMMLV</t>
  </si>
  <si>
    <t>SMMLV 50%</t>
  </si>
  <si>
    <t>SMMLV 5%</t>
  </si>
  <si>
    <t>VALOR:</t>
  </si>
  <si>
    <t>Experiencia en contratos, que incluyan:</t>
  </si>
  <si>
    <t>AÑO</t>
  </si>
  <si>
    <t>SALARIO MIN</t>
  </si>
  <si>
    <t>PONDERACION ADICIONAL PROPONENTE  TÉCNICOS</t>
  </si>
  <si>
    <t>FORMATO 7- MANIFESTACIÓN PERSONAL CLAVE Y FORMATOS</t>
  </si>
  <si>
    <t>CODIGO UNSPSC
 81101500 - 80102200 -80101600</t>
  </si>
  <si>
    <t>INTERCONDI SAS 100%</t>
  </si>
  <si>
    <t>CEAS SAS 100%</t>
  </si>
  <si>
    <t>DPC INGENIEROS S.A.S. 60%</t>
  </si>
  <si>
    <t>FRONTERAS  CONSTRUCTORA S.A.S. 40%</t>
  </si>
  <si>
    <t>NORBERTO BAYONA ESPITIA 100%</t>
  </si>
  <si>
    <t>CONSTRUCCIONES AXIOMA LTDA. 50%</t>
  </si>
  <si>
    <t>ALVARO AUGUSTO VERGARA GONGORA 50%</t>
  </si>
  <si>
    <t>BRAIN INGENIERÍA VIAL S.A.S 34%</t>
  </si>
  <si>
    <t>ENRIQUE HERNANDO PRIETO ACEVEDO 33%</t>
  </si>
  <si>
    <t>INPROTEKTO LIMITADA 33%</t>
  </si>
  <si>
    <t>CONSULTORES DONOVAN SAS 50%</t>
  </si>
  <si>
    <t>ARENAS DE LA HOZ INGENIERIA SAS 50%</t>
  </si>
  <si>
    <t>Constructora Ingevisa sas 25%</t>
  </si>
  <si>
    <t>Épsilon Ingeniería y Desarrollo sas 30%</t>
  </si>
  <si>
    <t>Ámbar construcciones y asesorías sas 45%</t>
  </si>
  <si>
    <t>VELNEC S.A. 100%</t>
  </si>
  <si>
    <t>COMPAÑÍA DE PROYECTOS TÉCNICOS CPT S.A. 100%</t>
  </si>
  <si>
    <t>R&amp;M CONSTRUCCIONES E INTERVENTORIAS S.A.S 100%</t>
  </si>
  <si>
    <t>PROYECTOS E INTERVENTORÍAS S.A.S. “PI S.A.S.” 70%</t>
  </si>
  <si>
    <t>INGENIERÍA DE ESTUDIOS Y ASESORIAS S.A.S. “INESAS” 30%</t>
  </si>
  <si>
    <t>B&amp;C S.A. 50%</t>
  </si>
  <si>
    <t>MSING S.A.S  50%</t>
  </si>
  <si>
    <t>ELSA TORRES ARENALES 50%</t>
  </si>
  <si>
    <t>RT TERRA S.A.S.  50%</t>
  </si>
  <si>
    <t>GNG INGENIERIA S.A.S.  60%</t>
  </si>
  <si>
    <t>JMELO INGENIERIA DE PROYECTOS S.A.S.  40%</t>
  </si>
  <si>
    <t>ARM CONSULTING LTDA  50%</t>
  </si>
  <si>
    <t>JORGE ALVARO SANCHEZ BLANCO 50%</t>
  </si>
  <si>
    <t>TECAL INGENIERIA S.A.S 75%</t>
  </si>
  <si>
    <t>TECNICONSULTA S.A.S 25%</t>
  </si>
  <si>
    <t>INGCONSASAS 100%</t>
  </si>
  <si>
    <t>INFRAOBRAS INGENIERIA S.A.S 50%</t>
  </si>
  <si>
    <t>TOTALL S.A.S 50%</t>
  </si>
  <si>
    <t>CM CONSTRUCTORES CONSULTORES Y ASOCIADOS LTDA 100%</t>
  </si>
  <si>
    <t>CENTRO NACIONAL DE PROYECTOS CNP S,A,S 100%</t>
  </si>
  <si>
    <t>CONSTRUCTORA A&amp;C S.A. 40%</t>
  </si>
  <si>
    <t>MSC INGENIERIA S.A.S 30%</t>
  </si>
  <si>
    <t>CORTES LEIVA ASOCIADOS S.A.S 30%</t>
  </si>
  <si>
    <t>HR ING SAS 100%</t>
  </si>
  <si>
    <t>MYRIAM VIVIANA CASTELBLANCO VELA 60%</t>
  </si>
  <si>
    <t>SAE INGENIEROS SAS 40%</t>
  </si>
  <si>
    <t>GMC INGENIEROS S.A.S 100%</t>
  </si>
  <si>
    <t>D&amp;B INGENIEROS CIVILES SAS 50%</t>
  </si>
  <si>
    <t>CONSULTORES INTERVENOTRES COLOMBIANOS SAS – CONCIC SAS 50%</t>
  </si>
  <si>
    <t>IAR PROYECTOS SAS 50%</t>
  </si>
  <si>
    <t>BATEMAN INGENIERIA SAS 50%</t>
  </si>
  <si>
    <t>COMPAÑÍA DE INTERVENTORÍAS Y CONSULTORÍAS DE LA COSTA S.A.S 50%</t>
  </si>
  <si>
    <t>CGB S.A.S 50%</t>
  </si>
  <si>
    <t>DESARROLLO EN INGENIERIA S.A.S 60%</t>
  </si>
  <si>
    <t>SEIING S.A.S 40%</t>
  </si>
  <si>
    <t>CARLOS RODRIGUEZ PADILLA 50%</t>
  </si>
  <si>
    <t>NORMALIZAR INGENIERIA SAS 50%</t>
  </si>
  <si>
    <t>GUSTAVO PEREZ MARIÑO     100%</t>
  </si>
  <si>
    <t>NA ISABEL HENDE CARREÑO 50%</t>
  </si>
  <si>
    <t>CARLOS ALBERTO PALTA MUÑOZ 50%</t>
  </si>
  <si>
    <t>BAC ENGINEERING CONSULTANCY GROUP S.A.S 50%</t>
  </si>
  <si>
    <t>TERRA INGENIEROS CIVILES S.A.S 50%</t>
  </si>
  <si>
    <t>KHB INGENIERIA S.A.S.  50%</t>
  </si>
  <si>
    <t>KRESTON RM S.A 50%</t>
  </si>
  <si>
    <t>GAVINCO INGENIEROS CONSULTORES SAS    100%</t>
  </si>
  <si>
    <t>CELQO S.A.S.       100%</t>
  </si>
  <si>
    <t>Jps Ingenieria S.A    100%</t>
  </si>
  <si>
    <t>MEDINA &amp; RIVERA INGENIEROS ASOCIADOS SAS 50%</t>
  </si>
  <si>
    <t>DOBLE R ARQUITECTURA E INGENIERIA SAS 50%</t>
  </si>
  <si>
    <t>VIASTOP S.A.S 50%</t>
  </si>
  <si>
    <t>INTEXE S.A.S 50%</t>
  </si>
  <si>
    <t>Proyectistas Asociados SAS   100%</t>
  </si>
  <si>
    <t>ANDRA MONICA CARDOZO ROJAS 50%</t>
  </si>
  <si>
    <t>Flavio Ricardo Jimenez Mejia    100%</t>
  </si>
  <si>
    <t>OBRAS Y PROYECTOS RP S.A.S.50%</t>
  </si>
  <si>
    <t>LEZO INGENIERIA SAS 25%</t>
  </si>
  <si>
    <t>INCGROUP SAS 25%</t>
  </si>
  <si>
    <t>CAYCO-GPI     SAS  100%</t>
  </si>
  <si>
    <t>ALFREDO JOSE  LEPESQUEUR MARTINEZ 50%</t>
  </si>
  <si>
    <t>PROYECTOS URBANOS &amp; CONSTRUCCIONES DEL CARIBE S.A.S. 50%</t>
  </si>
  <si>
    <t>INGENIERÍA DEL FUTURO S.A.S 50%</t>
  </si>
  <si>
    <t>SVP INGENIERÍA S.A.S 50%</t>
  </si>
  <si>
    <t>ARQUITECTOS INGENIEROS CONSTRUCTORES S.A.S 50%</t>
  </si>
  <si>
    <t>MARIA ELENA VERGARA CARRASCAL 50%</t>
  </si>
  <si>
    <t>MUR PROYECTOS S.A.S 50%</t>
  </si>
  <si>
    <t>GESTORA DE PROYECTOS DE INGENIERÍA E INFRAESTRUCTURA S.A.S50%</t>
  </si>
  <si>
    <t>CARLOS ARTURO MONZON GONZALEZ 25%</t>
  </si>
  <si>
    <t>WILLIAM ARMANDO CRISTANCHO GARCÍA 75%</t>
  </si>
  <si>
    <t>PROJEKTA LTDA       100%</t>
  </si>
  <si>
    <t>R&amp;J INGENIERIA S.A.S 45%</t>
  </si>
  <si>
    <t>DAM SOLUCIONES E INGENIERIA S.A.S 45%</t>
  </si>
  <si>
    <t>LUIS CARLOS CASTRO LOZANO 10%</t>
  </si>
  <si>
    <t>APP CONSULTORES &amp; ESTRUCTURADORES SAS 30%</t>
  </si>
  <si>
    <t>MIRS           100%</t>
  </si>
  <si>
    <t>PEDRO JOSE CORREDOR BECERRA 70%</t>
  </si>
  <si>
    <t>SOLUCIONES PARA LA INGENIERÍA S.A.S 99%</t>
  </si>
  <si>
    <t>YAMILL ALONSO  MONTENEGRO CALDERÓN 1%</t>
  </si>
  <si>
    <r>
      <rPr>
        <b/>
        <sz val="18"/>
        <color theme="1"/>
        <rFont val="Garamond"/>
        <family val="1"/>
      </rPr>
      <t xml:space="preserve">OBJETO: </t>
    </r>
    <r>
      <rPr>
        <b/>
        <sz val="18"/>
        <color rgb="FFFF0000"/>
        <rFont val="Garamond"/>
        <family val="1"/>
      </rPr>
      <t>"INTERVENTORÍA TÉCNICA, ADMINISTRATIVA, LEGAL, FINANCIERA, SOCIAL, AMBIENTAL Y SISTEMA DE SEGURIDAD Y SALUD EN EL TRABAJO - SG-SST, DEL CONTRATO DE OBRA QUE SE DERIVE DE LA LICITACIÓN PUBLICA FDLUSA-LP-002-2020, LA CUAL TIENE POR OBJETO “CONTRATAR POR EL SISTEMA DE PRECIOS UNITARIOS FIJOS SIN FORMULA DE REAJUSTE Y A MONTO AGOTABLE LAS OBRAS Y ACTIVIDADES NECESARIAS PARA LA CONSERVACION DE LA MALLA VIAL  DE LA LOCALIDAD DE USAQUÉN, EN BOGOTA D.C.”</t>
    </r>
  </si>
  <si>
    <r>
      <rPr>
        <b/>
        <sz val="18"/>
        <color rgb="FFFF0000"/>
        <rFont val="Garamond"/>
        <family val="1"/>
      </rPr>
      <t xml:space="preserve">cada contrato debe cumplir con alguno de estos códigos </t>
    </r>
    <r>
      <rPr>
        <b/>
        <u/>
        <sz val="18"/>
        <color rgb="FFFF0000"/>
        <rFont val="Garamond"/>
        <family val="1"/>
      </rPr>
      <t>81101500 y 80102200 y 80101600</t>
    </r>
  </si>
  <si>
    <t xml:space="preserve">• Que las actividades ejecutadas correspondan a INTERVENTORIA A LA CONSTRUCCIÓN OREHABILITACIÓN O MEJORAMIENTO O MANTENIMIENTO DE INFRAESTRUCTURA VIALPARA TRÁFICO VEHICULAR DE VÍAS URBANAS O DE VÍAS PRIMARIAS OSECUNDARIAS. No se aceptará experiencia en contratos cuyo objeto o alcance sea
exclusivamente en cualquiera de las siguientes actividades de obra interventoría: componentesde seguridad vial o semaforización o puentes.
</t>
  </si>
  <si>
    <r>
      <rPr>
        <b/>
        <sz val="18"/>
        <color rgb="FF000000"/>
        <rFont val="Garamond"/>
        <family val="1"/>
      </rPr>
      <t>NÚMERO DE CONTRATOS:</t>
    </r>
    <r>
      <rPr>
        <sz val="18"/>
        <color rgb="FF000000"/>
        <rFont val="Garamond"/>
        <family val="1"/>
      </rPr>
      <t xml:space="preserve"> </t>
    </r>
    <r>
      <rPr>
        <b/>
        <sz val="18"/>
        <color rgb="FFFF0000"/>
        <rFont val="Garamond"/>
        <family val="1"/>
      </rPr>
      <t xml:space="preserve">El proponente podrá acreditar la experiencia con mínimo uno (1) y máximo diez (10) contratos los cuales serán evaluados teniendo en cuenta el contenido establecido en la Matriz 1 – Experiencia.
</t>
    </r>
  </si>
  <si>
    <r>
      <rPr>
        <b/>
        <sz val="18"/>
        <color theme="1"/>
        <rFont val="Garamond"/>
        <family val="1"/>
      </rPr>
      <t>CONDICIÓN 1:</t>
    </r>
    <r>
      <rPr>
        <b/>
        <sz val="18"/>
        <color rgb="FFFF0000"/>
        <rFont val="Garamond"/>
        <family val="1"/>
      </rPr>
      <t xml:space="preserve"> Para los Proponentes Plurales, uno de los integrantes del Proponente debe aportar como mínimo el cincuenta (50%) por ciento de la experiencia.</t>
    </r>
  </si>
  <si>
    <t xml:space="preserve">
</t>
  </si>
  <si>
    <t>FACTORES PONDERABLES</t>
  </si>
  <si>
    <t>FACTORES PONDERABLES / PUNTAJE FINAL</t>
  </si>
  <si>
    <t>PUNTAJE     TOTAL</t>
  </si>
  <si>
    <t>Para la asignación de puntaje, se tomará el promedio de los contratos válidos aportados expresados en SMMLV registrados en el RUP o en alguno de los documentos válidos señalados en el numeral Documentos Válidos para la Acreditación de la Experiencia Requerida, que acredite su experiencia relacionada en el RUP, y que en total hayan cumplido con lo mencionado en el literal A de esta sección. Dicho promedio será el valor que lo hará participar para la asignación del puntaje</t>
  </si>
  <si>
    <t>n =</t>
  </si>
  <si>
    <t>Número de propuestas hábiles</t>
  </si>
  <si>
    <t>Puntaje Maximo</t>
  </si>
  <si>
    <t>No.</t>
  </si>
  <si>
    <t xml:space="preserve">OFERENTES </t>
  </si>
  <si>
    <t>NÚMERO SMMLV APORTADOS</t>
  </si>
  <si>
    <t xml:space="preserve">No. De Contratos Validados </t>
  </si>
  <si>
    <t>Promedio SMMLV</t>
  </si>
  <si>
    <t>Puntaje M.C.V.A</t>
  </si>
  <si>
    <t>CALCULO</t>
  </si>
  <si>
    <t xml:space="preserve">PUNTAJE MAXIMO </t>
  </si>
  <si>
    <t>VELNEC S.A.</t>
  </si>
  <si>
    <t>EQUIPO DE TRABAJO (PERSONAL CLAVE AVALUABLE) (10 PUNTOS)</t>
  </si>
  <si>
    <t>APOYO A LA INDUSTRIA NACIONAL (20 PUNTOS)</t>
  </si>
  <si>
    <t>VINCULACION DE PERSONAS CON DISCAPACIDAD
(1 PUNTO)</t>
  </si>
  <si>
    <t>EMPRENDIMIENTOS Y EMPRESAS DE MUJERES
(0,25 PUNTOS)</t>
  </si>
  <si>
    <t>MIPYME
(0,25 PUNTOS)</t>
  </si>
  <si>
    <t>EXPERIENCIA DEL PROPONENTE 
(68,5 PUNTOS)</t>
  </si>
  <si>
    <t>CONCURSO DE MERITOS ABIERTO - FDLUSA-CMA-004-2023</t>
  </si>
  <si>
    <t>ANZA INGENIERIA</t>
  </si>
  <si>
    <t>JET INGENIERIA SAS</t>
  </si>
  <si>
    <t>CONSORCIO TEATRO AM</t>
  </si>
  <si>
    <t>HUPK S.A.S.</t>
  </si>
  <si>
    <t>GB10 CONSULTORES S.A.S.</t>
  </si>
  <si>
    <t>Camilo Moncaleano</t>
  </si>
  <si>
    <t>CONSORCIO ING SERVITÁ</t>
  </si>
  <si>
    <t>flm ingenieros contratistas consultores S.A.S.</t>
  </si>
  <si>
    <t>R&amp;M CONSTRUCCIONES E INTERVENTORIAS S.A.S.</t>
  </si>
  <si>
    <t>IA ingenieria y Arquitectura de Colombia SAS</t>
  </si>
  <si>
    <t>PROYECTOS URBANOS Y CONSTRUCCIONES DEL CARIBE S.A.S</t>
  </si>
  <si>
    <t>KRIBA INGENIEROS LTDA</t>
  </si>
  <si>
    <t>INTERVENTORÍA TÉCNICA, ADMINISTRA-TIVA, FINANCIERA, JURÍDICA, AMBIENTAL Y SOCIAL AL CONTRATO DE OBRA PÚBLICA RESULTANTE DEL PROCESO DE LICITACIÓN PÚBLICA CUYO OBJETO ES: CONTRATAR POR EL SISTEMA DE PRECIOS UNITARIOS FIJOS Y A MONTO AGOTABLE EL MANTENIMIENTO Y/O ADECUACIÓN Y/O REPARACIÓN DEL EQUIPAMIENTO CULTURAL CDC TEATRO SERVITÁ UBICADO EN LA CALLE 165 No. 7-52.”</t>
  </si>
  <si>
    <t>VELNEC S.A 100%</t>
  </si>
  <si>
    <t>ANZA INGENIERIA 100%</t>
  </si>
  <si>
    <t>JET INGENIERIA SAS 100%</t>
  </si>
  <si>
    <t>HUPK S.A.S 100%</t>
  </si>
  <si>
    <t>GB10 CONSULTORES S.A.S 100%</t>
  </si>
  <si>
    <t>Camilo Moncaleano 100%</t>
  </si>
  <si>
    <t>flm ingenieros contratistas consultores S.A.S 100%</t>
  </si>
  <si>
    <t>IA ingenieria y Arquitectura de Colombia SAS 100%</t>
  </si>
  <si>
    <t>KRIBA INGENIEROS LTDA 100%</t>
  </si>
  <si>
    <t>PROYECTOS URBANOS Y CONSTRUCCIONES DEL CARIBE S.A.S 100%</t>
  </si>
  <si>
    <r>
      <rPr>
        <b/>
        <sz val="18"/>
        <color theme="1"/>
        <rFont val="Garamond"/>
        <family val="1"/>
      </rPr>
      <t xml:space="preserve">OBJETO: </t>
    </r>
    <r>
      <rPr>
        <b/>
        <sz val="18"/>
        <color rgb="FFFF0000"/>
        <rFont val="Garamond"/>
        <family val="1"/>
      </rPr>
      <t>“INTERVENTORÍA TÉCNICA, ADMINISTRA-TIVA, FINANCIERA, JURÍDICA, AMBIENTAL Y SOCIAL AL CONTRATO DE OBRA PÚBLICA RESULTANTE DEL PROCESO DE LICITACIÓN PÚBLICA CUYO OBJETO ES: CONTRATAR POR EL SISTEMA DE PRECIOS UNITARIOS FIJOS Y A MONTO AGOTABLE EL MANTENIMIENTO Y/O ADECUACIÓN Y/O REPARACIÓN DEL EQUIPAMIENTO CULTURAL CDC TEATRO SERVITÁ UBICADO EN LA CALLE 165 No. 7-52.”</t>
    </r>
  </si>
  <si>
    <t>MIRS LATINOAMERICA SAS 90%</t>
  </si>
  <si>
    <t>C2R INGENIERIA Y  PROYECTOS S.A.S 10%</t>
  </si>
  <si>
    <t>INGECINCO LTDA  50%</t>
  </si>
  <si>
    <t>GRUPO ASV S.A.S 50%</t>
  </si>
  <si>
    <t>El proponente persona natural o jurídica o proponente plural, de los contratos presentados para acreditar la experiencia general habilitante acreditados en el RUP deberá acreditar la experiencia específica habilitante con una (1) certificación de contrato, a través de la cual acredite la ejecución de interventoría a proyectos de: construcción o adecuación o mantenimiento o reconstrucción o reparación de infraestructuras públicas o privadas, y  cuyo valor sea igual o superior al presupuesto oficial del presente proceso.</t>
  </si>
  <si>
    <r>
      <rPr>
        <b/>
        <sz val="18"/>
        <color rgb="FF000000"/>
        <rFont val="Garamond"/>
        <family val="1"/>
      </rPr>
      <t>NÚMERO DE CONTRATOS:</t>
    </r>
    <r>
      <rPr>
        <sz val="18"/>
        <color rgb="FF000000"/>
        <rFont val="Garamond"/>
        <family val="1"/>
      </rPr>
      <t xml:space="preserve"> </t>
    </r>
    <r>
      <rPr>
        <b/>
        <sz val="18"/>
        <color rgb="FFFF0000"/>
        <rFont val="Garamond"/>
        <family val="1"/>
      </rPr>
      <t xml:space="preserve">Para los casos en que el proponente logre acreditar su condición de empresa yo emprendimiento de mujeres y también de Mipyme, podrá acreditar la experiencia general con hasta CUATRO (4) contratos ejecutados y terminados a la fecha del cierre del proceso.
</t>
    </r>
  </si>
  <si>
    <r>
      <t xml:space="preserve">Para acreditar la experiencia conforme con lo establecido en el numeral 1° del artículo 2.2.1.1.1.5.3 del Decreto 1082 de 2015, el proponente singular o plural, deberá acreditar </t>
    </r>
    <r>
      <rPr>
        <b/>
        <u/>
        <sz val="18"/>
        <color rgb="FFFF0000"/>
        <rFont val="Garamond"/>
        <family val="1"/>
      </rPr>
      <t xml:space="preserve">la experiencia general habilitante con TRES (3) CONTRATOS </t>
    </r>
    <r>
      <rPr>
        <b/>
        <sz val="18"/>
        <color rgb="FFFF0000"/>
        <rFont val="Garamond"/>
        <family val="1"/>
      </rPr>
      <t>ejecutados y terminados a la fecha del cierre del proceso.</t>
    </r>
  </si>
  <si>
    <t>FORMATO 9 – ACEPTACIÓN Y CUMPLIMIENTO DE LA FORMACIÓN Y EXPERIENCIA DEL PERSONAL CLAVE</t>
  </si>
  <si>
    <t>FORMATO 11- FACTOR DE SOSTENIBILIDAD</t>
  </si>
  <si>
    <t>VALOR CONTRATO EN EL RUP SMMLV</t>
  </si>
  <si>
    <t>Contratar la Interventoría técnica, financiera, contable y jurídica al contrato que tiene por objeto "contratar la obra civil y adecuaciones en los ambientes de formación de las áreas de mecanizado, automatización y coordinaciones académicas del Centro Metalmecánico- Regional Distrito Capital por el sistema de precios unitarios fijos sin formula de reajuste."</t>
  </si>
  <si>
    <t>general y especifica</t>
  </si>
  <si>
    <t>general</t>
  </si>
  <si>
    <t xml:space="preserve">NO CUMPLE EXPERIENCIA GENERAL Y ESPECIFICA YA QUE EL CONTRATO NO CUMPLE CON TODOS  LOS CODIGOS EXIGIDOS.
NO CUMPLE CON EL NUMERO DE CONTRATOS EXIGIDOS DEACUERDO AL:
NUMERAL 3.1.3 REQUISITOS HABILITANTES TÉCNICOS
Para acreditar la experiencia conforme con lo establecido en el numeral 1° del artículo 2.2.1.1.1.5.3 del Decreto 1082 de 2015, el proponente singular o plural, deberá acreditar la experiencia general habilitante con TRES (3) CONTRATOS ejecutados y terminados a la fecha del cierre del proceso, cumpliendo las
siguientes condiciones:
6. La experiencia general habilitante se verificará de acuerdo con el Clasificador de Bienes y Servicios hasta el tercer nivel en el RUP y cada contrato deberá estar clasificado en los siguientes códigos UNSPSC: 80101600,81101500
</t>
  </si>
  <si>
    <t>INTERVENTORIA TÉCNICA, FINANCIERA, ADMINISTRATIVA, LEGAL, SOCIAL Y AMBIENTAL AL CONTRATO QUE SE ADJUDIQUE PARA REALIZAR LAS OBRAS DE DEMOLICIÓN PARCIAL, AMPLIACIÓN, ADECUACIÓN Y REFORZAMIENTO ESTRUCTURAL PARA EL JARDÍN INFANTIL VILLA CRISTINA UBICADO EN LA LOCALIDAD DE  ENGATIVA EN LA CIUDAD DE BOGOTA D.C</t>
  </si>
  <si>
    <t>INTERVENTORIA TECNICA, ADMINISTRATIVA,  FINANCIERA, AMBIENTAL Y JURIDICA PARA EL  MEJORAMIENTO Y ADECUACION DEL SALON  CULTURAL BARRIO LOS FUNDADORES EN EL  MUCIPIO DE FUGASUGA</t>
  </si>
  <si>
    <t>INTERVENTORÍA TÉCNICA, ADMINISTRATIVA,  FINANCIERA, CONTABLE Y JURIDICA AL  CONTRATO CUYO OBJETO ES ¿CONTRATAR A  PRECIOS UNITARIOS SIN FÓRMULA DE REAJUSTE  POR MONTO AGOTABLE LAS OBRAS DE  ADECUACIÓN Y MANTENIMIENTO DE LAS SEDES DE  LAS JUNTAS DE ACCIÓN COMUNAL UBICADAS EN  LA LOCALIDAD ANTONIO NARIÑO EN EL MARCO  DE UN PROCESO DE ACTUALIZACIÓN Y  MODERNIZACIÓN DE LA ESTRATEGIA DE ATENCIÓN  Y GESTIÓN DE LAS JUNTAS DE ACCIÓN COMUNAL</t>
  </si>
  <si>
    <t xml:space="preserve">CUMPLE EXPERIENCIA HABILITANTE  Y ESPECÍFICA
CUMPLE CON FORMATO COMPROMISO DE PERSONAL CLAVE EVALUABLE
CUMPLE FORMATO FACTOR HABILITANTE DE SOSTENIBILIDAD
</t>
  </si>
  <si>
    <t>Interventoría técnica, administrativa y financiera para el contrato de obra resultante de la Licitación Pública MC-LP-005 de 2014, cuyo objeto es: “Contratar por el sistema de precios unitarios fijos sin fórmula de ajuste, las obras de adecuación y mantenimiento en el Museo Nacional de Colombia, localizado en Bogotá D.C.”.</t>
  </si>
  <si>
    <t>Interventoría al contrato de atención primaria por el sistema de monto agotable a la infraestructura física de los establecimientos de reclusión del orden nacional- ERON - a cargo del INPEC</t>
  </si>
  <si>
    <t>REALIZAR LA INTERVENTORÍA TÉCNICA, ADMINISTRATIVA, FINANCIERA, JURIDICA, CONTABLE Y AMBIENTAL, PARA EL MANTENIMIENTO PREDICTIVO, PREVENTIVO, CORRECTIVO, REPARACIONES Y MEJORAS LOCATIVAS A LAS INSTALACIONES DEL SERVICIO NACIONAL DE APRENDIZAJE SENA A NIVEL NACIONAL, MEDIANTE EL SISTEMA DE PRECIOS UNITARIOS FIJOS, SIN FÓRMULA DE REAJUSTE Y A MONTO AGOTABLE</t>
  </si>
  <si>
    <t>INTERVENTORIA TECNICA, ADMINISTRATIVA Y  FINANCIERA A LA CONSTRUCCION DEL HOGAR  MULTIPLE DEL ICBF PARA LA NIÑEZ KANKUAMA EN  EL CORREGIMIENTO DE ATANQUEZ MUNICIPIO DE  VALLEDUPAR- CESAR</t>
  </si>
  <si>
    <t xml:space="preserve">
CUMPLE CON FORMATO COMPROMISO DE PERSONAL CLAVE EVALUABLE
CUMPLE FORMATO FACTOR HABILITANTE DE SOSTENIBILIDAD
</t>
  </si>
  <si>
    <t>INGECINCO PEQUEÑA EMPRESA.  RUP GRUP ASV MICROEMPRESA</t>
  </si>
  <si>
    <t>SE VERIFICA EN EL RUP TAMAÑO DE LA EMPRESA</t>
  </si>
  <si>
    <t>NTERVENTORÍA TÉCNICA, JURÍDICA, ADMINISTRATIVA, CONTABLE, SISO, AMBIENTAL Y FINANCIERA AL CONTRATO DE OBRA No. COI‐010 DE 2018 EL CUAL TIENE POR OBJETO: CONSTRUCCIÓN A TODO COSTO DE 31VIVIENDAS DE UNO Y DOS PISOS TIPO VIS PARA LA URBANIZACIÓN LA VICTORIA ETAPA 1UBICADO EN LA CIUDAD DE NEIVA, DEPARTAMENTO DEL HUILA</t>
  </si>
  <si>
    <t>INTERVENTORÍA TÉCNICA, JURÍDICA, ADMINISTRATIVA, CONTABLE, SISO, AMBIENTAL Y FINANCIERA AL CONTRATO DE OBRA No. COI-013 DE 2012 EL CUAL TIENE POR OBJETO: CONSTRUCCIÓN A TODO COSTO DE 20 VIVIENDAS DE UNO Y DOS PISOS TIPO VIS Y LAS OBRAS DE CONSTRUCCIÓN DE LA RED DE ACUEDUCTO Y ALCANTARILLADO Y VÍAS DE ACCESO EN PAVIMENTO RÍGIDO PARA LA URBANIZACIÓN LA VICTORIA ETAPA II UBICADO EN LA CIUDAD DE NEIVA, DEPARTAMENTO DEL HUILA</t>
  </si>
  <si>
    <t>INTERVENTORÍA TÉCNICA, LEGAL, ECONÓMICA Y AMBIENTAL A LAS OBRAS DE MEJORAMIENTO Y MANTENIMIENTO DE 64 VIVIENDAS CORRESPONDIENTES A LA I ETAPA DE LA URBANIZACIÓN VILLA CAROLINA”</t>
  </si>
  <si>
    <t>INTERVENTORÍA ADMINISTRATIVA, TÉCNICA Y FINANCIERA A LA CONSTRUCCIÓN SEGUNDA ETAPA DEL INTERNADO MIXTO DE PRIMARIA Y SECUNDARIA GRANJA IRACA</t>
  </si>
  <si>
    <t>NTERVENTORIA TECNICA, ADMINISTRATIVA, FINANCIERA Y JURIDICA A LOS CONTRATOS DE OBRA PUBLICA: 1”CONSTRUCCION INFRAESTRUCTURA EDUCATIVA EN LAS INSTITUCIONES EDUCATIVAS GENERAL SANTANDER, EL PROGRESO Y ANTONIO NARIÑO EN EL MUNICIPIO DE FUENTEDEORO META”, 2”CONSTRUCCION ADECUACION, MANTENIMIENTO Y MEJORAMIENTO DE LA INFRAESTRUCTURA EDUCATIVA EN EL MUNICIPIO DE FUENTEDEORO META</t>
  </si>
  <si>
    <t>INTERVENTORIA TECNICA ADMINISTRATIVA FINANCIERA LEGAL Y AMBIENTAL PARA LA CONSTRUCCIÓN DEL EDIFICIO BALCONES DE RIONEGRO DE 4 PISOS EN LA CIUDAD DE BOGOTA</t>
  </si>
  <si>
    <t>NO CUMPLE ESPECIFICA</t>
  </si>
  <si>
    <t>CUMPLE ESPECIFICA</t>
  </si>
  <si>
    <t>No tiene el formato de MIPYME  - acreditado por el RUP</t>
  </si>
  <si>
    <t>REALIZACION DE LA INTERVENTORIA TECNICA, ADMINISTRATIVA Y FINANCIERA DE LA CONSTRUCCION DE LOS CENTROS DE ATENCION FAMILIAR INTEGRAL, “CAFI RESTREPO”, “CAFI PUENTE ARANDA”, “CAFI VENECIA”, “CAFI CEMES CHAPINERO”, “CAFI CALLE 100”, “CAFI PEREIRA”, “CAFI BUCARAMANGA”, “CAFI CARTAGENA”, “CAFI IBAGUE”, DEL CENTRO MEDICO DIAGNOSTICO, DE LAS OFICINAS DE CARTAGENA, CUCUTA, IBAGUE, MEDELLIN, PEREIRA, Y DE LAS OFICINAS DE PRESIDENCIA</t>
  </si>
  <si>
    <t>NTERVENTORIA ADMINISTRATIVA, TÉCNICA, FINANANCIERA, JURÍDICA, BIOCLIMATICA Y AMBIENTAL, PARA LOS ESTUDIOS TÉCNICOS Y DISEÑOS ARQUITECTÓNICOS, ESTRUCTURALES, MECÁNICOS, SEGURIDAD, HIDROSANITARIOS, ELÉCTRICOS, ILUMINACIÓN, SONIDO, VOZ Y DATOS, CCTV, ROBÓTICA Y PAISAJISMO, Y TRÁMITE DE LICENCIAS PARA EL PROYECTO EDIFICIO 593 UBICADO EN LA CIUDAD DE BOGOTÁ</t>
  </si>
  <si>
    <t>NTERVENTORIA ADMINISTRATIVA, TÉCNICA, FINANANCIERA, JURÍDICA, BIOCLIMATICA Y AMBIENTAL, PARA LOS ESTUDIOS TÉCNICOS Y DISEÑOS ARQUITECTÓNICOS, ESTRUCTURALES, MECÁNICOS, SEGURIDAD, HIDROSANITARIOS, ELÉCTRICOS, ILUMINACIÓN, SONIDO, VOZ Y DATOS, CCTV, ROBÓTICA Y PAISAJISMO, Y TRÁMITE DE LICENCIAS PARA EL PROYECTO EDIFICIO MONARCA LUXURY TOWERS UBICADO EN LA CIUDAD DE CARTAGENA</t>
  </si>
  <si>
    <t>LANEACION, DISEÑO ARQUITECTONICO, DISEÑO ESTRUCTURAL. DISEÑO HIDRAULICO Y ELECTRICO Y CONSTRUCCION PARA EL EDIFICIO DE 16 APARTAMENTOS EN CINCO PISOS Y SOTANO PARA PARQUEADEROS</t>
  </si>
  <si>
    <t>INTERVENTORÍA PARA LA CONSTRUCCIÓN PAVIMENTO RIGIDO, BORDILLO, ANDENES Y RED DE ALCANTARILLADO EN EL MUNICIPIO DE ARJONA - BOLIVAR</t>
  </si>
  <si>
    <t>INTERVENTORÍA TÉCNICA, ADMINISTRATIVA, FINANCIERA, AMBIENTAL Y CONTABLE A LA CONSTRUCCIÓN DEL PARQUE HUELLAS ALBERTO URIBE EN CARTAGENA, 
DEPARTAMENTO DE BOLIVAR</t>
  </si>
  <si>
    <t xml:space="preserve">INTERVENTORÍA TECNICA, ADMINISTRATIVA Y FINANCIERA A LA CONSTRUCCIÓN EN 
PAVIMENTO FLEXIBLE DEL EJE VIAL MONTES DE MARIA QUE COMUNICA EL MUNICIPIO DE MORROA CON EL MUNICIPIO DE COLOSO DEL K0+000 HASTA EL K21+387 EN EL DEPARTAMENTO DE SUCRE (PRIMERA ETAPA) </t>
  </si>
  <si>
    <t>INTERVENTORÍA TÉCNICA, ADMINISTRATIVA, FINANCIERA, AMBIENTAL Y CONTABLE AL PROYECTO PRIMERA ETAPA DE LA AMPLIACIÓN Y REFORZAMIENTO DE LA INFRAESTRUCTURA DEL CENTRO DE SALUD PORVENIR RIO - MUNICIPIO DE MOSQUERA</t>
  </si>
  <si>
    <t>INTERVENTORIA TÉCNICA, ADMINISTRATIVA Y DE CONTROL PRESUPUESTAL DE LAS OBRAS CIVILES NECESARIAS PARA REPARACIONES LOCATIVAS Y ADECUACIONES DE LOS SOTANOS E IMPERMEABILIZACION DE TERRAZAS Y JARDINES DE LA SEDE CASA NARIÑO</t>
  </si>
  <si>
    <t>INTERVENTORÍA TÉCNICA, ADMINISTRATIVA, JURÍDICA, FINANCIERA Y AMBIENTAL AL CONTRATO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</si>
  <si>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INTERVENTORÍA TÉCNICA, ADMINISTRATIVA Y FINANCIERA A LA OBRA DEL JARDÍN SOCIAL EL PORVENIR, LOCALIDAD DE BOSA EN BOGOTÁ D.C.</t>
  </si>
  <si>
    <t>INTERVENTORÍA TÉCNICA, ADMINISTRATIVA, FINANCIERA, LEGAL Y AMBIENTAL PARA LA CONSTRUCCIÓN DEL CAI PERIFÉRICO LA AVANZADA EN EL MUNICIPIO DE MEDELLIN.</t>
  </si>
  <si>
    <t>INTERVENTORÍA TÉCNICA Y ADMINISTRATIVA PARA LA CONSTRUCCIÓN DE LA TORRE DE CONTROL DEL AEROPUERTO EL CARAÑO DE QUIBDO-CHOCO.</t>
  </si>
  <si>
    <t>CODIGO UNSPSC
80101600, 81101500</t>
  </si>
  <si>
    <r>
      <rPr>
        <b/>
        <sz val="18"/>
        <color rgb="FFFF0000"/>
        <rFont val="Garamond"/>
        <family val="1"/>
      </rPr>
      <t xml:space="preserve">cada contrato debe cumplir con alguno de estos códigos </t>
    </r>
    <r>
      <rPr>
        <b/>
        <u/>
        <sz val="18"/>
        <color rgb="FFFF0000"/>
        <rFont val="Garamond"/>
        <family val="1"/>
      </rPr>
      <t>80101600, 81101500</t>
    </r>
  </si>
  <si>
    <t>En caso de consorcios o uniones temporales o acuerdos de sociedad futura, esta experiencia podra ser acreditada por solo uno de los integrantes</t>
  </si>
  <si>
    <t>experiencia general y especifica</t>
  </si>
  <si>
    <t>INTERVENTORÍA TÉCNICA, ADMINISTRATIVA, FINANCIERA, CONTABLE Y JURÍDICA DEL PROYECTO DE MANTENIMIENTO ADECUACION Y REPARACION DE BIENES INMUEBLES DEL CACOM-4.</t>
  </si>
  <si>
    <t>Interventoría Técnica, Administrativa, Financiera, Contable y Ambiental a la Construcción de la Biblioteca Digital- Centro Cultural Barrio Pie de la Popa</t>
  </si>
  <si>
    <t>Interventoría Técnica, Adminsitrativa, Financiera y Juridica para la Construcción de la segunda etapa de la Biblioteca Distrital el Pie de la Popa, en el Distrito de Cartagena de Indias, Departamento de Bolívar</t>
  </si>
  <si>
    <t>Interventoría Técnica, Administrativa, Financiera, Ambiental, Contable y Juridica a la Construcción Casa de Rehabilitación y Bienestar Animal Bolívar Si Avanza, Municipio de Santa Rosa, Departamento de Bolívar</t>
  </si>
  <si>
    <t>SEGUNDO DIA HABIL APERTURA DE OFERTAS:</t>
  </si>
  <si>
    <t>FACTOR PONDERABLE EXPERIENCA- MEDIA ARITMETICA ALTA</t>
  </si>
  <si>
    <t>XA</t>
  </si>
  <si>
    <t>VMAX</t>
  </si>
  <si>
    <t>X</t>
  </si>
  <si>
    <t>EVALUACION JURIDICA</t>
  </si>
  <si>
    <t>NO CUMPLE JURIDICAMENTE</t>
  </si>
  <si>
    <t>NTERVENTORÍA TÉCNICA, ADMINISTRATIVA, FINANCIERA, AMBIENTAL, JURIDICA Y CONTABLE AL CONTRATO DE OBRA RESULTANTE DEL PROCESO DE SELECCIÓN ABREVIADA PARA LA ADQUISICIÓN DE BIENES Y SERVICIOS PARA LA DEFENSA Y SEGURIDAD NACIONAL No. 084-DIAD-CADCO-CENAC INGENIEROS 2017 CUYO OBJETO ES “ACTIVIDADES CONSTRUCTIVAS, SUMINISTRO, INSTALACIÓN Y PUESTA EN FUNCIONAMIENTO DE LOS EQUIPOS PARA LA SEGUNDA ETAPA DEL EDIFICIO DE
JUSTICIA PENAL MILITAR, UBICADO EN LA CIUDAD DE BOGOTÁ”.</t>
  </si>
  <si>
    <t>NTERVENTORIA MANTENIMIENTO RESTAURATIVO A TODO COSTO DE HABITACIONES EN LA SEDE PRINCIPAL DEL CLUB MILITAR</t>
  </si>
  <si>
    <t>INTERVENTORÍA  TÉCNICA, ADMINISTRATIVA Y FINANCIERA DE LA CONSTRUCCION SEGUNDA ETAPA DEL HOSPITAL MUNICIPAL DE CASTILLA LA NUEVA  - META, EN DESARROLLO DEL PROYECTO 2008501500118</t>
  </si>
  <si>
    <t>“El Proponente cumplirá con la exigencia mínima de experiencia descrita en el pliego de condiciones y demás documentación que lo complemente. De acuerdo con lo anterior, si el Proponente debió subsanar el cumplimiento de la experiencia mínima, para la asignación de puntaje no se tendrán en cuenta los contratos que hayan sido objeto de subsanación" por lo anterior solo se tiene en cuenta el contrato, que no fue objeto de subsanación-.</t>
  </si>
  <si>
    <t>“El Proponente cumplirá con la exigencia mínima de experiencia descrita en el pliego de condiciones y demás documentación que lo complemente. De acuerdo con lo anterior, si el Proponente debió subsanar el cumplimiento de la experiencia mínima, para la asignación de puntaje no se tendrán en cuenta los contratos que hayan sido objeto de subsanación" por lo anterior solo se tiene en cuenta los dos contratos, que no fue objeto de subsanación-.</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</si>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</sst>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_-;&quot;-$&quot;* #,##0_-;_-\$* \-_-;_-@_-"/>
    <numFmt numFmtId="167" formatCode="_-* #,##0.00_-;\-* #,##0.00_-;_-* \-??_-;_-@_-"/>
    <numFmt numFmtId="168" formatCode="_-* #,##0.00_-;\-* #,##0.00_-;_-* &quot;-&quot;_-;_-@_-"/>
    <numFmt numFmtId="169" formatCode="0.000%"/>
    <numFmt numFmtId="170" formatCode="_ * #,##0.00_ ;_ * \-#,##0.00_ ;_ * &quot;-&quot;??_ ;_ @_ "/>
    <numFmt numFmtId="171" formatCode="_-&quot;$&quot;\ * #,##0.00_-;\-&quot;$&quot;\ * #,##0.00_-;_-&quot;$&quot;\ * &quot;-&quot;_-;_-@_-"/>
    <numFmt numFmtId="172" formatCode="0.0000"/>
    <numFmt numFmtId="173" formatCode="_-* #,##0_-;\-* #,##0_-;_-* &quot;-&quot;??_-;_-@_-"/>
    <numFmt numFmtId="174" formatCode="#,##0.00_ ;\-#,##0.00\ "/>
    <numFmt numFmtId="175" formatCode="d/mm/yyyy;@"/>
    <numFmt numFmtId="176" formatCode="0.000"/>
  </numFmts>
  <fonts count="63"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charset val="1"/>
    </font>
    <font>
      <sz val="10"/>
      <name val="Arial"/>
      <family val="2"/>
    </font>
    <font>
      <sz val="11"/>
      <color indexed="8"/>
      <name val="Calibri"/>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0"/>
      <color theme="1"/>
      <name val="Calibri"/>
      <family val="2"/>
      <scheme val="minor"/>
    </font>
    <font>
      <b/>
      <sz val="11"/>
      <color theme="1"/>
      <name val="Garamond"/>
      <family val="1"/>
    </font>
    <font>
      <b/>
      <sz val="11"/>
      <color rgb="FF000000"/>
      <name val="Garamond"/>
      <family val="1"/>
    </font>
    <font>
      <sz val="11"/>
      <color rgb="FF000000"/>
      <name val="Garamond"/>
      <family val="1"/>
    </font>
    <font>
      <b/>
      <sz val="14"/>
      <color rgb="FF000000"/>
      <name val="Garamond"/>
      <family val="1"/>
    </font>
    <font>
      <sz val="11"/>
      <name val="Garamond"/>
      <family val="1"/>
    </font>
    <font>
      <b/>
      <sz val="14"/>
      <name val="Garamond"/>
      <family val="1"/>
    </font>
    <font>
      <b/>
      <sz val="11"/>
      <name val="Garamond"/>
      <family val="1"/>
    </font>
    <font>
      <b/>
      <sz val="18"/>
      <color rgb="FF000000"/>
      <name val="Garamond"/>
      <family val="1"/>
    </font>
    <font>
      <b/>
      <sz val="20"/>
      <name val="Garamond"/>
      <family val="1"/>
    </font>
    <font>
      <b/>
      <sz val="26"/>
      <name val="Garamond"/>
      <family val="1"/>
    </font>
    <font>
      <b/>
      <sz val="12"/>
      <name val="Garamond"/>
      <family val="1"/>
    </font>
    <font>
      <b/>
      <sz val="22"/>
      <color rgb="FF000000"/>
      <name val="Garamond"/>
      <family val="1"/>
    </font>
    <font>
      <b/>
      <sz val="16"/>
      <name val="Garamond"/>
      <family val="1"/>
    </font>
    <font>
      <b/>
      <sz val="16"/>
      <color rgb="FFFF0000"/>
      <name val="Garamond"/>
      <family val="1"/>
    </font>
    <font>
      <b/>
      <sz val="12"/>
      <color rgb="FF44546A"/>
      <name val="Garamond"/>
      <family val="1"/>
    </font>
    <font>
      <b/>
      <sz val="12"/>
      <color theme="1"/>
      <name val="Garamond"/>
      <family val="1"/>
    </font>
    <font>
      <sz val="12"/>
      <name val="Garamond"/>
      <family val="1"/>
    </font>
    <font>
      <sz val="12"/>
      <color rgb="FF000000"/>
      <name val="Garamond"/>
      <family val="1"/>
    </font>
    <font>
      <b/>
      <sz val="12"/>
      <color rgb="FFFF0000"/>
      <name val="Garamond"/>
      <family val="1"/>
    </font>
    <font>
      <b/>
      <sz val="18"/>
      <color rgb="FFFF0000"/>
      <name val="Garamond"/>
      <family val="1"/>
    </font>
    <font>
      <b/>
      <sz val="18"/>
      <color theme="1"/>
      <name val="Garamond"/>
      <family val="1"/>
    </font>
    <font>
      <b/>
      <u/>
      <sz val="18"/>
      <color rgb="FFFF0000"/>
      <name val="Garamond"/>
      <family val="1"/>
    </font>
    <font>
      <sz val="18"/>
      <color rgb="FF000000"/>
      <name val="Garamond"/>
      <family val="1"/>
    </font>
    <font>
      <b/>
      <sz val="11"/>
      <color rgb="FFFF0000"/>
      <name val="Garamond"/>
      <family val="1"/>
    </font>
    <font>
      <b/>
      <sz val="11"/>
      <name val="Calibri"/>
      <family val="2"/>
      <scheme val="minor"/>
    </font>
    <font>
      <b/>
      <sz val="11"/>
      <name val="Arial"/>
      <family val="2"/>
    </font>
    <font>
      <sz val="11"/>
      <name val="Arial"/>
      <family val="2"/>
    </font>
    <font>
      <sz val="9"/>
      <color indexed="81"/>
      <name val="Tahoma"/>
      <family val="2"/>
    </font>
    <font>
      <b/>
      <sz val="9"/>
      <color indexed="81"/>
      <name val="Tahoma"/>
      <family val="2"/>
    </font>
    <font>
      <sz val="11"/>
      <name val="Calibri"/>
      <family val="2"/>
      <scheme val="minor"/>
    </font>
    <font>
      <b/>
      <sz val="14"/>
      <color indexed="81"/>
      <name val="Tahoma"/>
      <family val="2"/>
    </font>
    <font>
      <sz val="14"/>
      <color indexed="81"/>
      <name val="Tahoma"/>
      <family val="2"/>
    </font>
    <font>
      <b/>
      <sz val="22"/>
      <color indexed="81"/>
      <name val="Tahoma"/>
      <family val="2"/>
    </font>
    <font>
      <sz val="22"/>
      <color indexed="81"/>
      <name val="Tahoma"/>
      <family val="2"/>
    </font>
    <font>
      <sz val="11"/>
      <color rgb="FFFF0000"/>
      <name val="Calibri"/>
      <family val="2"/>
      <scheme val="minor"/>
    </font>
    <font>
      <b/>
      <sz val="20"/>
      <color theme="1"/>
      <name val="Calibri"/>
      <family val="2"/>
      <scheme val="minor"/>
    </font>
    <font>
      <sz val="12"/>
      <color theme="1"/>
      <name val="Calibri"/>
      <family val="2"/>
      <scheme val="minor"/>
    </font>
    <font>
      <sz val="16"/>
      <color theme="1"/>
      <name val="Calibri"/>
      <family val="2"/>
      <scheme val="minor"/>
    </font>
    <font>
      <sz val="11"/>
      <color theme="1"/>
      <name val="Arial"/>
      <family val="2"/>
    </font>
    <font>
      <b/>
      <sz val="14"/>
      <color theme="1"/>
      <name val="Arial Narrow"/>
      <family val="2"/>
    </font>
    <font>
      <sz val="11"/>
      <color rgb="FF00B050"/>
      <name val="Calibri"/>
      <family val="2"/>
      <scheme val="minor"/>
    </font>
    <font>
      <sz val="11"/>
      <color rgb="FF0070C0"/>
      <name val="Calibri"/>
      <family val="2"/>
      <scheme val="minor"/>
    </font>
    <font>
      <b/>
      <sz val="14"/>
      <color rgb="FFFF0000"/>
      <name val="Garamond"/>
      <family val="1"/>
    </font>
    <font>
      <b/>
      <sz val="11"/>
      <color rgb="FFFF0000"/>
      <name val="Calibri"/>
      <family val="2"/>
      <scheme val="minor"/>
    </font>
  </fonts>
  <fills count="19">
    <fill>
      <patternFill patternType="none"/>
    </fill>
    <fill>
      <patternFill patternType="gray125"/>
    </fill>
    <fill>
      <patternFill patternType="solid">
        <fgColor theme="6" tint="0.39997558519241921"/>
        <bgColor indexed="64"/>
      </patternFill>
    </fill>
    <fill>
      <patternFill patternType="solid">
        <fgColor theme="4" tint="-0.249977111117893"/>
        <bgColor indexed="64"/>
      </patternFill>
    </fill>
    <fill>
      <patternFill patternType="solid">
        <fgColor rgb="FFFFFF99"/>
        <bgColor rgb="FFFFFFCC"/>
      </patternFill>
    </fill>
    <fill>
      <patternFill patternType="solid">
        <fgColor rgb="FFCCFFCC"/>
        <bgColor rgb="FFCCFFFF"/>
      </patternFill>
    </fill>
    <fill>
      <patternFill patternType="solid">
        <fgColor theme="3" tint="0.59999389629810485"/>
        <bgColor indexed="64"/>
      </patternFill>
    </fill>
    <fill>
      <patternFill patternType="solid">
        <fgColor theme="7" tint="0.59999389629810485"/>
        <bgColor indexed="64"/>
      </patternFill>
    </fill>
    <fill>
      <patternFill patternType="solid">
        <fgColor rgb="FFCCFFCC"/>
        <bgColor indexed="64"/>
      </patternFill>
    </fill>
    <fill>
      <patternFill patternType="solid">
        <fgColor theme="9"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theme="9"/>
        <bgColor indexed="64"/>
      </patternFill>
    </fill>
    <fill>
      <patternFill patternType="solid">
        <fgColor rgb="FFFF9979"/>
        <bgColor indexed="64"/>
      </patternFill>
    </fill>
  </fills>
  <borders count="67">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indexed="64"/>
      </top>
      <bottom style="thin">
        <color auto="1"/>
      </bottom>
      <diagonal/>
    </border>
    <border>
      <left/>
      <right style="medium">
        <color indexed="64"/>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indexed="64"/>
      </top>
      <bottom/>
      <diagonal/>
    </border>
    <border>
      <left/>
      <right/>
      <top/>
      <bottom style="medium">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style="thin">
        <color auto="1"/>
      </left>
      <right/>
      <top/>
      <bottom style="thin">
        <color auto="1"/>
      </bottom>
      <diagonal/>
    </border>
    <border>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auto="1"/>
      </left>
      <right/>
      <top/>
      <bottom style="thin">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diagonal/>
    </border>
    <border>
      <left style="medium">
        <color indexed="64"/>
      </left>
      <right/>
      <top style="thin">
        <color auto="1"/>
      </top>
      <bottom/>
      <diagonal/>
    </border>
    <border>
      <left/>
      <right style="medium">
        <color indexed="64"/>
      </right>
      <top/>
      <bottom style="thin">
        <color auto="1"/>
      </bottom>
      <diagonal/>
    </border>
    <border>
      <left style="medium">
        <color indexed="64"/>
      </left>
      <right/>
      <top style="thin">
        <color auto="1"/>
      </top>
      <bottom style="thin">
        <color auto="1"/>
      </bottom>
      <diagonal/>
    </border>
    <border>
      <left style="thin">
        <color auto="1"/>
      </left>
      <right style="medium">
        <color indexed="64"/>
      </right>
      <top/>
      <bottom/>
      <diagonal/>
    </border>
    <border>
      <left style="thin">
        <color auto="1"/>
      </left>
      <right style="medium">
        <color indexed="64"/>
      </right>
      <top/>
      <bottom style="thin">
        <color auto="1"/>
      </bottom>
      <diagonal/>
    </border>
    <border>
      <left/>
      <right style="medium">
        <color indexed="64"/>
      </right>
      <top style="thin">
        <color auto="1"/>
      </top>
      <bottom style="thin">
        <color auto="1"/>
      </bottom>
      <diagonal/>
    </border>
    <border>
      <left style="thin">
        <color auto="1"/>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style="thin">
        <color auto="1"/>
      </top>
      <bottom/>
      <diagonal/>
    </border>
    <border>
      <left style="thin">
        <color indexed="64"/>
      </left>
      <right style="thin">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thin">
        <color indexed="64"/>
      </right>
      <top style="medium">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style="thin">
        <color auto="1"/>
      </top>
      <bottom/>
      <diagonal/>
    </border>
    <border>
      <left style="medium">
        <color indexed="64"/>
      </left>
      <right style="medium">
        <color indexed="64"/>
      </right>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auto="1"/>
      </right>
      <top/>
      <bottom style="medium">
        <color indexed="64"/>
      </bottom>
      <diagonal/>
    </border>
    <border>
      <left style="medium">
        <color indexed="64"/>
      </left>
      <right style="thin">
        <color auto="1"/>
      </right>
      <top style="thin">
        <color auto="1"/>
      </top>
      <bottom/>
      <diagonal/>
    </border>
    <border>
      <left/>
      <right/>
      <top style="medium">
        <color indexed="64"/>
      </top>
      <bottom style="medium">
        <color indexed="64"/>
      </bottom>
      <diagonal/>
    </border>
    <border>
      <left/>
      <right style="thin">
        <color auto="1"/>
      </right>
      <top style="thin">
        <color auto="1"/>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diagonal/>
    </border>
  </borders>
  <cellStyleXfs count="65">
    <xf numFmtId="0" fontId="0" fillId="0" borderId="0"/>
    <xf numFmtId="166" fontId="9" fillId="0" borderId="0" applyBorder="0" applyProtection="0"/>
    <xf numFmtId="165" fontId="10" fillId="0" borderId="0" applyBorder="0" applyAlignment="0" applyProtection="0"/>
    <xf numFmtId="167" fontId="9" fillId="0" borderId="0" applyBorder="0" applyProtection="0"/>
    <xf numFmtId="9" fontId="9" fillId="0" borderId="0" applyBorder="0" applyProtection="0"/>
    <xf numFmtId="0" fontId="10" fillId="0" borderId="0"/>
    <xf numFmtId="9" fontId="10" fillId="0" borderId="0" applyFont="0" applyFill="0" applyBorder="0" applyAlignment="0" applyProtection="0"/>
    <xf numFmtId="170" fontId="10" fillId="0" borderId="0" applyFont="0" applyFill="0" applyBorder="0" applyAlignment="0" applyProtection="0"/>
    <xf numFmtId="0" fontId="11" fillId="0" borderId="0" applyFill="0" applyProtection="0"/>
    <xf numFmtId="0" fontId="8" fillId="0" borderId="0"/>
    <xf numFmtId="0" fontId="12" fillId="0" borderId="0"/>
    <xf numFmtId="0" fontId="9" fillId="0" borderId="0"/>
    <xf numFmtId="42" fontId="9" fillId="0" borderId="0" applyFont="0" applyFill="0" applyBorder="0" applyAlignment="0" applyProtection="0"/>
    <xf numFmtId="166" fontId="9" fillId="0" borderId="0" applyBorder="0" applyProtection="0"/>
    <xf numFmtId="41" fontId="9" fillId="0" borderId="0" applyFont="0" applyFill="0" applyBorder="0" applyAlignment="0" applyProtection="0"/>
    <xf numFmtId="0" fontId="13" fillId="0" borderId="0"/>
    <xf numFmtId="41" fontId="9" fillId="0" borderId="0" applyFont="0" applyFill="0" applyBorder="0" applyAlignment="0" applyProtection="0"/>
    <xf numFmtId="0" fontId="7" fillId="0" borderId="0"/>
    <xf numFmtId="42" fontId="7" fillId="0" borderId="0" applyFont="0" applyFill="0" applyBorder="0" applyAlignment="0" applyProtection="0"/>
    <xf numFmtId="41" fontId="7" fillId="0" borderId="0" applyFont="0" applyFill="0" applyBorder="0" applyAlignment="0" applyProtection="0"/>
    <xf numFmtId="42" fontId="9" fillId="0" borderId="0" applyFont="0" applyFill="0" applyBorder="0" applyAlignment="0" applyProtection="0"/>
    <xf numFmtId="0" fontId="6" fillId="0" borderId="0"/>
    <xf numFmtId="42" fontId="9" fillId="0" borderId="0" applyFont="0" applyFill="0" applyBorder="0" applyAlignment="0" applyProtection="0"/>
    <xf numFmtId="41" fontId="9" fillId="0" borderId="0" applyFont="0" applyFill="0" applyBorder="0" applyAlignment="0" applyProtection="0"/>
    <xf numFmtId="0" fontId="12" fillId="0" borderId="0"/>
    <xf numFmtId="0" fontId="6" fillId="0" borderId="0"/>
    <xf numFmtId="42" fontId="6" fillId="0" borderId="0" applyFont="0" applyFill="0" applyBorder="0" applyAlignment="0" applyProtection="0"/>
    <xf numFmtId="41" fontId="6" fillId="0" borderId="0" applyFont="0" applyFill="0" applyBorder="0" applyAlignment="0" applyProtection="0"/>
    <xf numFmtId="42" fontId="9" fillId="0" borderId="0" applyFont="0" applyFill="0" applyBorder="0" applyAlignment="0" applyProtection="0"/>
    <xf numFmtId="0" fontId="6" fillId="0" borderId="0"/>
    <xf numFmtId="42" fontId="6" fillId="0" borderId="0" applyFont="0" applyFill="0" applyBorder="0" applyAlignment="0" applyProtection="0"/>
    <xf numFmtId="41" fontId="6" fillId="0" borderId="0" applyFont="0" applyFill="0" applyBorder="0" applyAlignment="0" applyProtection="0"/>
    <xf numFmtId="0" fontId="6" fillId="0" borderId="0"/>
    <xf numFmtId="44" fontId="9" fillId="0" borderId="0" applyFont="0" applyFill="0" applyBorder="0" applyAlignment="0" applyProtection="0"/>
    <xf numFmtId="42" fontId="9" fillId="0" borderId="0" applyFont="0" applyFill="0" applyBorder="0" applyAlignment="0" applyProtection="0"/>
    <xf numFmtId="0" fontId="5" fillId="0" borderId="0"/>
    <xf numFmtId="42"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0" fontId="5" fillId="0" borderId="0"/>
    <xf numFmtId="42" fontId="5" fillId="0" borderId="0" applyFont="0" applyFill="0" applyBorder="0" applyAlignment="0" applyProtection="0"/>
    <xf numFmtId="41" fontId="5" fillId="0" borderId="0" applyFont="0" applyFill="0" applyBorder="0" applyAlignment="0" applyProtection="0"/>
    <xf numFmtId="42" fontId="9" fillId="0" borderId="0" applyFont="0" applyFill="0" applyBorder="0" applyAlignment="0" applyProtection="0"/>
    <xf numFmtId="0" fontId="5" fillId="0" borderId="0"/>
    <xf numFmtId="42" fontId="9" fillId="0" borderId="0" applyFont="0" applyFill="0" applyBorder="0" applyAlignment="0" applyProtection="0"/>
    <xf numFmtId="41" fontId="9" fillId="0" borderId="0" applyFont="0" applyFill="0" applyBorder="0" applyAlignment="0" applyProtection="0"/>
    <xf numFmtId="0" fontId="5" fillId="0" borderId="0"/>
    <xf numFmtId="42" fontId="5" fillId="0" borderId="0" applyFont="0" applyFill="0" applyBorder="0" applyAlignment="0" applyProtection="0"/>
    <xf numFmtId="41" fontId="5" fillId="0" borderId="0" applyFont="0" applyFill="0" applyBorder="0" applyAlignment="0" applyProtection="0"/>
    <xf numFmtId="42" fontId="9" fillId="0" borderId="0" applyFont="0" applyFill="0" applyBorder="0" applyAlignment="0" applyProtection="0"/>
    <xf numFmtId="0" fontId="5" fillId="0" borderId="0"/>
    <xf numFmtId="42" fontId="5" fillId="0" borderId="0" applyFont="0" applyFill="0" applyBorder="0" applyAlignment="0" applyProtection="0"/>
    <xf numFmtId="41" fontId="5" fillId="0" borderId="0" applyFont="0" applyFill="0" applyBorder="0" applyAlignment="0" applyProtection="0"/>
    <xf numFmtId="0" fontId="5" fillId="0" borderId="0"/>
    <xf numFmtId="44" fontId="9" fillId="0" borderId="0" applyFont="0" applyFill="0" applyBorder="0" applyAlignment="0" applyProtection="0"/>
    <xf numFmtId="42" fontId="9" fillId="0" borderId="0" applyFont="0" applyFill="0" applyBorder="0" applyAlignment="0" applyProtection="0"/>
    <xf numFmtId="0" fontId="4" fillId="0" borderId="0"/>
    <xf numFmtId="0" fontId="4" fillId="0" borderId="0"/>
    <xf numFmtId="43" fontId="9"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0" fontId="3" fillId="0" borderId="0"/>
    <xf numFmtId="0" fontId="3" fillId="0" borderId="0"/>
    <xf numFmtId="0" fontId="2" fillId="0" borderId="0"/>
    <xf numFmtId="0" fontId="2" fillId="0" borderId="0"/>
  </cellStyleXfs>
  <cellXfs count="377">
    <xf numFmtId="0" fontId="0" fillId="0" borderId="0" xfId="0"/>
    <xf numFmtId="0" fontId="7" fillId="0" borderId="12" xfId="17" applyBorder="1"/>
    <xf numFmtId="0" fontId="7" fillId="0" borderId="22" xfId="17" applyBorder="1"/>
    <xf numFmtId="0" fontId="7" fillId="0" borderId="0" xfId="17" applyAlignment="1">
      <alignment wrapText="1"/>
    </xf>
    <xf numFmtId="0" fontId="7" fillId="0" borderId="0" xfId="17"/>
    <xf numFmtId="0" fontId="7" fillId="0" borderId="8" xfId="17" applyBorder="1"/>
    <xf numFmtId="0" fontId="7" fillId="0" borderId="13" xfId="17" applyBorder="1"/>
    <xf numFmtId="0" fontId="7" fillId="0" borderId="2" xfId="17" applyBorder="1"/>
    <xf numFmtId="0" fontId="14" fillId="0" borderId="5" xfId="17" applyFont="1" applyBorder="1" applyAlignment="1">
      <alignment horizontal="left" vertical="center"/>
    </xf>
    <xf numFmtId="168" fontId="17" fillId="0" borderId="7" xfId="19" applyNumberFormat="1" applyFont="1" applyBorder="1" applyAlignment="1">
      <alignment horizontal="center" vertical="center" wrapText="1"/>
    </xf>
    <xf numFmtId="0" fontId="14" fillId="0" borderId="7" xfId="17" applyFont="1" applyBorder="1" applyAlignment="1">
      <alignment horizontal="center" vertical="center" wrapText="1"/>
    </xf>
    <xf numFmtId="0" fontId="18" fillId="0" borderId="7" xfId="17" applyFont="1" applyBorder="1" applyAlignment="1">
      <alignment horizontal="center" vertical="center" wrapText="1"/>
    </xf>
    <xf numFmtId="0" fontId="14" fillId="0" borderId="24" xfId="17" applyFont="1" applyBorder="1" applyAlignment="1">
      <alignment horizontal="center" vertical="center" wrapText="1"/>
    </xf>
    <xf numFmtId="0" fontId="7" fillId="0" borderId="0" xfId="17" applyAlignment="1">
      <alignment horizontal="left" vertical="center"/>
    </xf>
    <xf numFmtId="0" fontId="0" fillId="0" borderId="0" xfId="0" applyAlignment="1">
      <alignment wrapText="1"/>
    </xf>
    <xf numFmtId="171" fontId="17" fillId="0" borderId="12" xfId="18" applyNumberFormat="1" applyFont="1" applyBorder="1" applyAlignment="1">
      <alignment horizontal="left" vertical="center" wrapText="1"/>
    </xf>
    <xf numFmtId="0" fontId="7" fillId="0" borderId="0" xfId="17" applyAlignment="1">
      <alignment horizontal="left" vertical="center" wrapText="1"/>
    </xf>
    <xf numFmtId="0" fontId="17" fillId="0" borderId="12" xfId="17" applyFont="1" applyBorder="1" applyAlignment="1">
      <alignment horizontal="center" vertical="center"/>
    </xf>
    <xf numFmtId="0" fontId="7" fillId="0" borderId="0" xfId="17" applyAlignment="1">
      <alignment vertical="center"/>
    </xf>
    <xf numFmtId="0" fontId="21" fillId="0" borderId="1" xfId="0" applyFont="1" applyBorder="1"/>
    <xf numFmtId="0" fontId="23" fillId="0" borderId="1" xfId="0" applyFont="1" applyBorder="1" applyAlignment="1">
      <alignment horizontal="center" vertical="center"/>
    </xf>
    <xf numFmtId="0" fontId="25" fillId="0" borderId="1" xfId="0" applyFont="1" applyBorder="1" applyAlignment="1">
      <alignment horizontal="center" vertical="center"/>
    </xf>
    <xf numFmtId="0" fontId="20" fillId="9" borderId="1" xfId="0" applyFont="1" applyFill="1" applyBorder="1" applyAlignment="1">
      <alignment horizontal="center" vertical="center" wrapText="1"/>
    </xf>
    <xf numFmtId="0" fontId="21" fillId="2" borderId="0" xfId="11" applyFont="1" applyFill="1"/>
    <xf numFmtId="0" fontId="21" fillId="0" borderId="0" xfId="11" applyFont="1"/>
    <xf numFmtId="0" fontId="21" fillId="3" borderId="0" xfId="11" applyFont="1" applyFill="1"/>
    <xf numFmtId="0" fontId="29" fillId="0" borderId="0" xfId="11" applyFont="1" applyAlignment="1">
      <alignment horizontal="center" vertical="center" wrapText="1"/>
    </xf>
    <xf numFmtId="167" fontId="29" fillId="0" borderId="0" xfId="3" applyFont="1" applyBorder="1" applyAlignment="1" applyProtection="1">
      <alignment horizontal="center" vertical="center" wrapText="1"/>
    </xf>
    <xf numFmtId="167" fontId="29" fillId="0" borderId="11" xfId="3" applyFont="1" applyBorder="1" applyAlignment="1" applyProtection="1">
      <alignment horizontal="center" vertical="center" wrapText="1"/>
    </xf>
    <xf numFmtId="169" fontId="29" fillId="0" borderId="0" xfId="4" applyNumberFormat="1" applyFont="1" applyBorder="1" applyAlignment="1" applyProtection="1">
      <alignment vertical="center" wrapText="1"/>
    </xf>
    <xf numFmtId="0" fontId="29" fillId="5" borderId="1" xfId="11" applyFont="1" applyFill="1" applyBorder="1" applyAlignment="1">
      <alignment horizontal="center" vertical="center" wrapText="1"/>
    </xf>
    <xf numFmtId="0" fontId="34" fillId="5" borderId="1" xfId="11" applyFont="1" applyFill="1" applyBorder="1" applyAlignment="1">
      <alignment horizontal="center" vertical="center" wrapText="1"/>
    </xf>
    <xf numFmtId="0" fontId="36" fillId="0" borderId="0" xfId="11" applyFont="1"/>
    <xf numFmtId="4" fontId="21" fillId="0" borderId="0" xfId="11" applyNumberFormat="1" applyFont="1"/>
    <xf numFmtId="0" fontId="37" fillId="0" borderId="41" xfId="11" applyFont="1" applyBorder="1" applyAlignment="1">
      <alignment horizontal="left" vertical="center" wrapText="1"/>
    </xf>
    <xf numFmtId="42" fontId="37" fillId="0" borderId="42" xfId="20" applyFont="1" applyBorder="1" applyAlignment="1">
      <alignment horizontal="left" vertical="center" wrapText="1"/>
    </xf>
    <xf numFmtId="0" fontId="40" fillId="0" borderId="0" xfId="11" applyFont="1" applyAlignment="1">
      <alignment horizontal="center" vertical="center" wrapText="1"/>
    </xf>
    <xf numFmtId="9" fontId="38" fillId="0" borderId="0" xfId="4" applyFont="1" applyBorder="1" applyAlignment="1" applyProtection="1">
      <alignment vertical="center"/>
    </xf>
    <xf numFmtId="0" fontId="41" fillId="0" borderId="0" xfId="11" applyFont="1" applyAlignment="1">
      <alignment horizontal="center" vertical="center" wrapText="1"/>
    </xf>
    <xf numFmtId="0" fontId="41" fillId="0" borderId="0" xfId="11" applyFont="1"/>
    <xf numFmtId="0" fontId="38" fillId="0" borderId="0" xfId="11" applyFont="1" applyAlignment="1">
      <alignment horizontal="justify" vertical="center" wrapText="1"/>
    </xf>
    <xf numFmtId="0" fontId="38" fillId="0" borderId="0" xfId="11" applyFont="1" applyAlignment="1">
      <alignment horizontal="left" vertical="center" wrapText="1"/>
    </xf>
    <xf numFmtId="0" fontId="38" fillId="0" borderId="0" xfId="4" applyNumberFormat="1" applyFont="1" applyBorder="1" applyAlignment="1" applyProtection="1">
      <alignment vertical="center"/>
    </xf>
    <xf numFmtId="0" fontId="41" fillId="0" borderId="0" xfId="11" applyFont="1" applyAlignment="1">
      <alignment horizontal="center"/>
    </xf>
    <xf numFmtId="167" fontId="26" fillId="0" borderId="0" xfId="3" applyFont="1" applyBorder="1" applyProtection="1"/>
    <xf numFmtId="0" fontId="42" fillId="0" borderId="1" xfId="0" applyFont="1" applyBorder="1" applyAlignment="1">
      <alignment horizontal="center" vertical="center"/>
    </xf>
    <xf numFmtId="167" fontId="34" fillId="7" borderId="1" xfId="3" applyFont="1" applyFill="1" applyBorder="1" applyAlignment="1" applyProtection="1">
      <alignment vertical="center" wrapText="1"/>
    </xf>
    <xf numFmtId="0" fontId="29" fillId="10" borderId="0" xfId="11" applyFont="1" applyFill="1" applyAlignment="1">
      <alignment vertical="center" wrapText="1"/>
    </xf>
    <xf numFmtId="167" fontId="37" fillId="10" borderId="0" xfId="3" applyFont="1" applyFill="1" applyBorder="1" applyAlignment="1" applyProtection="1">
      <alignment vertical="center" wrapText="1"/>
    </xf>
    <xf numFmtId="167" fontId="37" fillId="10" borderId="11" xfId="3" applyFont="1" applyFill="1" applyBorder="1" applyAlignment="1" applyProtection="1">
      <alignment vertical="center" wrapText="1"/>
    </xf>
    <xf numFmtId="0" fontId="19" fillId="0" borderId="1" xfId="0" applyFont="1" applyBorder="1" applyAlignment="1">
      <alignment horizontal="center" vertical="center"/>
    </xf>
    <xf numFmtId="42" fontId="29" fillId="0" borderId="1" xfId="36" applyFont="1" applyFill="1" applyBorder="1" applyAlignment="1">
      <alignment horizontal="center" vertical="center" wrapText="1"/>
    </xf>
    <xf numFmtId="4" fontId="29" fillId="0" borderId="1" xfId="13" applyNumberFormat="1" applyFont="1" applyBorder="1" applyAlignment="1" applyProtection="1">
      <alignment vertical="center" wrapText="1"/>
    </xf>
    <xf numFmtId="167" fontId="34" fillId="7" borderId="3" xfId="3" applyFont="1" applyFill="1" applyBorder="1" applyAlignment="1" applyProtection="1">
      <alignment vertical="center" wrapText="1"/>
    </xf>
    <xf numFmtId="0" fontId="35" fillId="0" borderId="25" xfId="11" applyFont="1" applyBorder="1" applyAlignment="1">
      <alignment horizontal="justify" vertical="center" wrapText="1"/>
    </xf>
    <xf numFmtId="0" fontId="35" fillId="0" borderId="1" xfId="11" applyFont="1" applyBorder="1" applyAlignment="1">
      <alignment horizontal="center" vertical="center" wrapText="1"/>
    </xf>
    <xf numFmtId="0" fontId="29" fillId="0" borderId="1" xfId="11" applyFont="1" applyBorder="1" applyAlignment="1">
      <alignment horizontal="center" vertical="center" wrapText="1"/>
    </xf>
    <xf numFmtId="0" fontId="35" fillId="0" borderId="26" xfId="11" applyFont="1" applyBorder="1" applyAlignment="1">
      <alignment horizontal="justify" vertical="center" wrapText="1"/>
    </xf>
    <xf numFmtId="0" fontId="35" fillId="0" borderId="17" xfId="11" applyFont="1" applyBorder="1" applyAlignment="1">
      <alignment horizontal="justify" vertical="center" wrapText="1"/>
    </xf>
    <xf numFmtId="0" fontId="35" fillId="0" borderId="1" xfId="11" applyFont="1" applyBorder="1" applyAlignment="1">
      <alignment horizontal="justify" vertical="center" wrapText="1"/>
    </xf>
    <xf numFmtId="172" fontId="38" fillId="0" borderId="0" xfId="4" applyNumberFormat="1" applyFont="1" applyBorder="1" applyAlignment="1" applyProtection="1">
      <alignment vertical="center"/>
    </xf>
    <xf numFmtId="0" fontId="29" fillId="4" borderId="1" xfId="11" applyFont="1" applyFill="1" applyBorder="1" applyAlignment="1">
      <alignment horizontal="center" vertical="center" wrapText="1"/>
    </xf>
    <xf numFmtId="4" fontId="29" fillId="0" borderId="1" xfId="13" applyNumberFormat="1" applyFont="1" applyBorder="1" applyAlignment="1" applyProtection="1">
      <alignment horizontal="center" vertical="center" wrapText="1"/>
    </xf>
    <xf numFmtId="167" fontId="34" fillId="7" borderId="0" xfId="3" applyFont="1" applyFill="1" applyBorder="1" applyAlignment="1" applyProtection="1">
      <alignment horizontal="center" vertical="center" wrapText="1"/>
    </xf>
    <xf numFmtId="41" fontId="37" fillId="0" borderId="0" xfId="16" applyFont="1" applyBorder="1" applyAlignment="1">
      <alignment vertical="center" wrapText="1"/>
    </xf>
    <xf numFmtId="168" fontId="32" fillId="0" borderId="0" xfId="16" applyNumberFormat="1" applyFont="1" applyBorder="1" applyAlignment="1"/>
    <xf numFmtId="0" fontId="43" fillId="0" borderId="45" xfId="0" applyFont="1" applyBorder="1" applyAlignment="1">
      <alignment horizontal="center" vertical="center"/>
    </xf>
    <xf numFmtId="0" fontId="44" fillId="0" borderId="46" xfId="0" applyFont="1" applyBorder="1" applyAlignment="1">
      <alignment horizontal="center" vertical="center" wrapText="1"/>
    </xf>
    <xf numFmtId="0" fontId="43" fillId="0" borderId="46" xfId="0" applyFont="1" applyBorder="1" applyAlignment="1">
      <alignment horizontal="center" vertical="center" wrapText="1"/>
    </xf>
    <xf numFmtId="41" fontId="43" fillId="0" borderId="45" xfId="58" applyNumberFormat="1" applyFont="1" applyBorder="1" applyAlignment="1">
      <alignment horizontal="center" vertical="center" wrapText="1"/>
    </xf>
    <xf numFmtId="173" fontId="43" fillId="0" borderId="45" xfId="58" applyNumberFormat="1" applyFont="1" applyBorder="1" applyAlignment="1">
      <alignment horizontal="center" vertical="center" wrapText="1"/>
    </xf>
    <xf numFmtId="9" fontId="43" fillId="0" borderId="45" xfId="59" applyFont="1" applyBorder="1" applyAlignment="1">
      <alignment horizontal="center" vertical="center" wrapText="1"/>
    </xf>
    <xf numFmtId="168" fontId="43" fillId="0" borderId="45" xfId="16" applyNumberFormat="1" applyFont="1" applyBorder="1" applyAlignment="1">
      <alignment horizontal="center" vertical="center" wrapText="1"/>
    </xf>
    <xf numFmtId="0" fontId="43" fillId="0" borderId="45" xfId="0" applyFont="1" applyBorder="1" applyAlignment="1">
      <alignment horizontal="center" vertical="center" wrapText="1"/>
    </xf>
    <xf numFmtId="174" fontId="43" fillId="0" borderId="45" xfId="16" applyNumberFormat="1" applyFont="1" applyBorder="1" applyAlignment="1">
      <alignment horizontal="centerContinuous" vertical="center" wrapText="1"/>
    </xf>
    <xf numFmtId="175" fontId="45" fillId="0" borderId="47" xfId="0" applyNumberFormat="1" applyFont="1" applyBorder="1" applyAlignment="1">
      <alignment horizontal="center" vertical="center"/>
    </xf>
    <xf numFmtId="173" fontId="45" fillId="11" borderId="48" xfId="58" applyNumberFormat="1" applyFont="1" applyFill="1" applyBorder="1" applyAlignment="1">
      <alignment vertical="center"/>
    </xf>
    <xf numFmtId="9" fontId="29" fillId="0" borderId="1" xfId="59" applyFont="1" applyFill="1" applyBorder="1" applyAlignment="1" applyProtection="1">
      <alignment vertical="center" wrapText="1"/>
    </xf>
    <xf numFmtId="42" fontId="36" fillId="0" borderId="1" xfId="20" applyFont="1" applyFill="1" applyBorder="1" applyAlignment="1">
      <alignment horizontal="center" vertical="center" wrapText="1"/>
    </xf>
    <xf numFmtId="0" fontId="45" fillId="0" borderId="5" xfId="0" applyFont="1" applyBorder="1" applyAlignment="1">
      <alignment horizontal="center" vertical="center"/>
    </xf>
    <xf numFmtId="0" fontId="45" fillId="0" borderId="12" xfId="0" applyFont="1" applyBorder="1" applyAlignment="1">
      <alignment vertical="center"/>
    </xf>
    <xf numFmtId="0" fontId="45" fillId="0" borderId="22" xfId="0" applyFont="1" applyBorder="1" applyAlignment="1">
      <alignment vertical="center"/>
    </xf>
    <xf numFmtId="0" fontId="45" fillId="0" borderId="6" xfId="0" applyFont="1" applyBorder="1" applyAlignment="1">
      <alignment horizontal="center" vertical="center"/>
    </xf>
    <xf numFmtId="0" fontId="45" fillId="0" borderId="0" xfId="0" applyFont="1" applyAlignment="1">
      <alignment vertical="center"/>
    </xf>
    <xf numFmtId="0" fontId="45" fillId="0" borderId="8" xfId="0" applyFont="1" applyBorder="1" applyAlignment="1">
      <alignment vertical="center"/>
    </xf>
    <xf numFmtId="173" fontId="45" fillId="0" borderId="0" xfId="58" applyNumberFormat="1" applyFont="1" applyBorder="1" applyAlignment="1">
      <alignment vertical="center"/>
    </xf>
    <xf numFmtId="173" fontId="45" fillId="0" borderId="0" xfId="58" applyNumberFormat="1" applyFont="1" applyFill="1" applyBorder="1" applyAlignment="1">
      <alignment vertical="center"/>
    </xf>
    <xf numFmtId="0" fontId="45" fillId="0" borderId="13" xfId="0" applyFont="1" applyBorder="1" applyAlignment="1">
      <alignment vertical="center"/>
    </xf>
    <xf numFmtId="173" fontId="45" fillId="0" borderId="13" xfId="58" applyNumberFormat="1" applyFont="1" applyFill="1" applyBorder="1" applyAlignment="1">
      <alignment vertical="center"/>
    </xf>
    <xf numFmtId="9" fontId="29" fillId="0" borderId="0" xfId="11" applyNumberFormat="1" applyFont="1" applyAlignment="1">
      <alignment horizontal="center" vertical="center" wrapText="1"/>
    </xf>
    <xf numFmtId="1" fontId="35" fillId="0" borderId="1" xfId="20" applyNumberFormat="1" applyFont="1" applyFill="1" applyBorder="1" applyAlignment="1" applyProtection="1">
      <alignment horizontal="right" vertical="center" wrapText="1"/>
    </xf>
    <xf numFmtId="9" fontId="37" fillId="0" borderId="3" xfId="59" applyFont="1" applyFill="1" applyBorder="1" applyAlignment="1" applyProtection="1">
      <alignment horizontal="center" vertical="center" wrapText="1"/>
    </xf>
    <xf numFmtId="9" fontId="37" fillId="0" borderId="10" xfId="59" applyFont="1" applyFill="1" applyBorder="1" applyAlignment="1" applyProtection="1">
      <alignment vertical="center" wrapText="1"/>
    </xf>
    <xf numFmtId="9" fontId="37" fillId="0" borderId="1" xfId="59" applyFont="1" applyFill="1" applyBorder="1" applyAlignment="1" applyProtection="1">
      <alignment vertical="center" wrapText="1"/>
    </xf>
    <xf numFmtId="9" fontId="37" fillId="0" borderId="10" xfId="59" applyFont="1" applyFill="1" applyBorder="1" applyAlignment="1" applyProtection="1">
      <alignment horizontal="center" vertical="center" wrapText="1"/>
    </xf>
    <xf numFmtId="0" fontId="35" fillId="0" borderId="3" xfId="11" applyFont="1" applyBorder="1" applyAlignment="1">
      <alignment horizontal="center" vertical="center" wrapText="1"/>
    </xf>
    <xf numFmtId="0" fontId="35" fillId="0" borderId="3" xfId="11" applyFont="1" applyBorder="1" applyAlignment="1">
      <alignment vertical="center" wrapText="1"/>
    </xf>
    <xf numFmtId="175" fontId="45" fillId="0" borderId="49" xfId="0" applyNumberFormat="1" applyFont="1" applyBorder="1" applyAlignment="1">
      <alignment horizontal="center" vertical="center"/>
    </xf>
    <xf numFmtId="175" fontId="45" fillId="0" borderId="50" xfId="0" applyNumberFormat="1" applyFont="1" applyBorder="1" applyAlignment="1">
      <alignment horizontal="center" vertical="center"/>
    </xf>
    <xf numFmtId="175" fontId="45" fillId="0" borderId="1" xfId="0" applyNumberFormat="1" applyFont="1" applyBorder="1" applyAlignment="1">
      <alignment horizontal="center" vertical="center"/>
    </xf>
    <xf numFmtId="173" fontId="45" fillId="11" borderId="45" xfId="58" applyNumberFormat="1" applyFont="1" applyFill="1" applyBorder="1" applyAlignment="1">
      <alignment vertical="center"/>
    </xf>
    <xf numFmtId="173" fontId="45" fillId="11" borderId="51" xfId="58" applyNumberFormat="1" applyFont="1" applyFill="1" applyBorder="1" applyAlignment="1">
      <alignment vertical="center"/>
    </xf>
    <xf numFmtId="173" fontId="45" fillId="11" borderId="1" xfId="58" applyNumberFormat="1" applyFont="1" applyFill="1" applyBorder="1" applyAlignment="1">
      <alignment vertical="center"/>
    </xf>
    <xf numFmtId="0" fontId="35" fillId="0" borderId="1" xfId="11" applyFont="1" applyBorder="1" applyAlignment="1">
      <alignment vertical="center" wrapText="1"/>
    </xf>
    <xf numFmtId="0" fontId="36" fillId="0" borderId="1" xfId="11" applyFont="1" applyBorder="1"/>
    <xf numFmtId="173" fontId="21" fillId="0" borderId="0" xfId="11" applyNumberFormat="1" applyFont="1"/>
    <xf numFmtId="42" fontId="21" fillId="0" borderId="0" xfId="20" applyFont="1" applyFill="1"/>
    <xf numFmtId="42" fontId="21" fillId="0" borderId="0" xfId="20" applyFont="1"/>
    <xf numFmtId="2" fontId="48" fillId="0" borderId="1" xfId="17" applyNumberFormat="1" applyFont="1" applyBorder="1" applyAlignment="1">
      <alignment horizontal="center" vertical="center"/>
    </xf>
    <xf numFmtId="0" fontId="48" fillId="0" borderId="1" xfId="17" applyFont="1" applyBorder="1" applyAlignment="1">
      <alignment horizontal="center" vertical="center"/>
    </xf>
    <xf numFmtId="2" fontId="43" fillId="0" borderId="1" xfId="17" applyNumberFormat="1" applyFont="1" applyBorder="1" applyAlignment="1">
      <alignment horizontal="center" vertical="center"/>
    </xf>
    <xf numFmtId="0" fontId="23" fillId="0" borderId="1" xfId="0" applyFont="1" applyBorder="1" applyAlignment="1">
      <alignment horizontal="justify" wrapText="1"/>
    </xf>
    <xf numFmtId="0" fontId="23" fillId="0" borderId="1" xfId="0" applyFont="1" applyBorder="1" applyAlignment="1">
      <alignment horizontal="justify" vertical="center" wrapText="1"/>
    </xf>
    <xf numFmtId="0" fontId="25" fillId="0" borderId="1" xfId="0" applyFont="1" applyBorder="1" applyAlignment="1">
      <alignment horizontal="left" vertical="center"/>
    </xf>
    <xf numFmtId="0" fontId="29" fillId="0" borderId="1" xfId="59" applyNumberFormat="1" applyFont="1" applyFill="1" applyBorder="1" applyAlignment="1" applyProtection="1">
      <alignment vertical="center" wrapText="1"/>
    </xf>
    <xf numFmtId="0" fontId="43" fillId="0" borderId="49" xfId="0" applyFont="1" applyBorder="1" applyAlignment="1">
      <alignment horizontal="center" vertical="center"/>
    </xf>
    <xf numFmtId="0" fontId="45" fillId="0" borderId="0" xfId="0" applyFont="1" applyAlignment="1">
      <alignment horizontal="center" vertical="center"/>
    </xf>
    <xf numFmtId="0" fontId="45" fillId="0" borderId="23" xfId="0" applyFont="1" applyBorder="1" applyAlignment="1">
      <alignment horizontal="right" vertical="center"/>
    </xf>
    <xf numFmtId="0" fontId="45" fillId="0" borderId="24" xfId="0" applyFont="1" applyBorder="1" applyAlignment="1">
      <alignment horizontal="right" vertical="center"/>
    </xf>
    <xf numFmtId="0" fontId="45" fillId="0" borderId="25" xfId="0" applyFont="1" applyBorder="1" applyAlignment="1">
      <alignment vertical="center"/>
    </xf>
    <xf numFmtId="0" fontId="45" fillId="0" borderId="26" xfId="0" applyFont="1" applyBorder="1" applyAlignment="1">
      <alignment vertical="center"/>
    </xf>
    <xf numFmtId="173" fontId="45" fillId="0" borderId="26" xfId="58" applyNumberFormat="1" applyFont="1" applyBorder="1" applyAlignment="1">
      <alignment vertical="center"/>
    </xf>
    <xf numFmtId="173" fontId="45" fillId="0" borderId="26" xfId="58" applyNumberFormat="1" applyFont="1" applyFill="1" applyBorder="1" applyAlignment="1">
      <alignment vertical="center"/>
    </xf>
    <xf numFmtId="173" fontId="45" fillId="0" borderId="55" xfId="58" applyNumberFormat="1" applyFont="1" applyFill="1" applyBorder="1" applyAlignment="1">
      <alignment vertical="center"/>
    </xf>
    <xf numFmtId="0" fontId="21" fillId="0" borderId="54" xfId="11" applyFont="1" applyBorder="1"/>
    <xf numFmtId="2" fontId="44" fillId="0" borderId="0" xfId="60" applyNumberFormat="1" applyFont="1" applyFill="1" applyBorder="1" applyAlignment="1">
      <alignment horizontal="center" vertical="center" wrapText="1"/>
    </xf>
    <xf numFmtId="0" fontId="43" fillId="10" borderId="1" xfId="17" applyFont="1" applyFill="1" applyBorder="1" applyAlignment="1">
      <alignment horizontal="left" vertical="center"/>
    </xf>
    <xf numFmtId="0" fontId="43" fillId="10" borderId="1" xfId="17" applyFont="1" applyFill="1" applyBorder="1" applyAlignment="1">
      <alignment horizontal="left" vertical="center" wrapText="1"/>
    </xf>
    <xf numFmtId="9" fontId="29" fillId="0" borderId="7" xfId="59" applyFont="1" applyFill="1" applyBorder="1" applyAlignment="1" applyProtection="1">
      <alignment vertical="center" wrapText="1"/>
    </xf>
    <xf numFmtId="0" fontId="29" fillId="0" borderId="7" xfId="59" applyNumberFormat="1" applyFont="1" applyFill="1" applyBorder="1" applyAlignment="1" applyProtection="1">
      <alignment vertical="center" wrapText="1"/>
    </xf>
    <xf numFmtId="0" fontId="35" fillId="0" borderId="7" xfId="11" applyFont="1" applyBorder="1" applyAlignment="1">
      <alignment horizontal="center" vertical="center" wrapText="1"/>
    </xf>
    <xf numFmtId="0" fontId="43" fillId="0" borderId="53" xfId="0" applyFont="1" applyBorder="1" applyAlignment="1">
      <alignment horizontal="center" vertical="center"/>
    </xf>
    <xf numFmtId="4" fontId="29" fillId="0" borderId="7" xfId="13" applyNumberFormat="1" applyFont="1" applyBorder="1" applyAlignment="1" applyProtection="1">
      <alignment horizontal="center" vertical="center" wrapText="1"/>
    </xf>
    <xf numFmtId="0" fontId="48" fillId="0" borderId="1" xfId="17" applyFont="1" applyBorder="1" applyAlignment="1">
      <alignment horizontal="left" vertical="center" wrapText="1"/>
    </xf>
    <xf numFmtId="0" fontId="22" fillId="10" borderId="1" xfId="0" applyFont="1" applyFill="1" applyBorder="1" applyAlignment="1">
      <alignment horizontal="center" vertical="center"/>
    </xf>
    <xf numFmtId="0" fontId="19" fillId="10" borderId="1" xfId="17" applyFont="1" applyFill="1" applyBorder="1" applyAlignment="1">
      <alignment horizontal="left" vertical="center" wrapText="1"/>
    </xf>
    <xf numFmtId="167" fontId="34" fillId="7" borderId="11" xfId="3" applyFont="1" applyFill="1" applyBorder="1" applyAlignment="1" applyProtection="1">
      <alignment vertical="center" wrapText="1"/>
    </xf>
    <xf numFmtId="167" fontId="34" fillId="7" borderId="60" xfId="3" applyFont="1" applyFill="1" applyBorder="1" applyAlignment="1" applyProtection="1">
      <alignment vertical="center" wrapText="1"/>
    </xf>
    <xf numFmtId="0" fontId="21" fillId="0" borderId="25" xfId="11" applyFont="1" applyBorder="1"/>
    <xf numFmtId="0" fontId="21" fillId="0" borderId="0" xfId="11" applyFont="1" applyAlignment="1">
      <alignment horizontal="center" vertical="center"/>
    </xf>
    <xf numFmtId="0" fontId="21" fillId="0" borderId="58" xfId="11" applyFont="1" applyBorder="1" applyAlignment="1">
      <alignment horizontal="center" vertical="center"/>
    </xf>
    <xf numFmtId="0" fontId="21" fillId="0" borderId="59" xfId="11" applyFont="1" applyBorder="1" applyAlignment="1">
      <alignment horizontal="center" vertical="center"/>
    </xf>
    <xf numFmtId="0" fontId="21" fillId="0" borderId="52" xfId="11" applyFont="1" applyBorder="1" applyAlignment="1">
      <alignment horizontal="center" vertical="center"/>
    </xf>
    <xf numFmtId="0" fontId="21" fillId="0" borderId="57" xfId="11" applyFont="1" applyBorder="1" applyAlignment="1">
      <alignment horizontal="center" vertical="center"/>
    </xf>
    <xf numFmtId="0" fontId="21" fillId="0" borderId="53" xfId="11" applyFont="1" applyBorder="1" applyAlignment="1">
      <alignment horizontal="center" vertical="center"/>
    </xf>
    <xf numFmtId="0" fontId="2" fillId="0" borderId="0" xfId="64"/>
    <xf numFmtId="0" fontId="16" fillId="0" borderId="6" xfId="64" applyFont="1" applyBorder="1" applyAlignment="1">
      <alignment vertical="center" wrapText="1"/>
    </xf>
    <xf numFmtId="0" fontId="16" fillId="0" borderId="0" xfId="64" applyFont="1" applyAlignment="1">
      <alignment vertical="center"/>
    </xf>
    <xf numFmtId="2" fontId="2" fillId="0" borderId="0" xfId="64" applyNumberFormat="1"/>
    <xf numFmtId="2" fontId="2" fillId="0" borderId="8" xfId="64" applyNumberFormat="1" applyBorder="1"/>
    <xf numFmtId="0" fontId="16" fillId="0" borderId="6" xfId="64" applyFont="1" applyBorder="1" applyAlignment="1">
      <alignment vertical="center"/>
    </xf>
    <xf numFmtId="0" fontId="0" fillId="0" borderId="0" xfId="64" applyFont="1"/>
    <xf numFmtId="0" fontId="0" fillId="0" borderId="8" xfId="64" applyFont="1" applyBorder="1"/>
    <xf numFmtId="0" fontId="2" fillId="0" borderId="0" xfId="64" applyAlignment="1">
      <alignment horizontal="center"/>
    </xf>
    <xf numFmtId="0" fontId="2" fillId="0" borderId="6" xfId="64" applyBorder="1" applyAlignment="1">
      <alignment horizontal="center"/>
    </xf>
    <xf numFmtId="2" fontId="2" fillId="0" borderId="0" xfId="64" applyNumberFormat="1" applyAlignment="1">
      <alignment horizontal="center"/>
    </xf>
    <xf numFmtId="2" fontId="0" fillId="0" borderId="0" xfId="64" applyNumberFormat="1" applyFont="1" applyAlignment="1">
      <alignment horizontal="center"/>
    </xf>
    <xf numFmtId="2" fontId="2" fillId="0" borderId="8" xfId="64" applyNumberFormat="1" applyBorder="1" applyAlignment="1">
      <alignment horizontal="center"/>
    </xf>
    <xf numFmtId="2" fontId="56" fillId="0" borderId="0" xfId="64" applyNumberFormat="1" applyFont="1" applyAlignment="1">
      <alignment horizontal="center"/>
    </xf>
    <xf numFmtId="0" fontId="14" fillId="0" borderId="1" xfId="11" applyFont="1" applyBorder="1" applyAlignment="1">
      <alignment horizontal="center"/>
    </xf>
    <xf numFmtId="2" fontId="2" fillId="0" borderId="8" xfId="64" applyNumberFormat="1" applyBorder="1" applyAlignment="1">
      <alignment horizontal="left"/>
    </xf>
    <xf numFmtId="0" fontId="57" fillId="0" borderId="0" xfId="11" applyFont="1" applyAlignment="1">
      <alignment horizontal="right" vertical="center"/>
    </xf>
    <xf numFmtId="0" fontId="9" fillId="0" borderId="0" xfId="11"/>
    <xf numFmtId="0" fontId="58" fillId="0" borderId="1" xfId="11" applyFont="1" applyBorder="1" applyAlignment="1">
      <alignment horizontal="center" vertical="center"/>
    </xf>
    <xf numFmtId="0" fontId="57" fillId="0" borderId="0" xfId="11" applyFont="1" applyAlignment="1">
      <alignment horizontal="left" vertical="center" indent="4"/>
    </xf>
    <xf numFmtId="0" fontId="2" fillId="0" borderId="8" xfId="64" applyBorder="1"/>
    <xf numFmtId="0" fontId="2" fillId="0" borderId="25" xfId="64" applyBorder="1" applyAlignment="1">
      <alignment vertical="center"/>
    </xf>
    <xf numFmtId="0" fontId="2" fillId="0" borderId="1" xfId="64" applyBorder="1" applyAlignment="1">
      <alignment horizontal="center" vertical="center"/>
    </xf>
    <xf numFmtId="0" fontId="2" fillId="0" borderId="1" xfId="64" applyBorder="1" applyAlignment="1">
      <alignment horizontal="center" vertical="center" wrapText="1"/>
    </xf>
    <xf numFmtId="0" fontId="2" fillId="0" borderId="15" xfId="64" applyBorder="1" applyAlignment="1">
      <alignment horizontal="center" vertical="center" wrapText="1"/>
    </xf>
    <xf numFmtId="0" fontId="2" fillId="0" borderId="26" xfId="64" applyBorder="1" applyAlignment="1">
      <alignment horizontal="center" vertical="center" wrapText="1"/>
    </xf>
    <xf numFmtId="0" fontId="24" fillId="0" borderId="1" xfId="11" applyFont="1" applyBorder="1" applyAlignment="1">
      <alignment horizontal="center" vertical="center"/>
    </xf>
    <xf numFmtId="0" fontId="25" fillId="0" borderId="1" xfId="64" applyFont="1" applyBorder="1" applyAlignment="1">
      <alignment horizontal="left" vertical="center" wrapText="1"/>
    </xf>
    <xf numFmtId="1" fontId="48" fillId="0" borderId="1" xfId="64" applyNumberFormat="1" applyFont="1" applyBorder="1" applyAlignment="1">
      <alignment horizontal="center" vertical="center"/>
    </xf>
    <xf numFmtId="2" fontId="48" fillId="0" borderId="15" xfId="64" applyNumberFormat="1" applyFont="1" applyBorder="1" applyAlignment="1">
      <alignment horizontal="center"/>
    </xf>
    <xf numFmtId="0" fontId="2" fillId="0" borderId="5" xfId="64" applyBorder="1"/>
    <xf numFmtId="0" fontId="2" fillId="0" borderId="12" xfId="64" applyBorder="1"/>
    <xf numFmtId="0" fontId="2" fillId="0" borderId="22" xfId="64" applyBorder="1"/>
    <xf numFmtId="0" fontId="2" fillId="0" borderId="6" xfId="64" applyBorder="1"/>
    <xf numFmtId="2" fontId="14" fillId="0" borderId="1" xfId="12" applyNumberFormat="1" applyFont="1" applyBorder="1" applyAlignment="1">
      <alignment horizontal="center" vertical="center"/>
    </xf>
    <xf numFmtId="0" fontId="14" fillId="0" borderId="0" xfId="64" applyFont="1"/>
    <xf numFmtId="0" fontId="2" fillId="0" borderId="0" xfId="64" applyAlignment="1">
      <alignment wrapText="1"/>
    </xf>
    <xf numFmtId="0" fontId="14" fillId="0" borderId="1" xfId="64" applyFont="1" applyBorder="1" applyAlignment="1">
      <alignment horizontal="center" vertical="center"/>
    </xf>
    <xf numFmtId="2" fontId="14" fillId="0" borderId="0" xfId="64" applyNumberFormat="1" applyFont="1"/>
    <xf numFmtId="176" fontId="2" fillId="0" borderId="8" xfId="64" applyNumberFormat="1" applyBorder="1" applyAlignment="1">
      <alignment horizontal="left"/>
    </xf>
    <xf numFmtId="0" fontId="2" fillId="0" borderId="8" xfId="64" applyBorder="1" applyAlignment="1">
      <alignment horizontal="left"/>
    </xf>
    <xf numFmtId="0" fontId="2" fillId="0" borderId="4" xfId="64" applyBorder="1"/>
    <xf numFmtId="0" fontId="2" fillId="0" borderId="13" xfId="64" applyBorder="1"/>
    <xf numFmtId="0" fontId="2" fillId="0" borderId="2" xfId="64" applyBorder="1"/>
    <xf numFmtId="2" fontId="48" fillId="0" borderId="1" xfId="17" applyNumberFormat="1" applyFont="1" applyBorder="1" applyAlignment="1">
      <alignment horizontal="center" vertical="center" wrapText="1"/>
    </xf>
    <xf numFmtId="0" fontId="21" fillId="0" borderId="61" xfId="11" applyFont="1" applyBorder="1"/>
    <xf numFmtId="173" fontId="45" fillId="0" borderId="44" xfId="58" applyNumberFormat="1" applyFont="1" applyFill="1" applyBorder="1" applyAlignment="1">
      <alignment vertical="center"/>
    </xf>
    <xf numFmtId="0" fontId="59" fillId="0" borderId="26" xfId="64" applyFont="1" applyBorder="1"/>
    <xf numFmtId="0" fontId="60" fillId="0" borderId="26" xfId="64" applyFont="1" applyBorder="1"/>
    <xf numFmtId="0" fontId="30" fillId="7" borderId="29" xfId="11" applyFont="1" applyFill="1" applyBorder="1" applyAlignment="1">
      <alignment horizontal="center" vertical="center"/>
    </xf>
    <xf numFmtId="0" fontId="28" fillId="7" borderId="8" xfId="11" applyFont="1" applyFill="1" applyBorder="1" applyAlignment="1">
      <alignment horizontal="center" vertical="center"/>
    </xf>
    <xf numFmtId="0" fontId="28" fillId="7" borderId="0" xfId="11" applyFont="1" applyFill="1" applyAlignment="1">
      <alignment horizontal="center" vertical="center"/>
    </xf>
    <xf numFmtId="10" fontId="29" fillId="0" borderId="1" xfId="59" applyNumberFormat="1" applyFont="1" applyFill="1" applyBorder="1" applyAlignment="1" applyProtection="1">
      <alignment vertical="center" wrapText="1"/>
    </xf>
    <xf numFmtId="0" fontId="31" fillId="8" borderId="17" xfId="11" applyFont="1" applyFill="1" applyBorder="1" applyAlignment="1">
      <alignment horizontal="left" vertical="center" wrapText="1"/>
    </xf>
    <xf numFmtId="0" fontId="36" fillId="0" borderId="64" xfId="11" applyFont="1" applyBorder="1" applyAlignment="1">
      <alignment horizontal="center" vertical="center"/>
    </xf>
    <xf numFmtId="0" fontId="35" fillId="0" borderId="30" xfId="11" applyFont="1" applyBorder="1" applyAlignment="1">
      <alignment horizontal="justify" vertical="center" wrapText="1"/>
    </xf>
    <xf numFmtId="0" fontId="36" fillId="0" borderId="65" xfId="11" applyFont="1" applyBorder="1" applyAlignment="1">
      <alignment horizontal="center" vertical="center"/>
    </xf>
    <xf numFmtId="0" fontId="36" fillId="0" borderId="66" xfId="11" applyFont="1" applyBorder="1" applyAlignment="1">
      <alignment horizontal="center" vertical="center"/>
    </xf>
    <xf numFmtId="0" fontId="35" fillId="14" borderId="30" xfId="11" applyFont="1" applyFill="1" applyBorder="1" applyAlignment="1">
      <alignment horizontal="justify" vertical="center" wrapText="1"/>
    </xf>
    <xf numFmtId="0" fontId="35" fillId="14" borderId="17" xfId="11" applyFont="1" applyFill="1" applyBorder="1" applyAlignment="1">
      <alignment horizontal="justify" vertical="center" wrapText="1"/>
    </xf>
    <xf numFmtId="0" fontId="37" fillId="0" borderId="0" xfId="11" applyFont="1" applyAlignment="1">
      <alignment horizontal="left" vertical="center" wrapText="1"/>
    </xf>
    <xf numFmtId="42" fontId="37" fillId="0" borderId="0" xfId="20" applyFont="1" applyBorder="1" applyAlignment="1">
      <alignment horizontal="left" vertical="center" wrapText="1"/>
    </xf>
    <xf numFmtId="0" fontId="45" fillId="0" borderId="0" xfId="0" applyFont="1" applyAlignment="1">
      <alignment horizontal="right" vertical="center"/>
    </xf>
    <xf numFmtId="42" fontId="21" fillId="0" borderId="0" xfId="20" applyFont="1" applyFill="1" applyBorder="1"/>
    <xf numFmtId="42" fontId="21" fillId="0" borderId="0" xfId="20" applyFont="1" applyBorder="1"/>
    <xf numFmtId="1" fontId="35" fillId="8" borderId="1" xfId="20" applyNumberFormat="1" applyFont="1" applyFill="1" applyBorder="1" applyAlignment="1" applyProtection="1">
      <alignment horizontal="right" vertical="center" wrapText="1"/>
    </xf>
    <xf numFmtId="0" fontId="35" fillId="16" borderId="7" xfId="11" applyFont="1" applyFill="1" applyBorder="1" applyAlignment="1">
      <alignment horizontal="center" vertical="center" wrapText="1"/>
    </xf>
    <xf numFmtId="0" fontId="29" fillId="0" borderId="7" xfId="59" applyNumberFormat="1" applyFont="1" applyFill="1" applyBorder="1" applyAlignment="1" applyProtection="1">
      <alignment horizontal="center" vertical="center" wrapText="1"/>
    </xf>
    <xf numFmtId="0" fontId="29" fillId="0" borderId="1" xfId="59" applyNumberFormat="1" applyFont="1" applyFill="1" applyBorder="1" applyAlignment="1" applyProtection="1">
      <alignment horizontal="center" vertical="center" wrapText="1"/>
    </xf>
    <xf numFmtId="0" fontId="1" fillId="0" borderId="0" xfId="64" applyFont="1"/>
    <xf numFmtId="14" fontId="2" fillId="15" borderId="0" xfId="64" applyNumberFormat="1" applyFill="1"/>
    <xf numFmtId="0" fontId="14" fillId="0" borderId="0" xfId="64" applyFont="1" applyAlignment="1">
      <alignment horizontal="right"/>
    </xf>
    <xf numFmtId="0" fontId="0" fillId="0" borderId="0" xfId="11" applyFont="1" applyAlignment="1">
      <alignment horizontal="right"/>
    </xf>
    <xf numFmtId="2" fontId="14" fillId="0" borderId="1" xfId="11" applyNumberFormat="1" applyFont="1" applyBorder="1" applyAlignment="1">
      <alignment horizontal="center"/>
    </xf>
    <xf numFmtId="2" fontId="14" fillId="0" borderId="0" xfId="64" applyNumberFormat="1" applyFont="1" applyAlignment="1">
      <alignment horizontal="center"/>
    </xf>
    <xf numFmtId="0" fontId="44" fillId="0" borderId="0" xfId="11" applyFont="1" applyAlignment="1">
      <alignment horizontal="right" vertical="center"/>
    </xf>
    <xf numFmtId="0" fontId="24" fillId="17" borderId="1" xfId="11" applyFont="1" applyFill="1" applyBorder="1" applyAlignment="1">
      <alignment horizontal="center" vertical="center"/>
    </xf>
    <xf numFmtId="0" fontId="25" fillId="17" borderId="1" xfId="64" applyFont="1" applyFill="1" applyBorder="1" applyAlignment="1">
      <alignment horizontal="left" vertical="center" wrapText="1"/>
    </xf>
    <xf numFmtId="1" fontId="48" fillId="17" borderId="1" xfId="64" applyNumberFormat="1" applyFont="1" applyFill="1" applyBorder="1" applyAlignment="1">
      <alignment horizontal="center" vertical="center"/>
    </xf>
    <xf numFmtId="2" fontId="48" fillId="17" borderId="15" xfId="64" applyNumberFormat="1" applyFont="1" applyFill="1" applyBorder="1" applyAlignment="1">
      <alignment horizontal="center"/>
    </xf>
    <xf numFmtId="0" fontId="48" fillId="17" borderId="26" xfId="64" applyFont="1" applyFill="1" applyBorder="1"/>
    <xf numFmtId="0" fontId="43" fillId="17" borderId="1" xfId="17" applyFont="1" applyFill="1" applyBorder="1" applyAlignment="1">
      <alignment horizontal="left" vertical="center"/>
    </xf>
    <xf numFmtId="0" fontId="43" fillId="17" borderId="1" xfId="17" applyFont="1" applyFill="1" applyBorder="1" applyAlignment="1">
      <alignment horizontal="left" vertical="center" wrapText="1"/>
    </xf>
    <xf numFmtId="2" fontId="48" fillId="17" borderId="1" xfId="17" applyNumberFormat="1" applyFont="1" applyFill="1" applyBorder="1" applyAlignment="1">
      <alignment horizontal="center" vertical="center"/>
    </xf>
    <xf numFmtId="0" fontId="48" fillId="17" borderId="1" xfId="17" applyFont="1" applyFill="1" applyBorder="1" applyAlignment="1">
      <alignment horizontal="center" vertical="center"/>
    </xf>
    <xf numFmtId="2" fontId="43" fillId="17" borderId="1" xfId="17" applyNumberFormat="1" applyFont="1" applyFill="1" applyBorder="1" applyAlignment="1">
      <alignment horizontal="center" vertical="center"/>
    </xf>
    <xf numFmtId="0" fontId="48" fillId="17" borderId="1" xfId="17" applyFont="1" applyFill="1" applyBorder="1" applyAlignment="1">
      <alignment horizontal="left" vertical="center" wrapText="1"/>
    </xf>
    <xf numFmtId="0" fontId="23" fillId="16" borderId="1" xfId="0" applyFont="1" applyFill="1" applyBorder="1" applyAlignment="1">
      <alignment horizontal="justify" vertical="center" wrapText="1"/>
    </xf>
    <xf numFmtId="0" fontId="23" fillId="0" borderId="1" xfId="0" applyFont="1" applyFill="1" applyBorder="1" applyAlignment="1">
      <alignment horizontal="justify" vertical="center" wrapText="1"/>
    </xf>
    <xf numFmtId="0" fontId="25" fillId="0" borderId="1" xfId="0" applyFont="1" applyFill="1" applyBorder="1" applyAlignment="1">
      <alignment horizontal="left" vertical="center" wrapText="1"/>
    </xf>
    <xf numFmtId="0" fontId="23" fillId="18" borderId="1" xfId="0" applyFont="1" applyFill="1" applyBorder="1" applyAlignment="1">
      <alignment horizontal="center" vertical="center"/>
    </xf>
    <xf numFmtId="0" fontId="62" fillId="18" borderId="1" xfId="17" applyFont="1" applyFill="1" applyBorder="1" applyAlignment="1">
      <alignment horizontal="left" vertical="center"/>
    </xf>
    <xf numFmtId="0" fontId="62" fillId="18" borderId="1" xfId="17" applyFont="1" applyFill="1" applyBorder="1" applyAlignment="1">
      <alignment horizontal="left" vertical="center" wrapText="1"/>
    </xf>
    <xf numFmtId="2" fontId="53" fillId="18" borderId="1" xfId="17" applyNumberFormat="1" applyFont="1" applyFill="1" applyBorder="1" applyAlignment="1">
      <alignment horizontal="center" vertical="center"/>
    </xf>
    <xf numFmtId="0" fontId="53" fillId="18" borderId="1" xfId="17" applyFont="1" applyFill="1" applyBorder="1" applyAlignment="1">
      <alignment horizontal="center" vertical="center"/>
    </xf>
    <xf numFmtId="2" fontId="62" fillId="18" borderId="1" xfId="17" applyNumberFormat="1" applyFont="1" applyFill="1" applyBorder="1" applyAlignment="1">
      <alignment horizontal="center" vertical="center"/>
    </xf>
    <xf numFmtId="2" fontId="48" fillId="0" borderId="15" xfId="64" applyNumberFormat="1" applyFont="1" applyFill="1" applyBorder="1" applyAlignment="1">
      <alignment horizontal="center"/>
    </xf>
    <xf numFmtId="0" fontId="24" fillId="0" borderId="1" xfId="11" applyFont="1" applyFill="1" applyBorder="1" applyAlignment="1">
      <alignment horizontal="center" vertical="center"/>
    </xf>
    <xf numFmtId="0" fontId="25" fillId="0" borderId="1" xfId="64" applyFont="1" applyFill="1" applyBorder="1" applyAlignment="1">
      <alignment horizontal="left" vertical="center" wrapText="1"/>
    </xf>
    <xf numFmtId="1" fontId="48" fillId="0" borderId="1" xfId="64" applyNumberFormat="1" applyFont="1" applyFill="1" applyBorder="1" applyAlignment="1">
      <alignment horizontal="center" vertical="center"/>
    </xf>
    <xf numFmtId="0" fontId="48" fillId="0" borderId="26" xfId="64" applyFont="1" applyFill="1" applyBorder="1"/>
    <xf numFmtId="0" fontId="61" fillId="18" borderId="1" xfId="11" applyFont="1" applyFill="1" applyBorder="1" applyAlignment="1">
      <alignment horizontal="center" vertical="center"/>
    </xf>
    <xf numFmtId="0" fontId="42" fillId="18" borderId="1" xfId="64" applyFont="1" applyFill="1" applyBorder="1" applyAlignment="1">
      <alignment horizontal="left" vertical="center" wrapText="1"/>
    </xf>
    <xf numFmtId="1" fontId="53" fillId="18" borderId="1" xfId="64" applyNumberFormat="1" applyFont="1" applyFill="1" applyBorder="1" applyAlignment="1">
      <alignment horizontal="center" vertical="center"/>
    </xf>
    <xf numFmtId="2" fontId="53" fillId="18" borderId="15" xfId="64" applyNumberFormat="1" applyFont="1" applyFill="1" applyBorder="1" applyAlignment="1">
      <alignment horizontal="center"/>
    </xf>
    <xf numFmtId="0" fontId="53" fillId="18" borderId="26" xfId="64" applyFont="1" applyFill="1" applyBorder="1"/>
    <xf numFmtId="0" fontId="22" fillId="0" borderId="1" xfId="0" applyFont="1" applyBorder="1" applyAlignment="1">
      <alignment horizontal="center" vertical="center"/>
    </xf>
    <xf numFmtId="0" fontId="20" fillId="0" borderId="21"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10" xfId="0" applyFont="1" applyBorder="1" applyAlignment="1">
      <alignment horizontal="center" vertical="center" wrapText="1"/>
    </xf>
    <xf numFmtId="0" fontId="21" fillId="0" borderId="15" xfId="0" applyFont="1" applyBorder="1" applyAlignment="1">
      <alignment horizontal="center"/>
    </xf>
    <xf numFmtId="0" fontId="21" fillId="0" borderId="16" xfId="0" applyFont="1" applyBorder="1" applyAlignment="1">
      <alignment horizontal="center"/>
    </xf>
    <xf numFmtId="0" fontId="21" fillId="0" borderId="17" xfId="0" applyFont="1" applyBorder="1" applyAlignment="1">
      <alignment horizontal="center"/>
    </xf>
    <xf numFmtId="0" fontId="29" fillId="0" borderId="1" xfId="11" applyFont="1" applyBorder="1" applyAlignment="1">
      <alignment horizontal="center" vertical="center" wrapText="1"/>
    </xf>
    <xf numFmtId="0" fontId="29" fillId="6" borderId="34" xfId="11" applyFont="1" applyFill="1" applyBorder="1" applyAlignment="1">
      <alignment horizontal="left" vertical="center" wrapText="1"/>
    </xf>
    <xf numFmtId="0" fontId="29" fillId="6" borderId="16" xfId="11" applyFont="1" applyFill="1" applyBorder="1" applyAlignment="1">
      <alignment horizontal="left" vertical="center" wrapText="1"/>
    </xf>
    <xf numFmtId="0" fontId="29" fillId="6" borderId="37" xfId="11" applyFont="1" applyFill="1" applyBorder="1" applyAlignment="1">
      <alignment horizontal="left" vertical="center" wrapText="1"/>
    </xf>
    <xf numFmtId="4" fontId="29" fillId="0" borderId="3" xfId="13" applyNumberFormat="1" applyFont="1" applyBorder="1" applyAlignment="1" applyProtection="1">
      <alignment horizontal="center" vertical="center" wrapText="1"/>
    </xf>
    <xf numFmtId="4" fontId="29" fillId="0" borderId="9" xfId="13" applyNumberFormat="1" applyFont="1" applyBorder="1" applyAlignment="1" applyProtection="1">
      <alignment horizontal="center" vertical="center" wrapText="1"/>
    </xf>
    <xf numFmtId="4" fontId="29" fillId="0" borderId="10" xfId="13" applyNumberFormat="1" applyFont="1" applyBorder="1" applyAlignment="1" applyProtection="1">
      <alignment horizontal="center" vertical="center" wrapText="1"/>
    </xf>
    <xf numFmtId="0" fontId="29" fillId="0" borderId="15" xfId="11" applyFont="1" applyBorder="1" applyAlignment="1">
      <alignment horizontal="center" vertical="center" wrapText="1"/>
    </xf>
    <xf numFmtId="0" fontId="29" fillId="0" borderId="16" xfId="11" applyFont="1" applyBorder="1" applyAlignment="1">
      <alignment horizontal="center" vertical="center" wrapText="1"/>
    </xf>
    <xf numFmtId="0" fontId="30" fillId="7" borderId="1" xfId="11" applyFont="1" applyFill="1" applyBorder="1" applyAlignment="1">
      <alignment horizontal="center" vertical="center"/>
    </xf>
    <xf numFmtId="0" fontId="28" fillId="7" borderId="1" xfId="11" applyFont="1" applyFill="1" applyBorder="1" applyAlignment="1">
      <alignment horizontal="center" vertical="center"/>
    </xf>
    <xf numFmtId="0" fontId="29" fillId="4" borderId="1" xfId="11" applyFont="1" applyFill="1" applyBorder="1" applyAlignment="1">
      <alignment horizontal="center" vertical="center" wrapText="1"/>
    </xf>
    <xf numFmtId="0" fontId="29" fillId="4" borderId="15" xfId="11" applyFont="1" applyFill="1" applyBorder="1" applyAlignment="1">
      <alignment horizontal="center" vertical="center" wrapText="1"/>
    </xf>
    <xf numFmtId="0" fontId="29" fillId="4" borderId="17" xfId="11" applyFont="1" applyFill="1" applyBorder="1" applyAlignment="1">
      <alignment horizontal="center" vertical="center" wrapText="1"/>
    </xf>
    <xf numFmtId="0" fontId="33" fillId="5" borderId="1" xfId="11" applyFont="1" applyFill="1" applyBorder="1" applyAlignment="1">
      <alignment horizontal="center" vertical="center" wrapText="1"/>
    </xf>
    <xf numFmtId="0" fontId="27" fillId="2" borderId="15" xfId="11" applyFont="1" applyFill="1" applyBorder="1" applyAlignment="1">
      <alignment horizontal="center" vertical="center" wrapText="1"/>
    </xf>
    <xf numFmtId="0" fontId="27" fillId="2" borderId="16" xfId="11" applyFont="1" applyFill="1" applyBorder="1" applyAlignment="1">
      <alignment horizontal="center" vertical="center" wrapText="1"/>
    </xf>
    <xf numFmtId="0" fontId="27" fillId="2" borderId="17" xfId="11" applyFont="1" applyFill="1" applyBorder="1" applyAlignment="1">
      <alignment horizontal="center" vertical="center" wrapText="1"/>
    </xf>
    <xf numFmtId="0" fontId="24" fillId="0" borderId="1" xfId="11" applyFont="1" applyBorder="1" applyAlignment="1">
      <alignment horizontal="center" vertical="center" wrapText="1"/>
    </xf>
    <xf numFmtId="0" fontId="28" fillId="0" borderId="1" xfId="11" applyFont="1" applyBorder="1" applyAlignment="1">
      <alignment horizontal="center" vertical="center" wrapText="1"/>
    </xf>
    <xf numFmtId="0" fontId="29" fillId="0" borderId="1" xfId="11" applyFont="1" applyBorder="1" applyAlignment="1">
      <alignment horizontal="center" vertical="center"/>
    </xf>
    <xf numFmtId="0" fontId="29" fillId="0" borderId="0" xfId="11" applyFont="1" applyAlignment="1">
      <alignment horizontal="center" vertical="center" wrapText="1"/>
    </xf>
    <xf numFmtId="0" fontId="29" fillId="0" borderId="13" xfId="11" applyFont="1" applyBorder="1" applyAlignment="1">
      <alignment horizontal="center" vertical="center" wrapText="1"/>
    </xf>
    <xf numFmtId="167" fontId="34" fillId="7" borderId="11" xfId="3" applyFont="1" applyFill="1" applyBorder="1" applyAlignment="1" applyProtection="1">
      <alignment horizontal="center" vertical="center" wrapText="1"/>
    </xf>
    <xf numFmtId="167" fontId="34" fillId="7" borderId="60" xfId="3" applyFont="1" applyFill="1" applyBorder="1" applyAlignment="1" applyProtection="1">
      <alignment horizontal="center" vertical="center" wrapText="1"/>
    </xf>
    <xf numFmtId="167" fontId="34" fillId="7" borderId="9" xfId="3" applyFont="1" applyFill="1" applyBorder="1" applyAlignment="1" applyProtection="1">
      <alignment horizontal="center" vertical="center" wrapText="1"/>
    </xf>
    <xf numFmtId="167" fontId="34" fillId="7" borderId="43" xfId="3" applyFont="1" applyFill="1" applyBorder="1" applyAlignment="1" applyProtection="1">
      <alignment horizontal="center" vertical="center" wrapText="1"/>
    </xf>
    <xf numFmtId="167" fontId="34" fillId="7" borderId="35" xfId="3" applyFont="1" applyFill="1" applyBorder="1" applyAlignment="1" applyProtection="1">
      <alignment horizontal="center" vertical="center" wrapText="1"/>
    </xf>
    <xf numFmtId="167" fontId="34" fillId="7" borderId="38" xfId="3" applyFont="1" applyFill="1" applyBorder="1" applyAlignment="1" applyProtection="1">
      <alignment horizontal="center" vertical="center" wrapText="1"/>
    </xf>
    <xf numFmtId="0" fontId="28" fillId="7" borderId="12" xfId="11" applyFont="1" applyFill="1" applyBorder="1" applyAlignment="1">
      <alignment horizontal="center" vertical="center"/>
    </xf>
    <xf numFmtId="0" fontId="28" fillId="7" borderId="22" xfId="11" applyFont="1" applyFill="1" applyBorder="1" applyAlignment="1">
      <alignment horizontal="center" vertical="center"/>
    </xf>
    <xf numFmtId="0" fontId="28" fillId="7" borderId="0" xfId="11" applyFont="1" applyFill="1" applyAlignment="1">
      <alignment horizontal="center" vertical="center"/>
    </xf>
    <xf numFmtId="0" fontId="28" fillId="7" borderId="8" xfId="11" applyFont="1" applyFill="1" applyBorder="1" applyAlignment="1">
      <alignment horizontal="center" vertical="center"/>
    </xf>
    <xf numFmtId="0" fontId="28" fillId="7" borderId="18" xfId="11" applyFont="1" applyFill="1" applyBorder="1" applyAlignment="1">
      <alignment horizontal="center" vertical="center"/>
    </xf>
    <xf numFmtId="0" fontId="28" fillId="7" borderId="33" xfId="11" applyFont="1" applyFill="1" applyBorder="1" applyAlignment="1">
      <alignment horizontal="center" vertical="center"/>
    </xf>
    <xf numFmtId="0" fontId="31" fillId="8" borderId="17" xfId="11" applyFont="1" applyFill="1" applyBorder="1" applyAlignment="1">
      <alignment horizontal="left" vertical="center" wrapText="1"/>
    </xf>
    <xf numFmtId="0" fontId="29" fillId="4" borderId="20" xfId="11" applyFont="1" applyFill="1" applyBorder="1" applyAlignment="1">
      <alignment horizontal="center" vertical="center" wrapText="1"/>
    </xf>
    <xf numFmtId="0" fontId="33" fillId="5" borderId="9" xfId="11" applyFont="1" applyFill="1" applyBorder="1" applyAlignment="1">
      <alignment horizontal="center" vertical="center" wrapText="1"/>
    </xf>
    <xf numFmtId="0" fontId="33" fillId="5" borderId="10" xfId="11" applyFont="1" applyFill="1" applyBorder="1" applyAlignment="1">
      <alignment horizontal="center" vertical="center" wrapText="1"/>
    </xf>
    <xf numFmtId="0" fontId="33" fillId="5" borderId="35" xfId="11" applyFont="1" applyFill="1" applyBorder="1" applyAlignment="1">
      <alignment horizontal="center" vertical="center" wrapText="1"/>
    </xf>
    <xf numFmtId="0" fontId="33" fillId="5" borderId="36" xfId="11" applyFont="1" applyFill="1" applyBorder="1" applyAlignment="1">
      <alignment horizontal="center" vertical="center" wrapText="1"/>
    </xf>
    <xf numFmtId="0" fontId="29" fillId="6" borderId="20" xfId="11" applyFont="1" applyFill="1" applyBorder="1" applyAlignment="1">
      <alignment horizontal="left" vertical="center" wrapText="1"/>
    </xf>
    <xf numFmtId="0" fontId="29" fillId="6" borderId="56" xfId="11" applyFont="1" applyFill="1" applyBorder="1" applyAlignment="1">
      <alignment horizontal="left" vertical="center" wrapText="1"/>
    </xf>
    <xf numFmtId="0" fontId="35" fillId="0" borderId="7" xfId="11" applyFont="1" applyBorder="1" applyAlignment="1">
      <alignment horizontal="center" vertical="center" wrapText="1"/>
    </xf>
    <xf numFmtId="0" fontId="35" fillId="0" borderId="10" xfId="11" applyFont="1" applyBorder="1" applyAlignment="1">
      <alignment horizontal="center" vertical="center" wrapText="1"/>
    </xf>
    <xf numFmtId="9" fontId="29" fillId="0" borderId="7" xfId="59" applyFont="1" applyFill="1" applyBorder="1" applyAlignment="1" applyProtection="1">
      <alignment horizontal="center" vertical="center" wrapText="1"/>
    </xf>
    <xf numFmtId="9" fontId="29" fillId="0" borderId="10" xfId="59" applyFont="1" applyFill="1" applyBorder="1" applyAlignment="1" applyProtection="1">
      <alignment horizontal="center" vertical="center" wrapText="1"/>
    </xf>
    <xf numFmtId="9" fontId="29" fillId="0" borderId="3" xfId="59" applyFont="1" applyFill="1" applyBorder="1" applyAlignment="1" applyProtection="1">
      <alignment horizontal="center" vertical="center" wrapText="1"/>
    </xf>
    <xf numFmtId="9" fontId="29" fillId="0" borderId="9" xfId="59" applyFont="1" applyFill="1" applyBorder="1" applyAlignment="1" applyProtection="1">
      <alignment horizontal="center" vertical="center" wrapText="1"/>
    </xf>
    <xf numFmtId="0" fontId="29" fillId="6" borderId="17" xfId="11" applyFont="1" applyFill="1" applyBorder="1" applyAlignment="1">
      <alignment horizontal="left" vertical="center" wrapText="1"/>
    </xf>
    <xf numFmtId="0" fontId="41" fillId="0" borderId="0" xfId="11" applyFont="1" applyAlignment="1">
      <alignment horizontal="justify" vertical="top" wrapText="1"/>
    </xf>
    <xf numFmtId="0" fontId="37" fillId="0" borderId="0" xfId="11" applyFont="1" applyAlignment="1">
      <alignment horizontal="center" vertical="center" wrapText="1"/>
    </xf>
    <xf numFmtId="0" fontId="38" fillId="0" borderId="0" xfId="11" applyFont="1" applyAlignment="1">
      <alignment horizontal="justify" vertical="center" wrapText="1"/>
    </xf>
    <xf numFmtId="0" fontId="38" fillId="0" borderId="0" xfId="11" applyFont="1" applyAlignment="1">
      <alignment horizontal="left" vertical="center" wrapText="1"/>
    </xf>
    <xf numFmtId="0" fontId="35" fillId="0" borderId="1" xfId="11" applyFont="1" applyBorder="1" applyAlignment="1">
      <alignment horizontal="center" vertical="center" wrapText="1"/>
    </xf>
    <xf numFmtId="0" fontId="27" fillId="2" borderId="0" xfId="11" applyFont="1" applyFill="1" applyAlignment="1">
      <alignment horizontal="center" vertical="center" wrapText="1"/>
    </xf>
    <xf numFmtId="0" fontId="27" fillId="2" borderId="11" xfId="11" applyFont="1" applyFill="1" applyBorder="1" applyAlignment="1">
      <alignment horizontal="center" vertical="center" wrapText="1"/>
    </xf>
    <xf numFmtId="0" fontId="21" fillId="3" borderId="0" xfId="11" applyFont="1" applyFill="1" applyAlignment="1">
      <alignment horizontal="center"/>
    </xf>
    <xf numFmtId="0" fontId="21" fillId="3" borderId="11" xfId="11" applyFont="1" applyFill="1" applyBorder="1" applyAlignment="1">
      <alignment horizontal="center"/>
    </xf>
    <xf numFmtId="0" fontId="24" fillId="0" borderId="0" xfId="11" applyFont="1" applyAlignment="1">
      <alignment horizontal="center" vertical="center" wrapText="1"/>
    </xf>
    <xf numFmtId="0" fontId="24" fillId="0" borderId="11" xfId="11" applyFont="1" applyBorder="1" applyAlignment="1">
      <alignment horizontal="center" vertical="center" wrapText="1"/>
    </xf>
    <xf numFmtId="0" fontId="28" fillId="0" borderId="0" xfId="11" applyFont="1" applyAlignment="1">
      <alignment horizontal="center" vertical="center" wrapText="1"/>
    </xf>
    <xf numFmtId="0" fontId="28" fillId="0" borderId="11" xfId="11" applyFont="1" applyBorder="1" applyAlignment="1">
      <alignment horizontal="center" vertical="center" wrapText="1"/>
    </xf>
    <xf numFmtId="0" fontId="35" fillId="0" borderId="45" xfId="11" applyFont="1" applyBorder="1" applyAlignment="1">
      <alignment horizontal="center" vertical="center" wrapText="1"/>
    </xf>
    <xf numFmtId="0" fontId="35" fillId="0" borderId="9" xfId="11" applyFont="1" applyBorder="1" applyAlignment="1">
      <alignment horizontal="center" vertical="center" wrapText="1"/>
    </xf>
    <xf numFmtId="0" fontId="38" fillId="0" borderId="0" xfId="11" applyFont="1" applyAlignment="1">
      <alignment horizontal="center" vertical="center" wrapText="1"/>
    </xf>
    <xf numFmtId="0" fontId="37" fillId="0" borderId="39" xfId="11" applyFont="1" applyBorder="1" applyAlignment="1">
      <alignment horizontal="center" vertical="center" wrapText="1"/>
    </xf>
    <xf numFmtId="0" fontId="37" fillId="0" borderId="40" xfId="11" applyFont="1" applyBorder="1" applyAlignment="1">
      <alignment horizontal="center" vertical="center" wrapText="1"/>
    </xf>
    <xf numFmtId="0" fontId="38" fillId="0" borderId="12" xfId="11" applyFont="1" applyBorder="1" applyAlignment="1">
      <alignment horizontal="justify" vertical="center" wrapText="1"/>
    </xf>
    <xf numFmtId="0" fontId="38" fillId="0" borderId="0" xfId="11" applyFont="1" applyAlignment="1">
      <alignment horizontal="justify" vertical="center"/>
    </xf>
    <xf numFmtId="43" fontId="44" fillId="6" borderId="20" xfId="58" applyFont="1" applyFill="1" applyBorder="1" applyAlignment="1">
      <alignment horizontal="left" vertical="center"/>
    </xf>
    <xf numFmtId="43" fontId="44" fillId="6" borderId="63" xfId="58" applyFont="1" applyFill="1" applyBorder="1" applyAlignment="1">
      <alignment horizontal="left" vertical="center"/>
    </xf>
    <xf numFmtId="0" fontId="38" fillId="0" borderId="0" xfId="11" applyFont="1" applyAlignment="1">
      <alignment horizontal="justify" vertical="top" wrapText="1"/>
    </xf>
    <xf numFmtId="0" fontId="41" fillId="0" borderId="0" xfId="11" applyFont="1" applyAlignment="1">
      <alignment horizontal="center" wrapText="1"/>
    </xf>
    <xf numFmtId="0" fontId="41" fillId="0" borderId="0" xfId="11" applyFont="1" applyAlignment="1">
      <alignment horizontal="center"/>
    </xf>
    <xf numFmtId="0" fontId="26" fillId="0" borderId="0" xfId="11" applyFont="1" applyAlignment="1">
      <alignment horizontal="justify" vertical="top" wrapText="1"/>
    </xf>
    <xf numFmtId="0" fontId="41" fillId="0" borderId="0" xfId="11" applyFont="1" applyAlignment="1">
      <alignment horizontal="center" vertical="center" wrapText="1"/>
    </xf>
    <xf numFmtId="0" fontId="35" fillId="0" borderId="3" xfId="11" applyFont="1" applyBorder="1" applyAlignment="1">
      <alignment horizontal="center" vertical="center" wrapText="1"/>
    </xf>
    <xf numFmtId="9" fontId="37" fillId="0" borderId="3" xfId="59" applyFont="1" applyFill="1" applyBorder="1" applyAlignment="1" applyProtection="1">
      <alignment horizontal="center" vertical="center" wrapText="1"/>
    </xf>
    <xf numFmtId="9" fontId="37" fillId="0" borderId="9" xfId="59" applyFont="1" applyFill="1" applyBorder="1" applyAlignment="1" applyProtection="1">
      <alignment horizontal="center" vertical="center" wrapText="1"/>
    </xf>
    <xf numFmtId="167" fontId="34" fillId="7" borderId="3" xfId="3" applyFont="1" applyFill="1" applyBorder="1" applyAlignment="1" applyProtection="1">
      <alignment horizontal="center" vertical="center" wrapText="1"/>
    </xf>
    <xf numFmtId="167" fontId="34" fillId="7" borderId="44" xfId="3" applyFont="1" applyFill="1" applyBorder="1" applyAlignment="1" applyProtection="1">
      <alignment horizontal="center" vertical="center" wrapText="1"/>
    </xf>
    <xf numFmtId="0" fontId="30" fillId="7" borderId="28" xfId="11" applyFont="1" applyFill="1" applyBorder="1" applyAlignment="1">
      <alignment horizontal="center" vertical="center"/>
    </xf>
    <xf numFmtId="0" fontId="30" fillId="7" borderId="29" xfId="11" applyFont="1" applyFill="1" applyBorder="1" applyAlignment="1">
      <alignment horizontal="center" vertical="center"/>
    </xf>
    <xf numFmtId="0" fontId="30" fillId="7" borderId="30" xfId="11" applyFont="1" applyFill="1" applyBorder="1" applyAlignment="1">
      <alignment horizontal="center" vertical="center"/>
    </xf>
    <xf numFmtId="0" fontId="28" fillId="7" borderId="31" xfId="11" applyFont="1" applyFill="1" applyBorder="1" applyAlignment="1">
      <alignment horizontal="center" vertical="center"/>
    </xf>
    <xf numFmtId="0" fontId="28" fillId="7" borderId="14" xfId="11" applyFont="1" applyFill="1" applyBorder="1" applyAlignment="1">
      <alignment horizontal="center" vertical="center"/>
    </xf>
    <xf numFmtId="0" fontId="28" fillId="7" borderId="21" xfId="11" applyFont="1" applyFill="1" applyBorder="1" applyAlignment="1">
      <alignment horizontal="center" vertical="center"/>
    </xf>
    <xf numFmtId="0" fontId="31" fillId="8" borderId="32" xfId="11" applyFont="1" applyFill="1" applyBorder="1" applyAlignment="1">
      <alignment horizontal="center" vertical="center"/>
    </xf>
    <xf numFmtId="0" fontId="31" fillId="8" borderId="20" xfId="11" applyFont="1" applyFill="1" applyBorder="1" applyAlignment="1">
      <alignment horizontal="center" vertical="center"/>
    </xf>
    <xf numFmtId="0" fontId="31" fillId="8" borderId="27" xfId="11" applyFont="1" applyFill="1" applyBorder="1" applyAlignment="1">
      <alignment horizontal="center" vertical="center"/>
    </xf>
    <xf numFmtId="0" fontId="31" fillId="8" borderId="18" xfId="11" applyFont="1" applyFill="1" applyBorder="1" applyAlignment="1">
      <alignment horizontal="center" vertical="center"/>
    </xf>
    <xf numFmtId="167" fontId="31" fillId="8" borderId="3" xfId="11" applyNumberFormat="1" applyFont="1" applyFill="1" applyBorder="1" applyAlignment="1">
      <alignment horizontal="center" vertical="center"/>
    </xf>
    <xf numFmtId="0" fontId="31" fillId="8" borderId="10" xfId="11" applyFont="1" applyFill="1" applyBorder="1" applyAlignment="1">
      <alignment horizontal="center" vertical="center"/>
    </xf>
    <xf numFmtId="0" fontId="29" fillId="4" borderId="32" xfId="11" applyFont="1" applyFill="1" applyBorder="1" applyAlignment="1">
      <alignment horizontal="center" vertical="center" wrapText="1"/>
    </xf>
    <xf numFmtId="9" fontId="37" fillId="0" borderId="10" xfId="59" applyFont="1" applyFill="1" applyBorder="1" applyAlignment="1" applyProtection="1">
      <alignment horizontal="center" vertical="center" wrapText="1"/>
    </xf>
    <xf numFmtId="0" fontId="15" fillId="0" borderId="5" xfId="17" applyFont="1" applyBorder="1" applyAlignment="1">
      <alignment horizontal="center" vertical="center"/>
    </xf>
    <xf numFmtId="0" fontId="15" fillId="0" borderId="12" xfId="17" applyFont="1" applyBorder="1" applyAlignment="1">
      <alignment horizontal="center" vertical="center"/>
    </xf>
    <xf numFmtId="0" fontId="15" fillId="0" borderId="22" xfId="17" applyFont="1" applyBorder="1" applyAlignment="1">
      <alignment horizontal="center" vertical="center"/>
    </xf>
    <xf numFmtId="0" fontId="16" fillId="0" borderId="6" xfId="17" applyFont="1" applyBorder="1" applyAlignment="1">
      <alignment horizontal="center"/>
    </xf>
    <xf numFmtId="0" fontId="16" fillId="0" borderId="0" xfId="17" applyFont="1" applyAlignment="1">
      <alignment horizontal="center"/>
    </xf>
    <xf numFmtId="0" fontId="16" fillId="0" borderId="8" xfId="17" applyFont="1" applyBorder="1" applyAlignment="1">
      <alignment horizontal="center"/>
    </xf>
    <xf numFmtId="0" fontId="16" fillId="0" borderId="6" xfId="17" applyFont="1" applyBorder="1" applyAlignment="1">
      <alignment horizontal="center" vertical="center"/>
    </xf>
    <xf numFmtId="0" fontId="16" fillId="0" borderId="0" xfId="17" applyFont="1" applyAlignment="1">
      <alignment horizontal="center" vertical="center"/>
    </xf>
    <xf numFmtId="0" fontId="16" fillId="0" borderId="8" xfId="17" applyFont="1" applyBorder="1" applyAlignment="1">
      <alignment horizontal="center" vertical="center"/>
    </xf>
    <xf numFmtId="0" fontId="16" fillId="0" borderId="4" xfId="17" applyFont="1" applyBorder="1" applyAlignment="1">
      <alignment horizontal="center" vertical="center"/>
    </xf>
    <xf numFmtId="0" fontId="16" fillId="0" borderId="13" xfId="17" applyFont="1" applyBorder="1" applyAlignment="1">
      <alignment horizontal="center" vertical="center"/>
    </xf>
    <xf numFmtId="0" fontId="16" fillId="0" borderId="2" xfId="17" applyFont="1" applyBorder="1" applyAlignment="1">
      <alignment horizontal="center" vertical="center"/>
    </xf>
    <xf numFmtId="0" fontId="15" fillId="0" borderId="23" xfId="17" applyFont="1" applyBorder="1" applyAlignment="1">
      <alignment horizontal="center" vertical="center" wrapText="1"/>
    </xf>
    <xf numFmtId="0" fontId="15" fillId="0" borderId="7" xfId="17" applyFont="1" applyBorder="1" applyAlignment="1">
      <alignment horizontal="center" vertical="center" wrapText="1"/>
    </xf>
    <xf numFmtId="0" fontId="54" fillId="12" borderId="39" xfId="63" applyFont="1" applyFill="1" applyBorder="1" applyAlignment="1">
      <alignment horizontal="center" vertical="center"/>
    </xf>
    <xf numFmtId="0" fontId="54" fillId="12" borderId="62" xfId="63" applyFont="1" applyFill="1" applyBorder="1" applyAlignment="1">
      <alignment horizontal="center" vertical="center"/>
    </xf>
    <xf numFmtId="0" fontId="54" fillId="12" borderId="40" xfId="63" applyFont="1" applyFill="1" applyBorder="1" applyAlignment="1">
      <alignment horizontal="center" vertical="center"/>
    </xf>
    <xf numFmtId="0" fontId="55" fillId="13" borderId="39" xfId="63" applyFont="1" applyFill="1" applyBorder="1" applyAlignment="1">
      <alignment horizontal="center" vertical="center" wrapText="1"/>
    </xf>
    <xf numFmtId="0" fontId="55" fillId="13" borderId="62" xfId="63" applyFont="1" applyFill="1" applyBorder="1" applyAlignment="1">
      <alignment horizontal="center" vertical="center" wrapText="1"/>
    </xf>
    <xf numFmtId="0" fontId="55" fillId="13" borderId="40" xfId="63" applyFont="1" applyFill="1" applyBorder="1" applyAlignment="1">
      <alignment horizontal="center" vertical="center" wrapText="1"/>
    </xf>
    <xf numFmtId="2" fontId="2" fillId="0" borderId="0" xfId="64" applyNumberFormat="1" applyAlignment="1">
      <alignment horizontal="center"/>
    </xf>
    <xf numFmtId="2" fontId="2" fillId="0" borderId="8" xfId="64" applyNumberFormat="1" applyBorder="1" applyAlignment="1">
      <alignment horizontal="center"/>
    </xf>
  </cellXfs>
  <cellStyles count="65">
    <cellStyle name="Millares" xfId="58" builtinId="3"/>
    <cellStyle name="Millares [0]" xfId="16" builtinId="6"/>
    <cellStyle name="Millares [0] 2" xfId="14"/>
    <cellStyle name="Millares [0] 2 2" xfId="19"/>
    <cellStyle name="Millares [0] 2 2 2" xfId="27"/>
    <cellStyle name="Millares [0] 2 2 2 2" xfId="48"/>
    <cellStyle name="Millares [0] 2 2 3" xfId="41"/>
    <cellStyle name="Millares [0] 2 3" xfId="31"/>
    <cellStyle name="Millares [0] 2 3 2" xfId="52"/>
    <cellStyle name="Millares [0] 2 4" xfId="23"/>
    <cellStyle name="Millares [0] 2 4 2" xfId="45"/>
    <cellStyle name="Millares [0] 2 5" xfId="37"/>
    <cellStyle name="Millares [0] 3" xfId="38"/>
    <cellStyle name="Millares 2" xfId="3"/>
    <cellStyle name="Millares 3" xfId="7"/>
    <cellStyle name="Moneda" xfId="60" builtinId="4"/>
    <cellStyle name="Moneda [0]" xfId="20" builtinId="7"/>
    <cellStyle name="Moneda [0] 2" xfId="12"/>
    <cellStyle name="Moneda [0] 2 2" xfId="18"/>
    <cellStyle name="Moneda [0] 2 2 2" xfId="26"/>
    <cellStyle name="Moneda [0] 2 2 2 2" xfId="47"/>
    <cellStyle name="Moneda [0] 2 2 3" xfId="40"/>
    <cellStyle name="Moneda [0] 2 3" xfId="30"/>
    <cellStyle name="Moneda [0] 2 3 2" xfId="51"/>
    <cellStyle name="Moneda [0] 2 4" xfId="34"/>
    <cellStyle name="Moneda [0] 2 4 2" xfId="55"/>
    <cellStyle name="Moneda [0] 2 5" xfId="22"/>
    <cellStyle name="Moneda [0] 2 5 2" xfId="44"/>
    <cellStyle name="Moneda [0] 2 6" xfId="36"/>
    <cellStyle name="Moneda [0] 3" xfId="28"/>
    <cellStyle name="Moneda [0] 3 2" xfId="49"/>
    <cellStyle name="Moneda [0] 4" xfId="42"/>
    <cellStyle name="Moneda 2" xfId="2"/>
    <cellStyle name="Moneda 6" xfId="33"/>
    <cellStyle name="Moneda 6 2" xfId="54"/>
    <cellStyle name="Normal" xfId="0" builtinId="0"/>
    <cellStyle name="Normal 2" xfId="5"/>
    <cellStyle name="Normal 2 2" xfId="11"/>
    <cellStyle name="Normal 3" xfId="8"/>
    <cellStyle name="Normal 3 2" xfId="17"/>
    <cellStyle name="Normal 3 2 2" xfId="25"/>
    <cellStyle name="Normal 3 2 2 2" xfId="46"/>
    <cellStyle name="Normal 3 2 3" xfId="39"/>
    <cellStyle name="Normal 3 2 4" xfId="57"/>
    <cellStyle name="Normal 3 2 4 2" xfId="62"/>
    <cellStyle name="Normal 3 2 4 2 2" xfId="64"/>
    <cellStyle name="Normal 3 3" xfId="29"/>
    <cellStyle name="Normal 3 3 2" xfId="50"/>
    <cellStyle name="Normal 4" xfId="9"/>
    <cellStyle name="Normal 4 2" xfId="21"/>
    <cellStyle name="Normal 4 2 2" xfId="43"/>
    <cellStyle name="Normal 4 3" xfId="35"/>
    <cellStyle name="Normal 5" xfId="10"/>
    <cellStyle name="Normal 6" xfId="15"/>
    <cellStyle name="Normal 6 2" xfId="24"/>
    <cellStyle name="Normal 7" xfId="32"/>
    <cellStyle name="Normal 7 2" xfId="53"/>
    <cellStyle name="Normal 7 3" xfId="56"/>
    <cellStyle name="Normal 7 3 2" xfId="61"/>
    <cellStyle name="Normal 7 3 2 2" xfId="63"/>
    <cellStyle name="Porcentaje" xfId="59" builtinId="5"/>
    <cellStyle name="Porcentaje 2" xfId="4"/>
    <cellStyle name="Porcentaje 3" xfId="6"/>
    <cellStyle name="Texto explicativo" xfId="1" builtinId="53" customBuiltin="1"/>
    <cellStyle name="Texto explicativo 2" xfId="13"/>
  </cellStyles>
  <dxfs count="2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FF9979"/>
      <color rgb="FFFF99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3</xdr:col>
      <xdr:colOff>413656</xdr:colOff>
      <xdr:row>0</xdr:row>
      <xdr:rowOff>32657</xdr:rowOff>
    </xdr:from>
    <xdr:to>
      <xdr:col>7</xdr:col>
      <xdr:colOff>1010554</xdr:colOff>
      <xdr:row>4</xdr:row>
      <xdr:rowOff>703762</xdr:rowOff>
    </xdr:to>
    <xdr:pic>
      <xdr:nvPicPr>
        <xdr:cNvPr id="2" name="Imagen 1">
          <a:extLst>
            <a:ext uri="{FF2B5EF4-FFF2-40B4-BE49-F238E27FC236}">
              <a16:creationId xmlns:a16="http://schemas.microsoft.com/office/drawing/2014/main" id="{8260B0A5-7361-4DEB-989F-2B3BDBA002BA}"/>
            </a:ext>
          </a:extLst>
        </xdr:cNvPr>
        <xdr:cNvPicPr>
          <a:picLocks noChangeAspect="1"/>
        </xdr:cNvPicPr>
      </xdr:nvPicPr>
      <xdr:blipFill rotWithShape="1">
        <a:blip xmlns:r="http://schemas.openxmlformats.org/officeDocument/2006/relationships" r:embed="rId1"/>
        <a:srcRect l="5278" t="28735" r="5972" b="4395"/>
        <a:stretch/>
      </xdr:blipFill>
      <xdr:spPr>
        <a:xfrm>
          <a:off x="6476999" y="32657"/>
          <a:ext cx="7423601" cy="276497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312442</xdr:colOff>
      <xdr:row>15</xdr:row>
      <xdr:rowOff>46726</xdr:rowOff>
    </xdr:from>
    <xdr:to>
      <xdr:col>16</xdr:col>
      <xdr:colOff>131792</xdr:colOff>
      <xdr:row>30</xdr:row>
      <xdr:rowOff>92056</xdr:rowOff>
    </xdr:to>
    <xdr:pic>
      <xdr:nvPicPr>
        <xdr:cNvPr id="3" name="Imagen 2">
          <a:extLst>
            <a:ext uri="{FF2B5EF4-FFF2-40B4-BE49-F238E27FC236}">
              <a16:creationId xmlns:a16="http://schemas.microsoft.com/office/drawing/2014/main" id="{AB645DD5-ABCF-D904-EB02-E639160BD08C}"/>
            </a:ext>
          </a:extLst>
        </xdr:cNvPr>
        <xdr:cNvPicPr>
          <a:picLocks noChangeAspect="1"/>
        </xdr:cNvPicPr>
      </xdr:nvPicPr>
      <xdr:blipFill>
        <a:blip xmlns:r="http://schemas.openxmlformats.org/officeDocument/2006/relationships" r:embed="rId1"/>
        <a:stretch>
          <a:fillRect/>
        </a:stretch>
      </xdr:blipFill>
      <xdr:spPr>
        <a:xfrm>
          <a:off x="15057142" y="4123426"/>
          <a:ext cx="6122995" cy="3363840"/>
        </a:xfrm>
        <a:prstGeom prst="rect">
          <a:avLst/>
        </a:prstGeom>
      </xdr:spPr>
    </xdr:pic>
    <xdr:clientData/>
  </xdr:twoCellAnchor>
  <xdr:twoCellAnchor>
    <xdr:from>
      <xdr:col>9</xdr:col>
      <xdr:colOff>696929</xdr:colOff>
      <xdr:row>23</xdr:row>
      <xdr:rowOff>190500</xdr:rowOff>
    </xdr:from>
    <xdr:to>
      <xdr:col>13</xdr:col>
      <xdr:colOff>648101</xdr:colOff>
      <xdr:row>24</xdr:row>
      <xdr:rowOff>79609</xdr:rowOff>
    </xdr:to>
    <xdr:sp macro="" textlink="">
      <xdr:nvSpPr>
        <xdr:cNvPr id="4" name="Rectángulo 3">
          <a:extLst>
            <a:ext uri="{FF2B5EF4-FFF2-40B4-BE49-F238E27FC236}">
              <a16:creationId xmlns:a16="http://schemas.microsoft.com/office/drawing/2014/main" id="{25017F84-7212-46B1-80B8-43BCF60EA0F4}"/>
            </a:ext>
          </a:extLst>
        </xdr:cNvPr>
        <xdr:cNvSpPr/>
      </xdr:nvSpPr>
      <xdr:spPr>
        <a:xfrm>
          <a:off x="16336979" y="6229350"/>
          <a:ext cx="3008697" cy="127234"/>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8</xdr:col>
      <xdr:colOff>200025</xdr:colOff>
      <xdr:row>0</xdr:row>
      <xdr:rowOff>285750</xdr:rowOff>
    </xdr:from>
    <xdr:to>
      <xdr:col>15</xdr:col>
      <xdr:colOff>361240</xdr:colOff>
      <xdr:row>10</xdr:row>
      <xdr:rowOff>321590</xdr:rowOff>
    </xdr:to>
    <xdr:pic>
      <xdr:nvPicPr>
        <xdr:cNvPr id="5" name="Imagen 4">
          <a:extLst>
            <a:ext uri="{FF2B5EF4-FFF2-40B4-BE49-F238E27FC236}">
              <a16:creationId xmlns:a16="http://schemas.microsoft.com/office/drawing/2014/main" id="{84CA1C46-C967-EAA8-401B-30B846400E4E}"/>
            </a:ext>
          </a:extLst>
        </xdr:cNvPr>
        <xdr:cNvPicPr>
          <a:picLocks noChangeAspect="1"/>
        </xdr:cNvPicPr>
      </xdr:nvPicPr>
      <xdr:blipFill>
        <a:blip xmlns:r="http://schemas.openxmlformats.org/officeDocument/2006/relationships" r:embed="rId2"/>
        <a:stretch>
          <a:fillRect/>
        </a:stretch>
      </xdr:blipFill>
      <xdr:spPr>
        <a:xfrm>
          <a:off x="14944725" y="285750"/>
          <a:ext cx="5680000" cy="2840000"/>
        </a:xfrm>
        <a:prstGeom prst="rect">
          <a:avLst/>
        </a:prstGeom>
      </xdr:spPr>
    </xdr:pic>
    <xdr:clientData/>
  </xdr:twoCellAnchor>
  <xdr:twoCellAnchor>
    <xdr:from>
      <xdr:col>8</xdr:col>
      <xdr:colOff>788670</xdr:colOff>
      <xdr:row>9</xdr:row>
      <xdr:rowOff>15239</xdr:rowOff>
    </xdr:from>
    <xdr:to>
      <xdr:col>14</xdr:col>
      <xdr:colOff>104775</xdr:colOff>
      <xdr:row>10</xdr:row>
      <xdr:rowOff>114299</xdr:rowOff>
    </xdr:to>
    <xdr:sp macro="" textlink="">
      <xdr:nvSpPr>
        <xdr:cNvPr id="6" name="Rectángulo 5">
          <a:extLst>
            <a:ext uri="{FF2B5EF4-FFF2-40B4-BE49-F238E27FC236}">
              <a16:creationId xmlns:a16="http://schemas.microsoft.com/office/drawing/2014/main" id="{3F8C9392-4ED0-4B23-8D35-3CECFB12582F}"/>
            </a:ext>
          </a:extLst>
        </xdr:cNvPr>
        <xdr:cNvSpPr/>
      </xdr:nvSpPr>
      <xdr:spPr>
        <a:xfrm>
          <a:off x="15533370" y="2634614"/>
          <a:ext cx="4050030" cy="280035"/>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48442</xdr:colOff>
      <xdr:row>27</xdr:row>
      <xdr:rowOff>60142</xdr:rowOff>
    </xdr:from>
    <xdr:to>
      <xdr:col>4</xdr:col>
      <xdr:colOff>441416</xdr:colOff>
      <xdr:row>31</xdr:row>
      <xdr:rowOff>95610</xdr:rowOff>
    </xdr:to>
    <xdr:pic>
      <xdr:nvPicPr>
        <xdr:cNvPr id="7" name="Imagen 6">
          <a:extLst>
            <a:ext uri="{FF2B5EF4-FFF2-40B4-BE49-F238E27FC236}">
              <a16:creationId xmlns:a16="http://schemas.microsoft.com/office/drawing/2014/main" id="{AAD6737E-FE52-23A3-FA85-B74122F01984}"/>
            </a:ext>
          </a:extLst>
        </xdr:cNvPr>
        <xdr:cNvPicPr>
          <a:picLocks noChangeAspect="1"/>
        </xdr:cNvPicPr>
      </xdr:nvPicPr>
      <xdr:blipFill>
        <a:blip xmlns:r="http://schemas.openxmlformats.org/officeDocument/2006/relationships" r:embed="rId3"/>
        <a:stretch>
          <a:fillRect/>
        </a:stretch>
      </xdr:blipFill>
      <xdr:spPr>
        <a:xfrm>
          <a:off x="429442" y="6904535"/>
          <a:ext cx="6823165" cy="1052194"/>
        </a:xfrm>
        <a:prstGeom prst="rect">
          <a:avLst/>
        </a:prstGeom>
      </xdr:spPr>
    </xdr:pic>
    <xdr:clientData/>
  </xdr:twoCellAnchor>
  <xdr:twoCellAnchor editAs="oneCell">
    <xdr:from>
      <xdr:col>1</xdr:col>
      <xdr:colOff>79193</xdr:colOff>
      <xdr:row>31</xdr:row>
      <xdr:rowOff>25853</xdr:rowOff>
    </xdr:from>
    <xdr:to>
      <xdr:col>4</xdr:col>
      <xdr:colOff>606696</xdr:colOff>
      <xdr:row>57</xdr:row>
      <xdr:rowOff>147503</xdr:rowOff>
    </xdr:to>
    <xdr:pic>
      <xdr:nvPicPr>
        <xdr:cNvPr id="8" name="Imagen 7">
          <a:extLst>
            <a:ext uri="{FF2B5EF4-FFF2-40B4-BE49-F238E27FC236}">
              <a16:creationId xmlns:a16="http://schemas.microsoft.com/office/drawing/2014/main" id="{5E25C9D5-8280-EBD3-3401-95D0E44CD95D}"/>
            </a:ext>
          </a:extLst>
        </xdr:cNvPr>
        <xdr:cNvPicPr>
          <a:picLocks noChangeAspect="1"/>
        </xdr:cNvPicPr>
      </xdr:nvPicPr>
      <xdr:blipFill rotWithShape="1">
        <a:blip xmlns:r="http://schemas.openxmlformats.org/officeDocument/2006/relationships" r:embed="rId4"/>
        <a:srcRect b="24572"/>
        <a:stretch/>
      </xdr:blipFill>
      <xdr:spPr>
        <a:xfrm>
          <a:off x="460193" y="8005082"/>
          <a:ext cx="6950074" cy="4933135"/>
        </a:xfrm>
        <a:prstGeom prst="rect">
          <a:avLst/>
        </a:prstGeom>
      </xdr:spPr>
    </xdr:pic>
    <xdr:clientData/>
  </xdr:twoCellAnchor>
  <xdr:twoCellAnchor editAs="oneCell">
    <xdr:from>
      <xdr:col>4</xdr:col>
      <xdr:colOff>530679</xdr:colOff>
      <xdr:row>49</xdr:row>
      <xdr:rowOff>1905</xdr:rowOff>
    </xdr:from>
    <xdr:to>
      <xdr:col>7</xdr:col>
      <xdr:colOff>1696810</xdr:colOff>
      <xdr:row>57</xdr:row>
      <xdr:rowOff>17558</xdr:rowOff>
    </xdr:to>
    <xdr:pic>
      <xdr:nvPicPr>
        <xdr:cNvPr id="9" name="Imagen 8">
          <a:extLst>
            <a:ext uri="{FF2B5EF4-FFF2-40B4-BE49-F238E27FC236}">
              <a16:creationId xmlns:a16="http://schemas.microsoft.com/office/drawing/2014/main" id="{E31A9999-B8D7-4C5B-BDEF-3D292D42CC93}"/>
            </a:ext>
          </a:extLst>
        </xdr:cNvPr>
        <xdr:cNvPicPr>
          <a:picLocks noChangeAspect="1"/>
        </xdr:cNvPicPr>
      </xdr:nvPicPr>
      <xdr:blipFill rotWithShape="1">
        <a:blip xmlns:r="http://schemas.openxmlformats.org/officeDocument/2006/relationships" r:embed="rId4"/>
        <a:srcRect t="77958"/>
        <a:stretch/>
      </xdr:blipFill>
      <xdr:spPr>
        <a:xfrm>
          <a:off x="7334250" y="11050905"/>
          <a:ext cx="7285536" cy="14403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FF0000"/>
  </sheetPr>
  <dimension ref="A1:H18"/>
  <sheetViews>
    <sheetView view="pageBreakPreview" zoomScale="85" zoomScaleNormal="85" zoomScaleSheetLayoutView="85" workbookViewId="0">
      <selection activeCell="H7" sqref="H7:H18"/>
    </sheetView>
  </sheetViews>
  <sheetFormatPr baseColWidth="10" defaultColWidth="9.140625" defaultRowHeight="15" x14ac:dyDescent="0.25"/>
  <cols>
    <col min="1" max="1" width="9.140625" customWidth="1"/>
    <col min="2" max="2" width="53.140625" style="14" customWidth="1"/>
    <col min="3" max="3" width="24.140625" hidden="1" customWidth="1"/>
    <col min="4" max="4" width="17.28515625" hidden="1" customWidth="1"/>
    <col min="5" max="6" width="20" customWidth="1"/>
    <col min="7" max="7" width="19.140625" bestFit="1" customWidth="1"/>
    <col min="8" max="8" width="139.85546875" style="14" customWidth="1"/>
    <col min="14" max="14" width="15.5703125" customWidth="1"/>
  </cols>
  <sheetData>
    <row r="1" spans="1:8" ht="18.75" x14ac:dyDescent="0.25">
      <c r="A1" s="251" t="s">
        <v>0</v>
      </c>
      <c r="B1" s="251"/>
      <c r="C1" s="251"/>
      <c r="D1" s="251"/>
      <c r="E1" s="251"/>
      <c r="F1" s="251"/>
      <c r="G1" s="251"/>
      <c r="H1" s="251"/>
    </row>
    <row r="2" spans="1:8" ht="18.75" x14ac:dyDescent="0.25">
      <c r="A2" s="251" t="s">
        <v>176</v>
      </c>
      <c r="B2" s="251"/>
      <c r="C2" s="251"/>
      <c r="D2" s="251"/>
      <c r="E2" s="251"/>
      <c r="F2" s="251"/>
      <c r="G2" s="251"/>
      <c r="H2" s="251"/>
    </row>
    <row r="3" spans="1:8" ht="40.15" customHeight="1" x14ac:dyDescent="0.25">
      <c r="A3" s="252" t="s">
        <v>189</v>
      </c>
      <c r="B3" s="253"/>
      <c r="C3" s="253"/>
      <c r="D3" s="253"/>
      <c r="E3" s="253"/>
      <c r="F3" s="253"/>
      <c r="G3" s="254"/>
      <c r="H3" s="255"/>
    </row>
    <row r="4" spans="1:8" ht="14.1" customHeight="1" x14ac:dyDescent="0.25">
      <c r="A4" s="256"/>
      <c r="B4" s="257"/>
      <c r="C4" s="257"/>
      <c r="D4" s="257"/>
      <c r="E4" s="257"/>
      <c r="F4" s="257"/>
      <c r="G4" s="257"/>
      <c r="H4" s="258"/>
    </row>
    <row r="5" spans="1:8" ht="30" x14ac:dyDescent="0.25">
      <c r="A5" s="19"/>
      <c r="B5" s="22" t="s">
        <v>1</v>
      </c>
      <c r="C5" s="22" t="s">
        <v>2</v>
      </c>
      <c r="D5" s="22" t="s">
        <v>3</v>
      </c>
      <c r="E5" s="22" t="s">
        <v>4</v>
      </c>
      <c r="F5" s="22" t="s">
        <v>261</v>
      </c>
      <c r="G5" s="22" t="s">
        <v>5</v>
      </c>
      <c r="H5" s="22" t="s">
        <v>6</v>
      </c>
    </row>
    <row r="6" spans="1:8" ht="18.75" x14ac:dyDescent="0.25">
      <c r="A6" s="134">
        <v>1</v>
      </c>
      <c r="B6" s="135" t="s">
        <v>169</v>
      </c>
      <c r="C6" s="20"/>
      <c r="D6" s="20"/>
      <c r="E6" s="20" t="s">
        <v>7</v>
      </c>
      <c r="F6" s="20" t="s">
        <v>7</v>
      </c>
      <c r="G6" s="50"/>
      <c r="H6" s="111"/>
    </row>
    <row r="7" spans="1:8" ht="18.75" x14ac:dyDescent="0.25">
      <c r="A7" s="134">
        <v>2</v>
      </c>
      <c r="B7" s="135" t="s">
        <v>177</v>
      </c>
      <c r="C7" s="20"/>
      <c r="D7" s="20"/>
      <c r="E7" s="20" t="s">
        <v>7</v>
      </c>
      <c r="F7" s="20" t="s">
        <v>7</v>
      </c>
      <c r="G7" s="45"/>
      <c r="H7" s="233"/>
    </row>
    <row r="8" spans="1:8" ht="18.75" x14ac:dyDescent="0.25">
      <c r="A8" s="134">
        <v>3</v>
      </c>
      <c r="B8" s="135" t="s">
        <v>178</v>
      </c>
      <c r="C8" s="20"/>
      <c r="D8" s="20"/>
      <c r="E8" s="20" t="s">
        <v>7</v>
      </c>
      <c r="F8" s="20" t="s">
        <v>7</v>
      </c>
      <c r="G8" s="21"/>
      <c r="H8" s="113"/>
    </row>
    <row r="9" spans="1:8" ht="18.75" x14ac:dyDescent="0.25">
      <c r="A9" s="134">
        <v>4</v>
      </c>
      <c r="B9" s="135" t="s">
        <v>179</v>
      </c>
      <c r="C9" s="20"/>
      <c r="D9" s="20"/>
      <c r="E9" s="20" t="s">
        <v>7</v>
      </c>
      <c r="F9" s="235" t="s">
        <v>268</v>
      </c>
      <c r="G9" s="45"/>
      <c r="H9" s="232" t="s">
        <v>262</v>
      </c>
    </row>
    <row r="10" spans="1:8" ht="18.75" x14ac:dyDescent="0.25">
      <c r="A10" s="134">
        <v>5</v>
      </c>
      <c r="B10" s="135" t="s">
        <v>180</v>
      </c>
      <c r="C10" s="20"/>
      <c r="D10" s="20"/>
      <c r="E10" s="20" t="s">
        <v>7</v>
      </c>
      <c r="F10" s="20" t="s">
        <v>7</v>
      </c>
      <c r="G10" s="21"/>
      <c r="H10" s="112"/>
    </row>
    <row r="11" spans="1:8" ht="18.75" x14ac:dyDescent="0.25">
      <c r="A11" s="134">
        <v>6</v>
      </c>
      <c r="B11" s="135" t="s">
        <v>181</v>
      </c>
      <c r="C11" s="20"/>
      <c r="D11" s="20"/>
      <c r="E11" s="20" t="s">
        <v>7</v>
      </c>
      <c r="F11" s="20" t="s">
        <v>7</v>
      </c>
      <c r="G11" s="45"/>
      <c r="H11" s="112"/>
    </row>
    <row r="12" spans="1:8" ht="18.75" x14ac:dyDescent="0.25">
      <c r="A12" s="134">
        <v>7</v>
      </c>
      <c r="B12" s="135" t="s">
        <v>182</v>
      </c>
      <c r="C12" s="20"/>
      <c r="D12" s="20"/>
      <c r="E12" s="20" t="s">
        <v>7</v>
      </c>
      <c r="F12" s="235" t="s">
        <v>268</v>
      </c>
      <c r="G12" s="45"/>
      <c r="H12" s="232" t="s">
        <v>262</v>
      </c>
    </row>
    <row r="13" spans="1:8" ht="18.75" x14ac:dyDescent="0.25">
      <c r="A13" s="134">
        <v>8</v>
      </c>
      <c r="B13" s="135" t="s">
        <v>183</v>
      </c>
      <c r="C13" s="20"/>
      <c r="D13" s="20"/>
      <c r="E13" s="20" t="s">
        <v>7</v>
      </c>
      <c r="F13" s="20" t="s">
        <v>7</v>
      </c>
      <c r="G13" s="21"/>
      <c r="H13" s="234"/>
    </row>
    <row r="14" spans="1:8" ht="18.75" x14ac:dyDescent="0.25">
      <c r="A14" s="134">
        <v>9</v>
      </c>
      <c r="B14" s="135" t="s">
        <v>184</v>
      </c>
      <c r="C14" s="20"/>
      <c r="D14" s="20"/>
      <c r="E14" s="20" t="s">
        <v>7</v>
      </c>
      <c r="F14" s="20" t="s">
        <v>7</v>
      </c>
      <c r="G14" s="21"/>
      <c r="H14" s="112"/>
    </row>
    <row r="15" spans="1:8" ht="30" x14ac:dyDescent="0.25">
      <c r="A15" s="134">
        <v>10</v>
      </c>
      <c r="B15" s="135" t="s">
        <v>185</v>
      </c>
      <c r="C15" s="20"/>
      <c r="D15" s="20"/>
      <c r="E15" s="20" t="s">
        <v>7</v>
      </c>
      <c r="F15" s="20" t="s">
        <v>7</v>
      </c>
      <c r="G15" s="21"/>
      <c r="H15" s="112"/>
    </row>
    <row r="16" spans="1:8" ht="18.75" x14ac:dyDescent="0.25">
      <c r="A16" s="134">
        <v>11</v>
      </c>
      <c r="B16" s="135" t="s">
        <v>186</v>
      </c>
      <c r="C16" s="20"/>
      <c r="D16" s="20"/>
      <c r="E16" s="20" t="s">
        <v>7</v>
      </c>
      <c r="F16" s="20" t="s">
        <v>7</v>
      </c>
      <c r="G16" s="21"/>
      <c r="H16" s="113"/>
    </row>
    <row r="17" spans="1:8" ht="30" x14ac:dyDescent="0.25">
      <c r="A17" s="134">
        <v>12</v>
      </c>
      <c r="B17" s="135" t="s">
        <v>187</v>
      </c>
      <c r="C17" s="20"/>
      <c r="D17" s="20"/>
      <c r="E17" s="235" t="s">
        <v>268</v>
      </c>
      <c r="F17" s="20" t="s">
        <v>7</v>
      </c>
      <c r="G17" s="45"/>
      <c r="H17" s="234"/>
    </row>
    <row r="18" spans="1:8" ht="18.75" x14ac:dyDescent="0.25">
      <c r="A18" s="134">
        <v>13</v>
      </c>
      <c r="B18" s="135" t="s">
        <v>188</v>
      </c>
      <c r="C18" s="20"/>
      <c r="D18" s="20"/>
      <c r="E18" s="20" t="s">
        <v>7</v>
      </c>
      <c r="F18" s="235" t="s">
        <v>268</v>
      </c>
      <c r="H18" s="232" t="s">
        <v>262</v>
      </c>
    </row>
  </sheetData>
  <autoFilter ref="B5:H10"/>
  <mergeCells count="4">
    <mergeCell ref="A1:H1"/>
    <mergeCell ref="A2:H2"/>
    <mergeCell ref="A3:H3"/>
    <mergeCell ref="A4:H4"/>
  </mergeCells>
  <conditionalFormatting sqref="C10:D18">
    <cfRule type="containsText" dxfId="217" priority="9" operator="containsText" text="NO CUMPLE">
      <formula>NOT(ISERROR(SEARCH("NO CUMPLE",C10)))</formula>
    </cfRule>
  </conditionalFormatting>
  <conditionalFormatting sqref="C6:G8 C9:E9 G9">
    <cfRule type="containsText" dxfId="216" priority="31" operator="containsText" text="NO CUMPLE">
      <formula>NOT(ISERROR(SEARCH("NO CUMPLE",C6)))</formula>
    </cfRule>
  </conditionalFormatting>
  <conditionalFormatting sqref="E11:F18">
    <cfRule type="containsText" dxfId="215" priority="6" operator="containsText" text="NO CUMPLE">
      <formula>NOT(ISERROR(SEARCH("NO CUMPLE",E11)))</formula>
    </cfRule>
  </conditionalFormatting>
  <conditionalFormatting sqref="E10:G10">
    <cfRule type="containsText" dxfId="214" priority="29" operator="containsText" text="NO CUMPLE">
      <formula>NOT(ISERROR(SEARCH("NO CUMPLE",E10)))</formula>
    </cfRule>
  </conditionalFormatting>
  <conditionalFormatting sqref="G11:G17">
    <cfRule type="containsText" dxfId="213" priority="5" operator="containsText" text="NO CUMPLE">
      <formula>NOT(ISERROR(SEARCH("NO CUMPLE",G11)))</formula>
    </cfRule>
  </conditionalFormatting>
  <conditionalFormatting sqref="H8">
    <cfRule type="containsText" dxfId="212" priority="11" operator="containsText" text="NO CUMPLE">
      <formula>NOT(ISERROR(SEARCH("NO CUMPLE",H8)))</formula>
    </cfRule>
  </conditionalFormatting>
  <conditionalFormatting sqref="H13">
    <cfRule type="containsText" dxfId="211" priority="2" operator="containsText" text="NO CUMPLE">
      <formula>NOT(ISERROR(SEARCH("NO CUMPLE",H13)))</formula>
    </cfRule>
  </conditionalFormatting>
  <conditionalFormatting sqref="H16:H17">
    <cfRule type="containsText" dxfId="210" priority="7" operator="containsText" text="NO CUMPLE">
      <formula>NOT(ISERROR(SEARCH("NO CUMPLE",H16)))</formula>
    </cfRule>
  </conditionalFormatting>
  <conditionalFormatting sqref="F9">
    <cfRule type="containsText" dxfId="209" priority="1" operator="containsText" text="NO CUMPLE">
      <formula>NOT(ISERROR(SEARCH("NO CUMPLE",F9)))</formula>
    </cfRule>
  </conditionalFormatting>
  <pageMargins left="0.70866141732283472" right="0.70866141732283472" top="0.74803149606299213" bottom="0.74803149606299213" header="0.51181102362204722" footer="0.51181102362204722"/>
  <pageSetup scale="47" firstPageNumber="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FFFF00"/>
  </sheetPr>
  <dimension ref="A1:AI628"/>
  <sheetViews>
    <sheetView view="pageBreakPreview" zoomScale="50" zoomScaleNormal="60" zoomScaleSheetLayoutView="50" workbookViewId="0">
      <selection activeCell="A2" sqref="A2:G2"/>
    </sheetView>
  </sheetViews>
  <sheetFormatPr baseColWidth="10" defaultColWidth="9.140625" defaultRowHeight="15" x14ac:dyDescent="0.25"/>
  <cols>
    <col min="1" max="1" width="103.28515625" style="24" customWidth="1"/>
    <col min="2" max="2" width="44" style="24" customWidth="1"/>
    <col min="3" max="3" width="33.28515625" style="24" customWidth="1"/>
    <col min="4" max="4" width="53.7109375" style="24" customWidth="1"/>
    <col min="5" max="5" width="31.42578125" style="24" customWidth="1"/>
    <col min="6" max="6" width="36.5703125" style="24" customWidth="1"/>
    <col min="7" max="7" width="77.140625" style="24" customWidth="1"/>
    <col min="8" max="8" width="9.140625" style="24"/>
    <col min="9" max="9" width="33.28515625" style="24" customWidth="1"/>
    <col min="10" max="10" width="36.28515625" style="24" customWidth="1"/>
    <col min="11" max="11" width="14.42578125" style="24" customWidth="1"/>
    <col min="12" max="12" width="9.140625" style="24"/>
    <col min="13" max="13" width="6.85546875" style="24" customWidth="1"/>
    <col min="14" max="14" width="11.5703125" style="24" customWidth="1"/>
    <col min="15" max="16384" width="9.140625" style="24"/>
  </cols>
  <sheetData>
    <row r="1" spans="1:35" s="23" customFormat="1" ht="26.25" x14ac:dyDescent="0.25">
      <c r="A1" s="274" t="s">
        <v>0</v>
      </c>
      <c r="B1" s="275"/>
      <c r="C1" s="275"/>
      <c r="D1" s="275"/>
      <c r="E1" s="275"/>
      <c r="F1" s="275"/>
      <c r="G1" s="276"/>
    </row>
    <row r="2" spans="1:35" ht="18.75" x14ac:dyDescent="0.25">
      <c r="A2" s="277" t="str">
        <f>+'INFORME FINAL'!A2:H2</f>
        <v>CONCURSO DE MERITOS ABIERTO - FDLUSA-CMA-004-2023</v>
      </c>
      <c r="B2" s="277"/>
      <c r="C2" s="277"/>
      <c r="D2" s="277"/>
      <c r="E2" s="277"/>
      <c r="F2" s="277"/>
      <c r="G2" s="277"/>
    </row>
    <row r="3" spans="1:35" ht="33.75" x14ac:dyDescent="0.25">
      <c r="A3" s="278" t="s">
        <v>8</v>
      </c>
      <c r="B3" s="278"/>
      <c r="C3" s="278"/>
      <c r="D3" s="278"/>
      <c r="E3" s="278"/>
      <c r="F3" s="278"/>
      <c r="G3" s="278"/>
    </row>
    <row r="4" spans="1:35" s="25" customFormat="1" ht="15.75" x14ac:dyDescent="0.25">
      <c r="A4" s="279"/>
      <c r="B4" s="279"/>
      <c r="C4" s="279"/>
      <c r="D4" s="279"/>
      <c r="E4" s="279"/>
      <c r="F4" s="279"/>
      <c r="G4" s="279"/>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row>
    <row r="5" spans="1:35" ht="15.75" x14ac:dyDescent="0.25">
      <c r="A5" s="26"/>
      <c r="B5" s="26"/>
      <c r="C5" s="26"/>
      <c r="D5" s="26"/>
      <c r="E5" s="26"/>
      <c r="F5" s="26"/>
      <c r="G5" s="28"/>
      <c r="H5" s="29"/>
      <c r="I5" s="29"/>
      <c r="J5" s="29"/>
    </row>
    <row r="6" spans="1:35" ht="33.75" x14ac:dyDescent="0.25">
      <c r="A6" s="268">
        <f>+'INFORME FINAL'!A6</f>
        <v>1</v>
      </c>
      <c r="B6" s="268"/>
      <c r="C6" s="268"/>
      <c r="D6" s="269" t="str">
        <f>+'INFORME FINAL'!B6</f>
        <v>VELNEC S.A.</v>
      </c>
      <c r="E6" s="269"/>
      <c r="F6" s="269"/>
      <c r="G6" s="269"/>
    </row>
    <row r="7" spans="1:35" ht="15.75" x14ac:dyDescent="0.25">
      <c r="A7" s="270" t="s">
        <v>9</v>
      </c>
      <c r="B7" s="270"/>
      <c r="C7" s="270"/>
      <c r="D7" s="271" t="s">
        <v>10</v>
      </c>
      <c r="E7" s="272"/>
      <c r="F7" s="61" t="s">
        <v>11</v>
      </c>
      <c r="G7" s="273" t="s">
        <v>12</v>
      </c>
    </row>
    <row r="8" spans="1:35" ht="71.25" customHeight="1" x14ac:dyDescent="0.25">
      <c r="A8" s="30" t="s">
        <v>13</v>
      </c>
      <c r="B8" s="30" t="s">
        <v>14</v>
      </c>
      <c r="C8" s="30" t="s">
        <v>15</v>
      </c>
      <c r="D8" s="31" t="s">
        <v>16</v>
      </c>
      <c r="E8" s="30" t="s">
        <v>17</v>
      </c>
      <c r="F8" s="30" t="s">
        <v>18</v>
      </c>
      <c r="G8" s="273"/>
    </row>
    <row r="9" spans="1:35" ht="15.75" x14ac:dyDescent="0.25">
      <c r="A9" s="260"/>
      <c r="B9" s="261"/>
      <c r="C9" s="261"/>
      <c r="D9" s="261"/>
      <c r="E9" s="261"/>
      <c r="F9" s="261"/>
      <c r="G9" s="262"/>
    </row>
    <row r="10" spans="1:35" s="32" customFormat="1" ht="15.75" x14ac:dyDescent="0.25">
      <c r="A10" s="59"/>
      <c r="B10" s="55"/>
      <c r="C10" s="56"/>
      <c r="D10" s="52"/>
      <c r="E10" s="52"/>
      <c r="F10" s="263"/>
      <c r="G10" s="59"/>
    </row>
    <row r="11" spans="1:35" s="32" customFormat="1" ht="15.75" x14ac:dyDescent="0.25">
      <c r="A11" s="59"/>
      <c r="B11" s="55"/>
      <c r="C11" s="56"/>
      <c r="D11" s="52"/>
      <c r="E11" s="52"/>
      <c r="F11" s="264"/>
      <c r="G11" s="59"/>
    </row>
    <row r="12" spans="1:35" s="32" customFormat="1" ht="15.75" x14ac:dyDescent="0.25">
      <c r="A12" s="59"/>
      <c r="B12" s="55"/>
      <c r="C12" s="56"/>
      <c r="D12" s="52"/>
      <c r="E12" s="52"/>
      <c r="F12" s="264"/>
      <c r="G12" s="59"/>
    </row>
    <row r="13" spans="1:35" s="32" customFormat="1" ht="15.75" x14ac:dyDescent="0.25">
      <c r="A13" s="59"/>
      <c r="B13" s="55"/>
      <c r="C13" s="56"/>
      <c r="D13" s="52"/>
      <c r="E13" s="52"/>
      <c r="F13" s="264"/>
      <c r="G13" s="59"/>
    </row>
    <row r="14" spans="1:35" s="32" customFormat="1" ht="15.75" x14ac:dyDescent="0.25">
      <c r="A14" s="59"/>
      <c r="B14" s="55"/>
      <c r="C14" s="56"/>
      <c r="D14" s="52"/>
      <c r="E14" s="52"/>
      <c r="F14" s="264"/>
      <c r="G14" s="59"/>
    </row>
    <row r="15" spans="1:35" s="32" customFormat="1" ht="15.75" x14ac:dyDescent="0.25">
      <c r="A15" s="59"/>
      <c r="B15" s="55"/>
      <c r="C15" s="56"/>
      <c r="D15" s="62"/>
      <c r="E15" s="62"/>
      <c r="F15" s="265"/>
      <c r="G15" s="59"/>
    </row>
    <row r="16" spans="1:35" ht="15.75" x14ac:dyDescent="0.25">
      <c r="A16" s="266" t="s">
        <v>19</v>
      </c>
      <c r="B16" s="267"/>
      <c r="C16" s="267"/>
      <c r="D16" s="46" t="s">
        <v>7</v>
      </c>
      <c r="E16" s="46" t="s">
        <v>7</v>
      </c>
      <c r="F16" s="46" t="s">
        <v>20</v>
      </c>
      <c r="G16" s="46" t="s">
        <v>7</v>
      </c>
      <c r="I16" s="33"/>
    </row>
    <row r="17" spans="1:9" s="32" customFormat="1" ht="15.75" x14ac:dyDescent="0.25">
      <c r="A17" s="260"/>
      <c r="B17" s="261"/>
      <c r="C17" s="261"/>
      <c r="D17" s="261"/>
      <c r="E17" s="261"/>
      <c r="F17" s="261"/>
      <c r="G17" s="262"/>
    </row>
    <row r="18" spans="1:9" s="32" customFormat="1" ht="15.75" x14ac:dyDescent="0.25">
      <c r="A18" s="54"/>
      <c r="B18" s="55"/>
      <c r="C18" s="56"/>
      <c r="D18" s="263"/>
      <c r="E18" s="263"/>
      <c r="F18" s="52"/>
      <c r="G18" s="57"/>
    </row>
    <row r="19" spans="1:9" s="32" customFormat="1" ht="15.75" x14ac:dyDescent="0.25">
      <c r="A19" s="58"/>
      <c r="B19" s="55"/>
      <c r="C19" s="56"/>
      <c r="D19" s="264"/>
      <c r="E19" s="264"/>
      <c r="F19" s="52"/>
      <c r="G19" s="57"/>
    </row>
    <row r="20" spans="1:9" s="32" customFormat="1" ht="15.75" x14ac:dyDescent="0.25">
      <c r="A20" s="58"/>
      <c r="B20" s="55"/>
      <c r="C20" s="56"/>
      <c r="D20" s="264"/>
      <c r="E20" s="264"/>
      <c r="F20" s="52"/>
      <c r="G20" s="57"/>
    </row>
    <row r="21" spans="1:9" s="32" customFormat="1" ht="15.75" x14ac:dyDescent="0.25">
      <c r="A21" s="58"/>
      <c r="B21" s="55"/>
      <c r="C21" s="56"/>
      <c r="D21" s="264"/>
      <c r="E21" s="264"/>
      <c r="F21" s="52"/>
      <c r="G21" s="57"/>
    </row>
    <row r="22" spans="1:9" s="32" customFormat="1" ht="15.75" x14ac:dyDescent="0.25">
      <c r="A22" s="58"/>
      <c r="B22" s="55"/>
      <c r="C22" s="56"/>
      <c r="D22" s="265"/>
      <c r="E22" s="265"/>
      <c r="F22" s="52"/>
      <c r="G22" s="57"/>
    </row>
    <row r="23" spans="1:9" ht="15.75" x14ac:dyDescent="0.25">
      <c r="A23" s="266" t="s">
        <v>21</v>
      </c>
      <c r="B23" s="267"/>
      <c r="C23" s="267"/>
      <c r="D23" s="53" t="s">
        <v>20</v>
      </c>
      <c r="E23" s="53" t="s">
        <v>20</v>
      </c>
      <c r="F23" s="53" t="s">
        <v>7</v>
      </c>
      <c r="G23" s="53" t="s">
        <v>7</v>
      </c>
      <c r="I23" s="33"/>
    </row>
    <row r="24" spans="1:9" s="32" customFormat="1" ht="15.75" x14ac:dyDescent="0.25">
      <c r="A24" s="260"/>
      <c r="B24" s="261"/>
      <c r="C24" s="261"/>
      <c r="D24" s="261"/>
      <c r="E24" s="261"/>
      <c r="F24" s="261"/>
      <c r="G24" s="262"/>
    </row>
    <row r="25" spans="1:9" s="32" customFormat="1" ht="15.75" x14ac:dyDescent="0.25">
      <c r="A25" s="54"/>
      <c r="B25" s="55"/>
      <c r="C25" s="56"/>
      <c r="D25" s="263"/>
      <c r="E25" s="263"/>
      <c r="F25" s="52"/>
      <c r="G25" s="57"/>
    </row>
    <row r="26" spans="1:9" s="32" customFormat="1" ht="15.75" x14ac:dyDescent="0.25">
      <c r="A26" s="58"/>
      <c r="B26" s="55"/>
      <c r="C26" s="56"/>
      <c r="D26" s="264"/>
      <c r="E26" s="264"/>
      <c r="F26" s="52"/>
      <c r="G26" s="57"/>
    </row>
    <row r="27" spans="1:9" s="32" customFormat="1" ht="15.75" x14ac:dyDescent="0.25">
      <c r="A27" s="58"/>
      <c r="B27" s="55"/>
      <c r="C27" s="56"/>
      <c r="D27" s="264"/>
      <c r="E27" s="264"/>
      <c r="F27" s="52"/>
      <c r="G27" s="57"/>
    </row>
    <row r="28" spans="1:9" s="32" customFormat="1" ht="15.75" x14ac:dyDescent="0.25">
      <c r="A28" s="58"/>
      <c r="B28" s="55"/>
      <c r="C28" s="56"/>
      <c r="D28" s="264"/>
      <c r="E28" s="264"/>
      <c r="F28" s="52"/>
      <c r="G28" s="57"/>
    </row>
    <row r="29" spans="1:9" s="32" customFormat="1" ht="15.75" x14ac:dyDescent="0.25">
      <c r="A29" s="58"/>
      <c r="B29" s="55"/>
      <c r="C29" s="56"/>
      <c r="D29" s="265"/>
      <c r="E29" s="265"/>
      <c r="F29" s="52"/>
      <c r="G29" s="57"/>
    </row>
    <row r="30" spans="1:9" ht="15.75" x14ac:dyDescent="0.25">
      <c r="A30" s="259" t="s">
        <v>22</v>
      </c>
      <c r="B30" s="259"/>
      <c r="C30" s="259"/>
      <c r="D30" s="46" t="s">
        <v>20</v>
      </c>
      <c r="E30" s="53" t="s">
        <v>20</v>
      </c>
      <c r="F30" s="46" t="s">
        <v>7</v>
      </c>
      <c r="G30" s="46" t="s">
        <v>7</v>
      </c>
      <c r="I30" s="33"/>
    </row>
    <row r="31" spans="1:9" ht="15.75" x14ac:dyDescent="0.25">
      <c r="A31" s="47"/>
      <c r="B31" s="47"/>
      <c r="C31" s="47"/>
      <c r="D31" s="48"/>
      <c r="E31" s="48"/>
      <c r="F31" s="48"/>
      <c r="G31" s="49"/>
    </row>
    <row r="32" spans="1:9" ht="33.75" x14ac:dyDescent="0.25">
      <c r="A32" s="268">
        <f>+'INFORME FINAL'!A7</f>
        <v>2</v>
      </c>
      <c r="B32" s="268"/>
      <c r="C32" s="268"/>
      <c r="D32" s="269" t="str">
        <f>+'INFORME FINAL'!B7</f>
        <v>ANZA INGENIERIA</v>
      </c>
      <c r="E32" s="269"/>
      <c r="F32" s="269"/>
      <c r="G32" s="269"/>
    </row>
    <row r="33" spans="1:9" ht="15.75" x14ac:dyDescent="0.25">
      <c r="A33" s="270" t="s">
        <v>9</v>
      </c>
      <c r="B33" s="270"/>
      <c r="C33" s="270"/>
      <c r="D33" s="271" t="s">
        <v>10</v>
      </c>
      <c r="E33" s="272"/>
      <c r="F33" s="61" t="s">
        <v>11</v>
      </c>
      <c r="G33" s="273" t="s">
        <v>12</v>
      </c>
    </row>
    <row r="34" spans="1:9" ht="71.25" customHeight="1" x14ac:dyDescent="0.25">
      <c r="A34" s="30" t="s">
        <v>13</v>
      </c>
      <c r="B34" s="30" t="s">
        <v>14</v>
      </c>
      <c r="C34" s="30" t="s">
        <v>15</v>
      </c>
      <c r="D34" s="31" t="s">
        <v>16</v>
      </c>
      <c r="E34" s="30" t="s">
        <v>17</v>
      </c>
      <c r="F34" s="30" t="s">
        <v>18</v>
      </c>
      <c r="G34" s="273"/>
    </row>
    <row r="35" spans="1:9" ht="15.75" x14ac:dyDescent="0.25">
      <c r="A35" s="260"/>
      <c r="B35" s="261"/>
      <c r="C35" s="261"/>
      <c r="D35" s="261"/>
      <c r="E35" s="261"/>
      <c r="F35" s="261"/>
      <c r="G35" s="262"/>
    </row>
    <row r="36" spans="1:9" s="32" customFormat="1" ht="15.75" x14ac:dyDescent="0.25">
      <c r="A36" s="59"/>
      <c r="B36" s="55"/>
      <c r="C36" s="56"/>
      <c r="D36" s="52"/>
      <c r="E36" s="52"/>
      <c r="F36" s="263"/>
      <c r="G36" s="59"/>
    </row>
    <row r="37" spans="1:9" s="32" customFormat="1" ht="15.75" x14ac:dyDescent="0.25">
      <c r="A37" s="59"/>
      <c r="B37" s="55"/>
      <c r="C37" s="56"/>
      <c r="D37" s="52"/>
      <c r="E37" s="52"/>
      <c r="F37" s="264"/>
      <c r="G37" s="59"/>
    </row>
    <row r="38" spans="1:9" s="32" customFormat="1" ht="15.75" x14ac:dyDescent="0.25">
      <c r="A38" s="59"/>
      <c r="B38" s="55"/>
      <c r="C38" s="56"/>
      <c r="D38" s="52"/>
      <c r="E38" s="52"/>
      <c r="F38" s="264"/>
      <c r="G38" s="59"/>
    </row>
    <row r="39" spans="1:9" s="32" customFormat="1" ht="15.75" x14ac:dyDescent="0.25">
      <c r="A39" s="59"/>
      <c r="B39" s="55"/>
      <c r="C39" s="56"/>
      <c r="D39" s="52"/>
      <c r="E39" s="52"/>
      <c r="F39" s="264"/>
      <c r="G39" s="59"/>
    </row>
    <row r="40" spans="1:9" s="32" customFormat="1" ht="15.75" x14ac:dyDescent="0.25">
      <c r="A40" s="59"/>
      <c r="B40" s="55"/>
      <c r="C40" s="56"/>
      <c r="D40" s="52"/>
      <c r="E40" s="52"/>
      <c r="F40" s="264"/>
      <c r="G40" s="59"/>
    </row>
    <row r="41" spans="1:9" s="32" customFormat="1" ht="15.75" x14ac:dyDescent="0.25">
      <c r="A41" s="59"/>
      <c r="B41" s="55"/>
      <c r="C41" s="56"/>
      <c r="D41" s="62"/>
      <c r="E41" s="62"/>
      <c r="F41" s="265"/>
      <c r="G41" s="59"/>
    </row>
    <row r="42" spans="1:9" ht="15.75" x14ac:dyDescent="0.25">
      <c r="A42" s="266" t="s">
        <v>19</v>
      </c>
      <c r="B42" s="267"/>
      <c r="C42" s="267"/>
      <c r="D42" s="46" t="s">
        <v>7</v>
      </c>
      <c r="E42" s="46" t="s">
        <v>7</v>
      </c>
      <c r="F42" s="46" t="s">
        <v>20</v>
      </c>
      <c r="G42" s="46" t="s">
        <v>7</v>
      </c>
      <c r="I42" s="33"/>
    </row>
    <row r="43" spans="1:9" s="32" customFormat="1" ht="15.75" x14ac:dyDescent="0.25">
      <c r="A43" s="260"/>
      <c r="B43" s="261"/>
      <c r="C43" s="261"/>
      <c r="D43" s="261"/>
      <c r="E43" s="261"/>
      <c r="F43" s="261"/>
      <c r="G43" s="262"/>
    </row>
    <row r="44" spans="1:9" s="32" customFormat="1" ht="15.75" x14ac:dyDescent="0.25">
      <c r="A44" s="54"/>
      <c r="B44" s="55"/>
      <c r="C44" s="56"/>
      <c r="D44" s="263"/>
      <c r="E44" s="263"/>
      <c r="F44" s="52"/>
      <c r="G44" s="57"/>
    </row>
    <row r="45" spans="1:9" s="32" customFormat="1" ht="15.75" x14ac:dyDescent="0.25">
      <c r="A45" s="58"/>
      <c r="B45" s="55"/>
      <c r="C45" s="56"/>
      <c r="D45" s="264"/>
      <c r="E45" s="264"/>
      <c r="F45" s="52"/>
      <c r="G45" s="57"/>
    </row>
    <row r="46" spans="1:9" s="32" customFormat="1" ht="15.75" x14ac:dyDescent="0.25">
      <c r="A46" s="58"/>
      <c r="B46" s="55"/>
      <c r="C46" s="56"/>
      <c r="D46" s="264"/>
      <c r="E46" s="264"/>
      <c r="F46" s="52"/>
      <c r="G46" s="57"/>
    </row>
    <row r="47" spans="1:9" s="32" customFormat="1" ht="15.75" x14ac:dyDescent="0.25">
      <c r="A47" s="58"/>
      <c r="B47" s="55"/>
      <c r="C47" s="56"/>
      <c r="D47" s="264"/>
      <c r="E47" s="264"/>
      <c r="F47" s="52"/>
      <c r="G47" s="57"/>
    </row>
    <row r="48" spans="1:9" s="32" customFormat="1" ht="15.75" x14ac:dyDescent="0.25">
      <c r="A48" s="58"/>
      <c r="B48" s="55"/>
      <c r="C48" s="56"/>
      <c r="D48" s="265"/>
      <c r="E48" s="265"/>
      <c r="F48" s="52"/>
      <c r="G48" s="57"/>
    </row>
    <row r="49" spans="1:9" ht="15.75" x14ac:dyDescent="0.25">
      <c r="A49" s="266" t="s">
        <v>21</v>
      </c>
      <c r="B49" s="267"/>
      <c r="C49" s="267"/>
      <c r="D49" s="53" t="s">
        <v>20</v>
      </c>
      <c r="E49" s="53" t="s">
        <v>20</v>
      </c>
      <c r="F49" s="53" t="s">
        <v>7</v>
      </c>
      <c r="G49" s="53" t="s">
        <v>7</v>
      </c>
      <c r="I49" s="33"/>
    </row>
    <row r="50" spans="1:9" s="32" customFormat="1" ht="15.75" x14ac:dyDescent="0.25">
      <c r="A50" s="260"/>
      <c r="B50" s="261"/>
      <c r="C50" s="261"/>
      <c r="D50" s="261"/>
      <c r="E50" s="261"/>
      <c r="F50" s="261"/>
      <c r="G50" s="262"/>
    </row>
    <row r="51" spans="1:9" s="32" customFormat="1" ht="15.75" x14ac:dyDescent="0.25">
      <c r="A51" s="54"/>
      <c r="B51" s="55"/>
      <c r="C51" s="56"/>
      <c r="D51" s="263"/>
      <c r="E51" s="263"/>
      <c r="F51" s="52"/>
      <c r="G51" s="57"/>
    </row>
    <row r="52" spans="1:9" s="32" customFormat="1" ht="15.75" x14ac:dyDescent="0.25">
      <c r="A52" s="58"/>
      <c r="B52" s="55"/>
      <c r="C52" s="56"/>
      <c r="D52" s="264"/>
      <c r="E52" s="264"/>
      <c r="F52" s="52"/>
      <c r="G52" s="57"/>
    </row>
    <row r="53" spans="1:9" s="32" customFormat="1" ht="15.75" x14ac:dyDescent="0.25">
      <c r="A53" s="58"/>
      <c r="B53" s="55"/>
      <c r="C53" s="56"/>
      <c r="D53" s="264"/>
      <c r="E53" s="264"/>
      <c r="F53" s="52"/>
      <c r="G53" s="57"/>
    </row>
    <row r="54" spans="1:9" s="32" customFormat="1" ht="15.75" x14ac:dyDescent="0.25">
      <c r="A54" s="58"/>
      <c r="B54" s="55"/>
      <c r="C54" s="56"/>
      <c r="D54" s="264"/>
      <c r="E54" s="264"/>
      <c r="F54" s="52"/>
      <c r="G54" s="57"/>
    </row>
    <row r="55" spans="1:9" s="32" customFormat="1" ht="15.75" x14ac:dyDescent="0.25">
      <c r="A55" s="58"/>
      <c r="B55" s="55"/>
      <c r="C55" s="56"/>
      <c r="D55" s="265"/>
      <c r="E55" s="265"/>
      <c r="F55" s="52"/>
      <c r="G55" s="57"/>
    </row>
    <row r="56" spans="1:9" ht="15.75" x14ac:dyDescent="0.25">
      <c r="A56" s="259" t="s">
        <v>22</v>
      </c>
      <c r="B56" s="259"/>
      <c r="C56" s="259"/>
      <c r="D56" s="46" t="s">
        <v>20</v>
      </c>
      <c r="E56" s="53" t="s">
        <v>20</v>
      </c>
      <c r="F56" s="46" t="s">
        <v>7</v>
      </c>
      <c r="G56" s="46" t="s">
        <v>7</v>
      </c>
      <c r="I56" s="33"/>
    </row>
    <row r="58" spans="1:9" ht="33.75" x14ac:dyDescent="0.25">
      <c r="A58" s="268">
        <f>+'INFORME FINAL'!A8</f>
        <v>3</v>
      </c>
      <c r="B58" s="268"/>
      <c r="C58" s="268"/>
      <c r="D58" s="269" t="str">
        <f>+'INFORME FINAL'!B8</f>
        <v>JET INGENIERIA SAS</v>
      </c>
      <c r="E58" s="269"/>
      <c r="F58" s="269"/>
      <c r="G58" s="269"/>
    </row>
    <row r="59" spans="1:9" ht="15.75" x14ac:dyDescent="0.25">
      <c r="A59" s="270" t="s">
        <v>9</v>
      </c>
      <c r="B59" s="270"/>
      <c r="C59" s="270"/>
      <c r="D59" s="271" t="s">
        <v>10</v>
      </c>
      <c r="E59" s="272"/>
      <c r="F59" s="61" t="s">
        <v>11</v>
      </c>
      <c r="G59" s="273" t="s">
        <v>12</v>
      </c>
    </row>
    <row r="60" spans="1:9" ht="71.25" customHeight="1" x14ac:dyDescent="0.25">
      <c r="A60" s="30" t="s">
        <v>13</v>
      </c>
      <c r="B60" s="30" t="s">
        <v>14</v>
      </c>
      <c r="C60" s="30" t="s">
        <v>15</v>
      </c>
      <c r="D60" s="31" t="s">
        <v>16</v>
      </c>
      <c r="E60" s="30" t="s">
        <v>17</v>
      </c>
      <c r="F60" s="30" t="s">
        <v>18</v>
      </c>
      <c r="G60" s="273"/>
    </row>
    <row r="61" spans="1:9" ht="15.75" x14ac:dyDescent="0.25">
      <c r="A61" s="260"/>
      <c r="B61" s="261"/>
      <c r="C61" s="261"/>
      <c r="D61" s="261"/>
      <c r="E61" s="261"/>
      <c r="F61" s="261"/>
      <c r="G61" s="262"/>
    </row>
    <row r="62" spans="1:9" s="32" customFormat="1" ht="15.75" x14ac:dyDescent="0.25">
      <c r="A62" s="59"/>
      <c r="B62" s="55"/>
      <c r="C62" s="56"/>
      <c r="D62" s="52"/>
      <c r="E62" s="52"/>
      <c r="F62" s="263"/>
      <c r="G62" s="59"/>
    </row>
    <row r="63" spans="1:9" s="32" customFormat="1" ht="15.75" x14ac:dyDescent="0.25">
      <c r="A63" s="59"/>
      <c r="B63" s="55"/>
      <c r="C63" s="56"/>
      <c r="D63" s="52"/>
      <c r="E63" s="52"/>
      <c r="F63" s="264"/>
      <c r="G63" s="59"/>
    </row>
    <row r="64" spans="1:9" s="32" customFormat="1" ht="15.75" x14ac:dyDescent="0.25">
      <c r="A64" s="59"/>
      <c r="B64" s="55"/>
      <c r="C64" s="56"/>
      <c r="D64" s="52"/>
      <c r="E64" s="52"/>
      <c r="F64" s="264"/>
      <c r="G64" s="59"/>
    </row>
    <row r="65" spans="1:9" s="32" customFormat="1" ht="15.75" x14ac:dyDescent="0.25">
      <c r="A65" s="59"/>
      <c r="B65" s="55"/>
      <c r="C65" s="56"/>
      <c r="D65" s="52"/>
      <c r="E65" s="52"/>
      <c r="F65" s="264"/>
      <c r="G65" s="59"/>
    </row>
    <row r="66" spans="1:9" s="32" customFormat="1" ht="15.75" x14ac:dyDescent="0.25">
      <c r="A66" s="59"/>
      <c r="B66" s="55"/>
      <c r="C66" s="56"/>
      <c r="D66" s="52"/>
      <c r="E66" s="52"/>
      <c r="F66" s="264"/>
      <c r="G66" s="59"/>
    </row>
    <row r="67" spans="1:9" s="32" customFormat="1" ht="15.75" x14ac:dyDescent="0.25">
      <c r="A67" s="59"/>
      <c r="B67" s="55"/>
      <c r="C67" s="56"/>
      <c r="D67" s="62"/>
      <c r="E67" s="62"/>
      <c r="F67" s="265"/>
      <c r="G67" s="59"/>
    </row>
    <row r="68" spans="1:9" ht="15.75" x14ac:dyDescent="0.25">
      <c r="A68" s="266" t="s">
        <v>19</v>
      </c>
      <c r="B68" s="267"/>
      <c r="C68" s="267"/>
      <c r="D68" s="46" t="s">
        <v>7</v>
      </c>
      <c r="E68" s="46" t="s">
        <v>7</v>
      </c>
      <c r="F68" s="46" t="s">
        <v>20</v>
      </c>
      <c r="G68" s="46" t="s">
        <v>7</v>
      </c>
      <c r="I68" s="33"/>
    </row>
    <row r="69" spans="1:9" s="32" customFormat="1" ht="15.75" x14ac:dyDescent="0.25">
      <c r="A69" s="260"/>
      <c r="B69" s="261"/>
      <c r="C69" s="261"/>
      <c r="D69" s="261"/>
      <c r="E69" s="261"/>
      <c r="F69" s="261"/>
      <c r="G69" s="262"/>
    </row>
    <row r="70" spans="1:9" s="32" customFormat="1" ht="15.75" x14ac:dyDescent="0.25">
      <c r="A70" s="54"/>
      <c r="B70" s="55"/>
      <c r="C70" s="56"/>
      <c r="D70" s="263"/>
      <c r="E70" s="263"/>
      <c r="F70" s="52"/>
      <c r="G70" s="57"/>
    </row>
    <row r="71" spans="1:9" s="32" customFormat="1" ht="15.75" x14ac:dyDescent="0.25">
      <c r="A71" s="58"/>
      <c r="B71" s="55"/>
      <c r="C71" s="56"/>
      <c r="D71" s="264"/>
      <c r="E71" s="264"/>
      <c r="F71" s="52"/>
      <c r="G71" s="57"/>
    </row>
    <row r="72" spans="1:9" s="32" customFormat="1" ht="15.75" x14ac:dyDescent="0.25">
      <c r="A72" s="58"/>
      <c r="B72" s="55"/>
      <c r="C72" s="56"/>
      <c r="D72" s="264"/>
      <c r="E72" s="264"/>
      <c r="F72" s="52"/>
      <c r="G72" s="57"/>
    </row>
    <row r="73" spans="1:9" s="32" customFormat="1" ht="15.75" x14ac:dyDescent="0.25">
      <c r="A73" s="58"/>
      <c r="B73" s="55"/>
      <c r="C73" s="56"/>
      <c r="D73" s="264"/>
      <c r="E73" s="264"/>
      <c r="F73" s="52"/>
      <c r="G73" s="57"/>
    </row>
    <row r="74" spans="1:9" s="32" customFormat="1" ht="15.75" x14ac:dyDescent="0.25">
      <c r="A74" s="58"/>
      <c r="B74" s="55"/>
      <c r="C74" s="56"/>
      <c r="D74" s="265"/>
      <c r="E74" s="265"/>
      <c r="F74" s="52"/>
      <c r="G74" s="57"/>
    </row>
    <row r="75" spans="1:9" ht="15.75" x14ac:dyDescent="0.25">
      <c r="A75" s="266" t="s">
        <v>21</v>
      </c>
      <c r="B75" s="267"/>
      <c r="C75" s="267"/>
      <c r="D75" s="53" t="s">
        <v>20</v>
      </c>
      <c r="E75" s="53" t="s">
        <v>20</v>
      </c>
      <c r="F75" s="53" t="s">
        <v>7</v>
      </c>
      <c r="G75" s="53" t="s">
        <v>7</v>
      </c>
      <c r="I75" s="33"/>
    </row>
    <row r="76" spans="1:9" s="32" customFormat="1" ht="15.75" x14ac:dyDescent="0.25">
      <c r="A76" s="260"/>
      <c r="B76" s="261"/>
      <c r="C76" s="261"/>
      <c r="D76" s="261"/>
      <c r="E76" s="261"/>
      <c r="F76" s="261"/>
      <c r="G76" s="262"/>
    </row>
    <row r="77" spans="1:9" s="32" customFormat="1" ht="15.75" x14ac:dyDescent="0.25">
      <c r="A77" s="54"/>
      <c r="B77" s="55"/>
      <c r="C77" s="56"/>
      <c r="D77" s="263"/>
      <c r="E77" s="263"/>
      <c r="F77" s="52"/>
      <c r="G77" s="57"/>
    </row>
    <row r="78" spans="1:9" s="32" customFormat="1" ht="15.75" x14ac:dyDescent="0.25">
      <c r="A78" s="58"/>
      <c r="B78" s="55"/>
      <c r="C78" s="56"/>
      <c r="D78" s="264"/>
      <c r="E78" s="264"/>
      <c r="F78" s="52"/>
      <c r="G78" s="57"/>
    </row>
    <row r="79" spans="1:9" s="32" customFormat="1" ht="15.75" x14ac:dyDescent="0.25">
      <c r="A79" s="58"/>
      <c r="B79" s="55"/>
      <c r="C79" s="56"/>
      <c r="D79" s="264"/>
      <c r="E79" s="264"/>
      <c r="F79" s="52"/>
      <c r="G79" s="57"/>
    </row>
    <row r="80" spans="1:9" s="32" customFormat="1" ht="15.75" x14ac:dyDescent="0.25">
      <c r="A80" s="58"/>
      <c r="B80" s="55"/>
      <c r="C80" s="56"/>
      <c r="D80" s="264"/>
      <c r="E80" s="264"/>
      <c r="F80" s="52"/>
      <c r="G80" s="57"/>
    </row>
    <row r="81" spans="1:9" s="32" customFormat="1" ht="15.75" x14ac:dyDescent="0.25">
      <c r="A81" s="58"/>
      <c r="B81" s="55"/>
      <c r="C81" s="56"/>
      <c r="D81" s="265"/>
      <c r="E81" s="265"/>
      <c r="F81" s="52"/>
      <c r="G81" s="57"/>
    </row>
    <row r="82" spans="1:9" ht="15.75" x14ac:dyDescent="0.25">
      <c r="A82" s="259" t="s">
        <v>22</v>
      </c>
      <c r="B82" s="259"/>
      <c r="C82" s="259"/>
      <c r="D82" s="46" t="s">
        <v>20</v>
      </c>
      <c r="E82" s="53" t="s">
        <v>20</v>
      </c>
      <c r="F82" s="46" t="s">
        <v>7</v>
      </c>
      <c r="G82" s="46" t="s">
        <v>7</v>
      </c>
      <c r="I82" s="33"/>
    </row>
    <row r="83" spans="1:9" ht="15.75" x14ac:dyDescent="0.25">
      <c r="A83" s="47"/>
      <c r="B83" s="47"/>
      <c r="C83" s="47"/>
      <c r="D83" s="48"/>
      <c r="E83" s="48"/>
      <c r="F83" s="48"/>
      <c r="G83" s="49"/>
    </row>
    <row r="84" spans="1:9" ht="33.75" x14ac:dyDescent="0.25">
      <c r="A84" s="268">
        <f>+'INFORME FINAL'!A9</f>
        <v>4</v>
      </c>
      <c r="B84" s="268"/>
      <c r="C84" s="268"/>
      <c r="D84" s="269" t="str">
        <f>+'INFORME FINAL'!B9</f>
        <v>CONSORCIO TEATRO AM</v>
      </c>
      <c r="E84" s="269"/>
      <c r="F84" s="269"/>
      <c r="G84" s="269"/>
    </row>
    <row r="85" spans="1:9" ht="15.75" x14ac:dyDescent="0.25">
      <c r="A85" s="270" t="s">
        <v>9</v>
      </c>
      <c r="B85" s="270"/>
      <c r="C85" s="270"/>
      <c r="D85" s="271" t="s">
        <v>10</v>
      </c>
      <c r="E85" s="272"/>
      <c r="F85" s="61" t="s">
        <v>11</v>
      </c>
      <c r="G85" s="273" t="s">
        <v>12</v>
      </c>
    </row>
    <row r="86" spans="1:9" ht="71.25" customHeight="1" x14ac:dyDescent="0.25">
      <c r="A86" s="30" t="s">
        <v>13</v>
      </c>
      <c r="B86" s="30" t="s">
        <v>14</v>
      </c>
      <c r="C86" s="30" t="s">
        <v>15</v>
      </c>
      <c r="D86" s="31" t="s">
        <v>16</v>
      </c>
      <c r="E86" s="30" t="s">
        <v>17</v>
      </c>
      <c r="F86" s="30" t="s">
        <v>18</v>
      </c>
      <c r="G86" s="273"/>
    </row>
    <row r="87" spans="1:9" ht="15.75" x14ac:dyDescent="0.25">
      <c r="A87" s="260"/>
      <c r="B87" s="261"/>
      <c r="C87" s="261"/>
      <c r="D87" s="261"/>
      <c r="E87" s="261"/>
      <c r="F87" s="261"/>
      <c r="G87" s="262"/>
    </row>
    <row r="88" spans="1:9" s="32" customFormat="1" ht="15.75" x14ac:dyDescent="0.25">
      <c r="A88" s="59"/>
      <c r="B88" s="55"/>
      <c r="C88" s="56"/>
      <c r="D88" s="52"/>
      <c r="E88" s="52"/>
      <c r="F88" s="263"/>
      <c r="G88" s="59"/>
    </row>
    <row r="89" spans="1:9" s="32" customFormat="1" ht="15.75" x14ac:dyDescent="0.25">
      <c r="A89" s="59"/>
      <c r="B89" s="55"/>
      <c r="C89" s="56"/>
      <c r="D89" s="52"/>
      <c r="E89" s="52"/>
      <c r="F89" s="264"/>
      <c r="G89" s="59"/>
    </row>
    <row r="90" spans="1:9" s="32" customFormat="1" ht="15.75" x14ac:dyDescent="0.25">
      <c r="A90" s="59"/>
      <c r="B90" s="55"/>
      <c r="C90" s="56"/>
      <c r="D90" s="52"/>
      <c r="E90" s="52"/>
      <c r="F90" s="264"/>
      <c r="G90" s="59"/>
    </row>
    <row r="91" spans="1:9" s="32" customFormat="1" ht="15.75" x14ac:dyDescent="0.25">
      <c r="A91" s="59"/>
      <c r="B91" s="55"/>
      <c r="C91" s="56"/>
      <c r="D91" s="52"/>
      <c r="E91" s="52"/>
      <c r="F91" s="264"/>
      <c r="G91" s="59"/>
    </row>
    <row r="92" spans="1:9" s="32" customFormat="1" ht="15.75" x14ac:dyDescent="0.25">
      <c r="A92" s="59"/>
      <c r="B92" s="55"/>
      <c r="C92" s="56"/>
      <c r="D92" s="52"/>
      <c r="E92" s="52"/>
      <c r="F92" s="264"/>
      <c r="G92" s="59"/>
    </row>
    <row r="93" spans="1:9" s="32" customFormat="1" ht="15.75" x14ac:dyDescent="0.25">
      <c r="A93" s="59"/>
      <c r="B93" s="55"/>
      <c r="C93" s="56"/>
      <c r="D93" s="62"/>
      <c r="E93" s="62"/>
      <c r="F93" s="265"/>
      <c r="G93" s="59"/>
    </row>
    <row r="94" spans="1:9" ht="15.75" x14ac:dyDescent="0.25">
      <c r="A94" s="266" t="s">
        <v>19</v>
      </c>
      <c r="B94" s="267"/>
      <c r="C94" s="267"/>
      <c r="D94" s="46" t="s">
        <v>7</v>
      </c>
      <c r="E94" s="46" t="s">
        <v>7</v>
      </c>
      <c r="F94" s="46" t="s">
        <v>20</v>
      </c>
      <c r="G94" s="46" t="s">
        <v>7</v>
      </c>
      <c r="I94" s="33"/>
    </row>
    <row r="95" spans="1:9" s="32" customFormat="1" ht="15.75" x14ac:dyDescent="0.25">
      <c r="A95" s="260"/>
      <c r="B95" s="261"/>
      <c r="C95" s="261"/>
      <c r="D95" s="261"/>
      <c r="E95" s="261"/>
      <c r="F95" s="261"/>
      <c r="G95" s="262"/>
    </row>
    <row r="96" spans="1:9" s="32" customFormat="1" ht="15.75" x14ac:dyDescent="0.25">
      <c r="A96" s="54"/>
      <c r="B96" s="55"/>
      <c r="C96" s="56"/>
      <c r="D96" s="263"/>
      <c r="E96" s="263"/>
      <c r="F96" s="52"/>
      <c r="G96" s="57"/>
    </row>
    <row r="97" spans="1:9" s="32" customFormat="1" ht="15.75" x14ac:dyDescent="0.25">
      <c r="A97" s="58"/>
      <c r="B97" s="55"/>
      <c r="C97" s="56"/>
      <c r="D97" s="264"/>
      <c r="E97" s="264"/>
      <c r="F97" s="52"/>
      <c r="G97" s="57"/>
    </row>
    <row r="98" spans="1:9" s="32" customFormat="1" ht="15.75" x14ac:dyDescent="0.25">
      <c r="A98" s="58"/>
      <c r="B98" s="55"/>
      <c r="C98" s="56"/>
      <c r="D98" s="264"/>
      <c r="E98" s="264"/>
      <c r="F98" s="52"/>
      <c r="G98" s="57"/>
    </row>
    <row r="99" spans="1:9" s="32" customFormat="1" ht="15.75" x14ac:dyDescent="0.25">
      <c r="A99" s="58"/>
      <c r="B99" s="55"/>
      <c r="C99" s="56"/>
      <c r="D99" s="264"/>
      <c r="E99" s="264"/>
      <c r="F99" s="52"/>
      <c r="G99" s="57"/>
    </row>
    <row r="100" spans="1:9" s="32" customFormat="1" ht="15.75" x14ac:dyDescent="0.25">
      <c r="A100" s="58"/>
      <c r="B100" s="55"/>
      <c r="C100" s="56"/>
      <c r="D100" s="265"/>
      <c r="E100" s="265"/>
      <c r="F100" s="52"/>
      <c r="G100" s="57"/>
    </row>
    <row r="101" spans="1:9" ht="15.75" x14ac:dyDescent="0.25">
      <c r="A101" s="266" t="s">
        <v>21</v>
      </c>
      <c r="B101" s="267"/>
      <c r="C101" s="267"/>
      <c r="D101" s="53" t="s">
        <v>20</v>
      </c>
      <c r="E101" s="53" t="s">
        <v>20</v>
      </c>
      <c r="F101" s="53" t="s">
        <v>7</v>
      </c>
      <c r="G101" s="53" t="s">
        <v>7</v>
      </c>
      <c r="I101" s="33"/>
    </row>
    <row r="102" spans="1:9" s="32" customFormat="1" ht="15.75" x14ac:dyDescent="0.25">
      <c r="A102" s="260"/>
      <c r="B102" s="261"/>
      <c r="C102" s="261"/>
      <c r="D102" s="261"/>
      <c r="E102" s="261"/>
      <c r="F102" s="261"/>
      <c r="G102" s="262"/>
    </row>
    <row r="103" spans="1:9" s="32" customFormat="1" ht="15.75" x14ac:dyDescent="0.25">
      <c r="A103" s="54"/>
      <c r="B103" s="55"/>
      <c r="C103" s="56"/>
      <c r="D103" s="263"/>
      <c r="E103" s="263"/>
      <c r="F103" s="52"/>
      <c r="G103" s="57"/>
    </row>
    <row r="104" spans="1:9" s="32" customFormat="1" ht="15.75" x14ac:dyDescent="0.25">
      <c r="A104" s="58"/>
      <c r="B104" s="55"/>
      <c r="C104" s="56"/>
      <c r="D104" s="264"/>
      <c r="E104" s="264"/>
      <c r="F104" s="52"/>
      <c r="G104" s="57"/>
    </row>
    <row r="105" spans="1:9" s="32" customFormat="1" ht="15.75" x14ac:dyDescent="0.25">
      <c r="A105" s="58"/>
      <c r="B105" s="55"/>
      <c r="C105" s="56"/>
      <c r="D105" s="264"/>
      <c r="E105" s="264"/>
      <c r="F105" s="52"/>
      <c r="G105" s="57"/>
    </row>
    <row r="106" spans="1:9" s="32" customFormat="1" ht="15.75" x14ac:dyDescent="0.25">
      <c r="A106" s="58"/>
      <c r="B106" s="55"/>
      <c r="C106" s="56"/>
      <c r="D106" s="264"/>
      <c r="E106" s="264"/>
      <c r="F106" s="52"/>
      <c r="G106" s="57"/>
    </row>
    <row r="107" spans="1:9" s="32" customFormat="1" ht="15.75" x14ac:dyDescent="0.25">
      <c r="A107" s="58"/>
      <c r="B107" s="55"/>
      <c r="C107" s="56"/>
      <c r="D107" s="265"/>
      <c r="E107" s="265"/>
      <c r="F107" s="52"/>
      <c r="G107" s="57"/>
    </row>
    <row r="108" spans="1:9" ht="15.75" x14ac:dyDescent="0.25">
      <c r="A108" s="259" t="s">
        <v>22</v>
      </c>
      <c r="B108" s="259"/>
      <c r="C108" s="259"/>
      <c r="D108" s="46" t="s">
        <v>20</v>
      </c>
      <c r="E108" s="53" t="s">
        <v>20</v>
      </c>
      <c r="F108" s="46" t="s">
        <v>7</v>
      </c>
      <c r="G108" s="46" t="s">
        <v>7</v>
      </c>
      <c r="I108" s="33"/>
    </row>
    <row r="110" spans="1:9" ht="33.75" x14ac:dyDescent="0.25">
      <c r="A110" s="268">
        <f>+'INFORME FINAL'!A10</f>
        <v>5</v>
      </c>
      <c r="B110" s="268"/>
      <c r="C110" s="268"/>
      <c r="D110" s="269" t="str">
        <f>+'INFORME FINAL'!B10</f>
        <v>HUPK S.A.S.</v>
      </c>
      <c r="E110" s="269"/>
      <c r="F110" s="269"/>
      <c r="G110" s="269"/>
    </row>
    <row r="111" spans="1:9" ht="15.75" x14ac:dyDescent="0.25">
      <c r="A111" s="270" t="s">
        <v>9</v>
      </c>
      <c r="B111" s="270"/>
      <c r="C111" s="270"/>
      <c r="D111" s="271" t="s">
        <v>10</v>
      </c>
      <c r="E111" s="272"/>
      <c r="F111" s="61" t="s">
        <v>11</v>
      </c>
      <c r="G111" s="273" t="s">
        <v>12</v>
      </c>
    </row>
    <row r="112" spans="1:9" ht="71.25" customHeight="1" x14ac:dyDescent="0.25">
      <c r="A112" s="30" t="s">
        <v>13</v>
      </c>
      <c r="B112" s="30" t="s">
        <v>14</v>
      </c>
      <c r="C112" s="30" t="s">
        <v>15</v>
      </c>
      <c r="D112" s="31" t="s">
        <v>16</v>
      </c>
      <c r="E112" s="30" t="s">
        <v>17</v>
      </c>
      <c r="F112" s="30" t="s">
        <v>18</v>
      </c>
      <c r="G112" s="273"/>
    </row>
    <row r="113" spans="1:9" ht="15.75" x14ac:dyDescent="0.25">
      <c r="A113" s="260"/>
      <c r="B113" s="261"/>
      <c r="C113" s="261"/>
      <c r="D113" s="261"/>
      <c r="E113" s="261"/>
      <c r="F113" s="261"/>
      <c r="G113" s="262"/>
    </row>
    <row r="114" spans="1:9" s="32" customFormat="1" ht="15.75" x14ac:dyDescent="0.25">
      <c r="A114" s="59"/>
      <c r="B114" s="55"/>
      <c r="C114" s="56"/>
      <c r="D114" s="52"/>
      <c r="E114" s="52"/>
      <c r="F114" s="263"/>
      <c r="G114" s="59"/>
    </row>
    <row r="115" spans="1:9" s="32" customFormat="1" ht="15.75" x14ac:dyDescent="0.25">
      <c r="A115" s="59"/>
      <c r="B115" s="55"/>
      <c r="C115" s="56"/>
      <c r="D115" s="52"/>
      <c r="E115" s="52"/>
      <c r="F115" s="264"/>
      <c r="G115" s="59"/>
    </row>
    <row r="116" spans="1:9" s="32" customFormat="1" ht="15.75" x14ac:dyDescent="0.25">
      <c r="A116" s="59"/>
      <c r="B116" s="55"/>
      <c r="C116" s="56"/>
      <c r="D116" s="52"/>
      <c r="E116" s="52"/>
      <c r="F116" s="264"/>
      <c r="G116" s="59"/>
    </row>
    <row r="117" spans="1:9" s="32" customFormat="1" ht="15.75" x14ac:dyDescent="0.25">
      <c r="A117" s="59"/>
      <c r="B117" s="55"/>
      <c r="C117" s="56"/>
      <c r="D117" s="52"/>
      <c r="E117" s="52"/>
      <c r="F117" s="264"/>
      <c r="G117" s="59"/>
    </row>
    <row r="118" spans="1:9" s="32" customFormat="1" ht="15.75" x14ac:dyDescent="0.25">
      <c r="A118" s="59"/>
      <c r="B118" s="55"/>
      <c r="C118" s="56"/>
      <c r="D118" s="52"/>
      <c r="E118" s="52"/>
      <c r="F118" s="264"/>
      <c r="G118" s="59"/>
    </row>
    <row r="119" spans="1:9" s="32" customFormat="1" ht="15.75" x14ac:dyDescent="0.25">
      <c r="A119" s="59"/>
      <c r="B119" s="55"/>
      <c r="C119" s="56"/>
      <c r="D119" s="62"/>
      <c r="E119" s="62"/>
      <c r="F119" s="265"/>
      <c r="G119" s="59"/>
    </row>
    <row r="120" spans="1:9" ht="15.75" x14ac:dyDescent="0.25">
      <c r="A120" s="266" t="s">
        <v>19</v>
      </c>
      <c r="B120" s="267"/>
      <c r="C120" s="267"/>
      <c r="D120" s="46" t="s">
        <v>7</v>
      </c>
      <c r="E120" s="46" t="s">
        <v>7</v>
      </c>
      <c r="F120" s="46" t="s">
        <v>20</v>
      </c>
      <c r="G120" s="46" t="s">
        <v>7</v>
      </c>
      <c r="I120" s="33"/>
    </row>
    <row r="121" spans="1:9" s="32" customFormat="1" ht="15.75" x14ac:dyDescent="0.25">
      <c r="A121" s="260"/>
      <c r="B121" s="261"/>
      <c r="C121" s="261"/>
      <c r="D121" s="261"/>
      <c r="E121" s="261"/>
      <c r="F121" s="261"/>
      <c r="G121" s="262"/>
    </row>
    <row r="122" spans="1:9" s="32" customFormat="1" ht="15.75" x14ac:dyDescent="0.25">
      <c r="A122" s="54"/>
      <c r="B122" s="55"/>
      <c r="C122" s="56"/>
      <c r="D122" s="263"/>
      <c r="E122" s="263"/>
      <c r="F122" s="52"/>
      <c r="G122" s="57"/>
    </row>
    <row r="123" spans="1:9" s="32" customFormat="1" ht="15.75" x14ac:dyDescent="0.25">
      <c r="A123" s="58"/>
      <c r="B123" s="55"/>
      <c r="C123" s="56"/>
      <c r="D123" s="264"/>
      <c r="E123" s="264"/>
      <c r="F123" s="52"/>
      <c r="G123" s="57"/>
    </row>
    <row r="124" spans="1:9" s="32" customFormat="1" ht="15.75" x14ac:dyDescent="0.25">
      <c r="A124" s="58"/>
      <c r="B124" s="55"/>
      <c r="C124" s="56"/>
      <c r="D124" s="264"/>
      <c r="E124" s="264"/>
      <c r="F124" s="52"/>
      <c r="G124" s="57"/>
    </row>
    <row r="125" spans="1:9" s="32" customFormat="1" ht="15.75" x14ac:dyDescent="0.25">
      <c r="A125" s="58"/>
      <c r="B125" s="55"/>
      <c r="C125" s="56"/>
      <c r="D125" s="264"/>
      <c r="E125" s="264"/>
      <c r="F125" s="52"/>
      <c r="G125" s="57"/>
    </row>
    <row r="126" spans="1:9" s="32" customFormat="1" ht="15.75" x14ac:dyDescent="0.25">
      <c r="A126" s="58"/>
      <c r="B126" s="55"/>
      <c r="C126" s="56"/>
      <c r="D126" s="265"/>
      <c r="E126" s="265"/>
      <c r="F126" s="52"/>
      <c r="G126" s="57"/>
    </row>
    <row r="127" spans="1:9" ht="15.75" x14ac:dyDescent="0.25">
      <c r="A127" s="266" t="s">
        <v>21</v>
      </c>
      <c r="B127" s="267"/>
      <c r="C127" s="267"/>
      <c r="D127" s="53" t="s">
        <v>20</v>
      </c>
      <c r="E127" s="53" t="s">
        <v>20</v>
      </c>
      <c r="F127" s="53" t="s">
        <v>7</v>
      </c>
      <c r="G127" s="53" t="s">
        <v>7</v>
      </c>
      <c r="I127" s="33"/>
    </row>
    <row r="128" spans="1:9" s="32" customFormat="1" ht="15.75" x14ac:dyDescent="0.25">
      <c r="A128" s="260"/>
      <c r="B128" s="261"/>
      <c r="C128" s="261"/>
      <c r="D128" s="261"/>
      <c r="E128" s="261"/>
      <c r="F128" s="261"/>
      <c r="G128" s="262"/>
    </row>
    <row r="129" spans="1:9" s="32" customFormat="1" ht="15.75" x14ac:dyDescent="0.25">
      <c r="A129" s="54"/>
      <c r="B129" s="55"/>
      <c r="C129" s="56"/>
      <c r="D129" s="263"/>
      <c r="E129" s="263"/>
      <c r="F129" s="52"/>
      <c r="G129" s="57"/>
    </row>
    <row r="130" spans="1:9" s="32" customFormat="1" ht="15.75" x14ac:dyDescent="0.25">
      <c r="A130" s="58"/>
      <c r="B130" s="55"/>
      <c r="C130" s="56"/>
      <c r="D130" s="264"/>
      <c r="E130" s="264"/>
      <c r="F130" s="52"/>
      <c r="G130" s="57"/>
    </row>
    <row r="131" spans="1:9" s="32" customFormat="1" ht="15.75" x14ac:dyDescent="0.25">
      <c r="A131" s="58"/>
      <c r="B131" s="55"/>
      <c r="C131" s="56"/>
      <c r="D131" s="264"/>
      <c r="E131" s="264"/>
      <c r="F131" s="52"/>
      <c r="G131" s="57"/>
    </row>
    <row r="132" spans="1:9" s="32" customFormat="1" ht="15.75" x14ac:dyDescent="0.25">
      <c r="A132" s="58"/>
      <c r="B132" s="55"/>
      <c r="C132" s="56"/>
      <c r="D132" s="264"/>
      <c r="E132" s="264"/>
      <c r="F132" s="52"/>
      <c r="G132" s="57"/>
    </row>
    <row r="133" spans="1:9" s="32" customFormat="1" ht="15.75" x14ac:dyDescent="0.25">
      <c r="A133" s="58"/>
      <c r="B133" s="55"/>
      <c r="C133" s="56"/>
      <c r="D133" s="265"/>
      <c r="E133" s="265"/>
      <c r="F133" s="52"/>
      <c r="G133" s="57"/>
    </row>
    <row r="134" spans="1:9" ht="15.75" x14ac:dyDescent="0.25">
      <c r="A134" s="259" t="s">
        <v>22</v>
      </c>
      <c r="B134" s="259"/>
      <c r="C134" s="259"/>
      <c r="D134" s="46" t="s">
        <v>20</v>
      </c>
      <c r="E134" s="53" t="s">
        <v>20</v>
      </c>
      <c r="F134" s="46" t="s">
        <v>7</v>
      </c>
      <c r="G134" s="46" t="s">
        <v>7</v>
      </c>
      <c r="I134" s="33"/>
    </row>
    <row r="135" spans="1:9" ht="15.75" x14ac:dyDescent="0.25">
      <c r="A135" s="47"/>
      <c r="B135" s="47"/>
      <c r="C135" s="47"/>
      <c r="D135" s="48"/>
      <c r="E135" s="48"/>
      <c r="F135" s="48"/>
      <c r="G135" s="49"/>
    </row>
    <row r="136" spans="1:9" ht="33.75" x14ac:dyDescent="0.25">
      <c r="A136" s="268">
        <f>+'INFORME FINAL'!A11</f>
        <v>6</v>
      </c>
      <c r="B136" s="268"/>
      <c r="C136" s="268"/>
      <c r="D136" s="269" t="str">
        <f>+'INFORME FINAL'!B11</f>
        <v>GB10 CONSULTORES S.A.S.</v>
      </c>
      <c r="E136" s="269"/>
      <c r="F136" s="269"/>
      <c r="G136" s="269"/>
    </row>
    <row r="137" spans="1:9" ht="15.75" x14ac:dyDescent="0.25">
      <c r="A137" s="270" t="s">
        <v>9</v>
      </c>
      <c r="B137" s="270"/>
      <c r="C137" s="270"/>
      <c r="D137" s="271" t="s">
        <v>10</v>
      </c>
      <c r="E137" s="272"/>
      <c r="F137" s="61" t="s">
        <v>11</v>
      </c>
      <c r="G137" s="273" t="s">
        <v>12</v>
      </c>
    </row>
    <row r="138" spans="1:9" ht="71.25" customHeight="1" x14ac:dyDescent="0.25">
      <c r="A138" s="30" t="s">
        <v>13</v>
      </c>
      <c r="B138" s="30" t="s">
        <v>14</v>
      </c>
      <c r="C138" s="30" t="s">
        <v>15</v>
      </c>
      <c r="D138" s="31" t="s">
        <v>16</v>
      </c>
      <c r="E138" s="30" t="s">
        <v>17</v>
      </c>
      <c r="F138" s="30" t="s">
        <v>18</v>
      </c>
      <c r="G138" s="273"/>
    </row>
    <row r="139" spans="1:9" ht="15.75" x14ac:dyDescent="0.25">
      <c r="A139" s="260"/>
      <c r="B139" s="261"/>
      <c r="C139" s="261"/>
      <c r="D139" s="261"/>
      <c r="E139" s="261"/>
      <c r="F139" s="261"/>
      <c r="G139" s="262"/>
    </row>
    <row r="140" spans="1:9" s="32" customFormat="1" ht="15.75" x14ac:dyDescent="0.25">
      <c r="A140" s="59"/>
      <c r="B140" s="55"/>
      <c r="C140" s="56"/>
      <c r="D140" s="52"/>
      <c r="E140" s="52"/>
      <c r="F140" s="263"/>
      <c r="G140" s="59"/>
    </row>
    <row r="141" spans="1:9" s="32" customFormat="1" ht="15.75" x14ac:dyDescent="0.25">
      <c r="A141" s="59"/>
      <c r="B141" s="55"/>
      <c r="C141" s="56"/>
      <c r="D141" s="52"/>
      <c r="E141" s="52"/>
      <c r="F141" s="264"/>
      <c r="G141" s="59"/>
    </row>
    <row r="142" spans="1:9" s="32" customFormat="1" ht="15.75" x14ac:dyDescent="0.25">
      <c r="A142" s="59"/>
      <c r="B142" s="55"/>
      <c r="C142" s="56"/>
      <c r="D142" s="52"/>
      <c r="E142" s="52"/>
      <c r="F142" s="264"/>
      <c r="G142" s="59"/>
    </row>
    <row r="143" spans="1:9" s="32" customFormat="1" ht="15.75" x14ac:dyDescent="0.25">
      <c r="A143" s="59"/>
      <c r="B143" s="55"/>
      <c r="C143" s="56"/>
      <c r="D143" s="52"/>
      <c r="E143" s="52"/>
      <c r="F143" s="264"/>
      <c r="G143" s="59"/>
    </row>
    <row r="144" spans="1:9" s="32" customFormat="1" ht="15.75" x14ac:dyDescent="0.25">
      <c r="A144" s="59"/>
      <c r="B144" s="55"/>
      <c r="C144" s="56"/>
      <c r="D144" s="52"/>
      <c r="E144" s="52"/>
      <c r="F144" s="264"/>
      <c r="G144" s="59"/>
    </row>
    <row r="145" spans="1:9" s="32" customFormat="1" ht="15.75" x14ac:dyDescent="0.25">
      <c r="A145" s="59"/>
      <c r="B145" s="55"/>
      <c r="C145" s="56"/>
      <c r="D145" s="62"/>
      <c r="E145" s="62"/>
      <c r="F145" s="265"/>
      <c r="G145" s="59"/>
    </row>
    <row r="146" spans="1:9" ht="15.75" x14ac:dyDescent="0.25">
      <c r="A146" s="266" t="s">
        <v>19</v>
      </c>
      <c r="B146" s="267"/>
      <c r="C146" s="267"/>
      <c r="D146" s="46" t="s">
        <v>7</v>
      </c>
      <c r="E146" s="46" t="s">
        <v>7</v>
      </c>
      <c r="F146" s="46" t="s">
        <v>20</v>
      </c>
      <c r="G146" s="46" t="s">
        <v>7</v>
      </c>
      <c r="I146" s="33"/>
    </row>
    <row r="147" spans="1:9" s="32" customFormat="1" ht="15.75" x14ac:dyDescent="0.25">
      <c r="A147" s="260"/>
      <c r="B147" s="261"/>
      <c r="C147" s="261"/>
      <c r="D147" s="261"/>
      <c r="E147" s="261"/>
      <c r="F147" s="261"/>
      <c r="G147" s="262"/>
    </row>
    <row r="148" spans="1:9" s="32" customFormat="1" ht="15.75" x14ac:dyDescent="0.25">
      <c r="A148" s="54"/>
      <c r="B148" s="55"/>
      <c r="C148" s="56"/>
      <c r="D148" s="263"/>
      <c r="E148" s="263"/>
      <c r="F148" s="52"/>
      <c r="G148" s="57"/>
    </row>
    <row r="149" spans="1:9" s="32" customFormat="1" ht="15.75" x14ac:dyDescent="0.25">
      <c r="A149" s="58"/>
      <c r="B149" s="55"/>
      <c r="C149" s="56"/>
      <c r="D149" s="264"/>
      <c r="E149" s="264"/>
      <c r="F149" s="52"/>
      <c r="G149" s="57"/>
    </row>
    <row r="150" spans="1:9" s="32" customFormat="1" ht="15.75" x14ac:dyDescent="0.25">
      <c r="A150" s="58"/>
      <c r="B150" s="55"/>
      <c r="C150" s="56"/>
      <c r="D150" s="264"/>
      <c r="E150" s="264"/>
      <c r="F150" s="52"/>
      <c r="G150" s="57"/>
    </row>
    <row r="151" spans="1:9" s="32" customFormat="1" ht="15.75" x14ac:dyDescent="0.25">
      <c r="A151" s="58"/>
      <c r="B151" s="55"/>
      <c r="C151" s="56"/>
      <c r="D151" s="264"/>
      <c r="E151" s="264"/>
      <c r="F151" s="52"/>
      <c r="G151" s="57"/>
    </row>
    <row r="152" spans="1:9" s="32" customFormat="1" ht="15.75" x14ac:dyDescent="0.25">
      <c r="A152" s="58"/>
      <c r="B152" s="55"/>
      <c r="C152" s="56"/>
      <c r="D152" s="265"/>
      <c r="E152" s="265"/>
      <c r="F152" s="52"/>
      <c r="G152" s="57"/>
    </row>
    <row r="153" spans="1:9" ht="15.75" x14ac:dyDescent="0.25">
      <c r="A153" s="266" t="s">
        <v>21</v>
      </c>
      <c r="B153" s="267"/>
      <c r="C153" s="267"/>
      <c r="D153" s="53" t="s">
        <v>20</v>
      </c>
      <c r="E153" s="53" t="s">
        <v>20</v>
      </c>
      <c r="F153" s="53" t="s">
        <v>7</v>
      </c>
      <c r="G153" s="53" t="s">
        <v>7</v>
      </c>
      <c r="I153" s="33"/>
    </row>
    <row r="154" spans="1:9" s="32" customFormat="1" ht="15.75" x14ac:dyDescent="0.25">
      <c r="A154" s="260"/>
      <c r="B154" s="261"/>
      <c r="C154" s="261"/>
      <c r="D154" s="261"/>
      <c r="E154" s="261"/>
      <c r="F154" s="261"/>
      <c r="G154" s="262"/>
    </row>
    <row r="155" spans="1:9" s="32" customFormat="1" ht="15.75" x14ac:dyDescent="0.25">
      <c r="A155" s="54"/>
      <c r="B155" s="55"/>
      <c r="C155" s="56"/>
      <c r="D155" s="263"/>
      <c r="E155" s="263"/>
      <c r="F155" s="52"/>
      <c r="G155" s="57"/>
    </row>
    <row r="156" spans="1:9" s="32" customFormat="1" ht="15.75" x14ac:dyDescent="0.25">
      <c r="A156" s="58"/>
      <c r="B156" s="55"/>
      <c r="C156" s="56"/>
      <c r="D156" s="264"/>
      <c r="E156" s="264"/>
      <c r="F156" s="52"/>
      <c r="G156" s="57"/>
    </row>
    <row r="157" spans="1:9" s="32" customFormat="1" ht="15.75" x14ac:dyDescent="0.25">
      <c r="A157" s="58"/>
      <c r="B157" s="55"/>
      <c r="C157" s="56"/>
      <c r="D157" s="264"/>
      <c r="E157" s="264"/>
      <c r="F157" s="52"/>
      <c r="G157" s="57"/>
    </row>
    <row r="158" spans="1:9" s="32" customFormat="1" ht="15.75" x14ac:dyDescent="0.25">
      <c r="A158" s="58"/>
      <c r="B158" s="55"/>
      <c r="C158" s="56"/>
      <c r="D158" s="264"/>
      <c r="E158" s="264"/>
      <c r="F158" s="52"/>
      <c r="G158" s="57"/>
    </row>
    <row r="159" spans="1:9" s="32" customFormat="1" ht="15.75" x14ac:dyDescent="0.25">
      <c r="A159" s="58"/>
      <c r="B159" s="55"/>
      <c r="C159" s="56"/>
      <c r="D159" s="265"/>
      <c r="E159" s="265"/>
      <c r="F159" s="52"/>
      <c r="G159" s="57"/>
    </row>
    <row r="160" spans="1:9" ht="15.75" x14ac:dyDescent="0.25">
      <c r="A160" s="259" t="s">
        <v>22</v>
      </c>
      <c r="B160" s="259"/>
      <c r="C160" s="259"/>
      <c r="D160" s="46" t="s">
        <v>20</v>
      </c>
      <c r="E160" s="53" t="s">
        <v>20</v>
      </c>
      <c r="F160" s="46" t="s">
        <v>7</v>
      </c>
      <c r="G160" s="46" t="s">
        <v>7</v>
      </c>
      <c r="I160" s="33"/>
    </row>
    <row r="162" spans="1:9" ht="33.75" x14ac:dyDescent="0.25">
      <c r="A162" s="268">
        <f>+'INFORME FINAL'!A12</f>
        <v>7</v>
      </c>
      <c r="B162" s="268"/>
      <c r="C162" s="268"/>
      <c r="D162" s="269" t="str">
        <f>+'INFORME FINAL'!B12</f>
        <v>Camilo Moncaleano</v>
      </c>
      <c r="E162" s="269"/>
      <c r="F162" s="269"/>
      <c r="G162" s="269"/>
    </row>
    <row r="163" spans="1:9" ht="15.75" x14ac:dyDescent="0.25">
      <c r="A163" s="270" t="s">
        <v>9</v>
      </c>
      <c r="B163" s="270"/>
      <c r="C163" s="270"/>
      <c r="D163" s="271" t="s">
        <v>10</v>
      </c>
      <c r="E163" s="272"/>
      <c r="F163" s="61" t="s">
        <v>11</v>
      </c>
      <c r="G163" s="273" t="s">
        <v>12</v>
      </c>
    </row>
    <row r="164" spans="1:9" ht="71.25" customHeight="1" x14ac:dyDescent="0.25">
      <c r="A164" s="30" t="s">
        <v>13</v>
      </c>
      <c r="B164" s="30" t="s">
        <v>14</v>
      </c>
      <c r="C164" s="30" t="s">
        <v>15</v>
      </c>
      <c r="D164" s="31" t="s">
        <v>16</v>
      </c>
      <c r="E164" s="30" t="s">
        <v>17</v>
      </c>
      <c r="F164" s="30" t="s">
        <v>18</v>
      </c>
      <c r="G164" s="273"/>
    </row>
    <row r="165" spans="1:9" ht="15.75" x14ac:dyDescent="0.25">
      <c r="A165" s="260"/>
      <c r="B165" s="261"/>
      <c r="C165" s="261"/>
      <c r="D165" s="261"/>
      <c r="E165" s="261"/>
      <c r="F165" s="261"/>
      <c r="G165" s="262"/>
    </row>
    <row r="166" spans="1:9" s="32" customFormat="1" ht="15.75" x14ac:dyDescent="0.25">
      <c r="A166" s="59"/>
      <c r="B166" s="55"/>
      <c r="C166" s="56"/>
      <c r="D166" s="52"/>
      <c r="E166" s="52"/>
      <c r="F166" s="263"/>
      <c r="G166" s="59"/>
    </row>
    <row r="167" spans="1:9" s="32" customFormat="1" ht="15.75" x14ac:dyDescent="0.25">
      <c r="A167" s="59"/>
      <c r="B167" s="55"/>
      <c r="C167" s="56"/>
      <c r="D167" s="52"/>
      <c r="E167" s="52"/>
      <c r="F167" s="264"/>
      <c r="G167" s="59"/>
    </row>
    <row r="168" spans="1:9" s="32" customFormat="1" ht="15.75" x14ac:dyDescent="0.25">
      <c r="A168" s="59"/>
      <c r="B168" s="55"/>
      <c r="C168" s="56"/>
      <c r="D168" s="52"/>
      <c r="E168" s="52"/>
      <c r="F168" s="264"/>
      <c r="G168" s="59"/>
    </row>
    <row r="169" spans="1:9" s="32" customFormat="1" ht="15.75" x14ac:dyDescent="0.25">
      <c r="A169" s="59"/>
      <c r="B169" s="55"/>
      <c r="C169" s="56"/>
      <c r="D169" s="52"/>
      <c r="E169" s="52"/>
      <c r="F169" s="264"/>
      <c r="G169" s="59"/>
    </row>
    <row r="170" spans="1:9" s="32" customFormat="1" ht="15.75" x14ac:dyDescent="0.25">
      <c r="A170" s="59"/>
      <c r="B170" s="55"/>
      <c r="C170" s="56"/>
      <c r="D170" s="52"/>
      <c r="E170" s="52"/>
      <c r="F170" s="264"/>
      <c r="G170" s="59"/>
    </row>
    <row r="171" spans="1:9" s="32" customFormat="1" ht="15.75" x14ac:dyDescent="0.25">
      <c r="A171" s="59"/>
      <c r="B171" s="55"/>
      <c r="C171" s="56"/>
      <c r="D171" s="62"/>
      <c r="E171" s="62"/>
      <c r="F171" s="265"/>
      <c r="G171" s="59"/>
    </row>
    <row r="172" spans="1:9" ht="15.75" x14ac:dyDescent="0.25">
      <c r="A172" s="266" t="s">
        <v>19</v>
      </c>
      <c r="B172" s="267"/>
      <c r="C172" s="267"/>
      <c r="D172" s="46" t="s">
        <v>7</v>
      </c>
      <c r="E172" s="46" t="s">
        <v>7</v>
      </c>
      <c r="F172" s="46" t="s">
        <v>20</v>
      </c>
      <c r="G172" s="46" t="s">
        <v>7</v>
      </c>
      <c r="I172" s="33"/>
    </row>
    <row r="173" spans="1:9" s="32" customFormat="1" ht="15.75" x14ac:dyDescent="0.25">
      <c r="A173" s="260"/>
      <c r="B173" s="261"/>
      <c r="C173" s="261"/>
      <c r="D173" s="261"/>
      <c r="E173" s="261"/>
      <c r="F173" s="261"/>
      <c r="G173" s="262"/>
    </row>
    <row r="174" spans="1:9" s="32" customFormat="1" ht="15.75" x14ac:dyDescent="0.25">
      <c r="A174" s="54"/>
      <c r="B174" s="55"/>
      <c r="C174" s="56"/>
      <c r="D174" s="263"/>
      <c r="E174" s="263"/>
      <c r="F174" s="52"/>
      <c r="G174" s="57"/>
    </row>
    <row r="175" spans="1:9" s="32" customFormat="1" ht="15.75" x14ac:dyDescent="0.25">
      <c r="A175" s="58"/>
      <c r="B175" s="55"/>
      <c r="C175" s="56"/>
      <c r="D175" s="264"/>
      <c r="E175" s="264"/>
      <c r="F175" s="52"/>
      <c r="G175" s="57"/>
    </row>
    <row r="176" spans="1:9" s="32" customFormat="1" ht="15.75" x14ac:dyDescent="0.25">
      <c r="A176" s="58"/>
      <c r="B176" s="55"/>
      <c r="C176" s="56"/>
      <c r="D176" s="264"/>
      <c r="E176" s="264"/>
      <c r="F176" s="52"/>
      <c r="G176" s="57"/>
    </row>
    <row r="177" spans="1:9" s="32" customFormat="1" ht="15.75" x14ac:dyDescent="0.25">
      <c r="A177" s="58"/>
      <c r="B177" s="55"/>
      <c r="C177" s="56"/>
      <c r="D177" s="264"/>
      <c r="E177" s="264"/>
      <c r="F177" s="52"/>
      <c r="G177" s="57"/>
    </row>
    <row r="178" spans="1:9" s="32" customFormat="1" ht="15.75" x14ac:dyDescent="0.25">
      <c r="A178" s="58"/>
      <c r="B178" s="55"/>
      <c r="C178" s="56"/>
      <c r="D178" s="265"/>
      <c r="E178" s="265"/>
      <c r="F178" s="52"/>
      <c r="G178" s="57"/>
    </row>
    <row r="179" spans="1:9" ht="15.75" x14ac:dyDescent="0.25">
      <c r="A179" s="266" t="s">
        <v>21</v>
      </c>
      <c r="B179" s="267"/>
      <c r="C179" s="267"/>
      <c r="D179" s="53" t="s">
        <v>20</v>
      </c>
      <c r="E179" s="53" t="s">
        <v>20</v>
      </c>
      <c r="F179" s="53" t="s">
        <v>7</v>
      </c>
      <c r="G179" s="53" t="s">
        <v>7</v>
      </c>
      <c r="I179" s="33"/>
    </row>
    <row r="180" spans="1:9" s="32" customFormat="1" ht="15.75" x14ac:dyDescent="0.25">
      <c r="A180" s="260"/>
      <c r="B180" s="261"/>
      <c r="C180" s="261"/>
      <c r="D180" s="261"/>
      <c r="E180" s="261"/>
      <c r="F180" s="261"/>
      <c r="G180" s="262"/>
    </row>
    <row r="181" spans="1:9" s="32" customFormat="1" ht="15.75" x14ac:dyDescent="0.25">
      <c r="A181" s="54"/>
      <c r="B181" s="55"/>
      <c r="C181" s="56"/>
      <c r="D181" s="263"/>
      <c r="E181" s="263"/>
      <c r="F181" s="52"/>
      <c r="G181" s="57"/>
    </row>
    <row r="182" spans="1:9" s="32" customFormat="1" ht="15.75" x14ac:dyDescent="0.25">
      <c r="A182" s="58"/>
      <c r="B182" s="55"/>
      <c r="C182" s="56"/>
      <c r="D182" s="264"/>
      <c r="E182" s="264"/>
      <c r="F182" s="52"/>
      <c r="G182" s="57"/>
    </row>
    <row r="183" spans="1:9" s="32" customFormat="1" ht="15.75" x14ac:dyDescent="0.25">
      <c r="A183" s="58"/>
      <c r="B183" s="55"/>
      <c r="C183" s="56"/>
      <c r="D183" s="264"/>
      <c r="E183" s="264"/>
      <c r="F183" s="52"/>
      <c r="G183" s="57"/>
    </row>
    <row r="184" spans="1:9" s="32" customFormat="1" ht="15.75" x14ac:dyDescent="0.25">
      <c r="A184" s="58"/>
      <c r="B184" s="55"/>
      <c r="C184" s="56"/>
      <c r="D184" s="264"/>
      <c r="E184" s="264"/>
      <c r="F184" s="52"/>
      <c r="G184" s="57"/>
    </row>
    <row r="185" spans="1:9" s="32" customFormat="1" ht="15.75" x14ac:dyDescent="0.25">
      <c r="A185" s="58"/>
      <c r="B185" s="55"/>
      <c r="C185" s="56"/>
      <c r="D185" s="265"/>
      <c r="E185" s="265"/>
      <c r="F185" s="52"/>
      <c r="G185" s="57"/>
    </row>
    <row r="186" spans="1:9" ht="15.75" x14ac:dyDescent="0.25">
      <c r="A186" s="259" t="s">
        <v>22</v>
      </c>
      <c r="B186" s="259"/>
      <c r="C186" s="259"/>
      <c r="D186" s="46" t="s">
        <v>20</v>
      </c>
      <c r="E186" s="53" t="s">
        <v>20</v>
      </c>
      <c r="F186" s="46" t="s">
        <v>7</v>
      </c>
      <c r="G186" s="46" t="s">
        <v>7</v>
      </c>
      <c r="I186" s="33"/>
    </row>
    <row r="187" spans="1:9" ht="15.75" x14ac:dyDescent="0.25">
      <c r="A187" s="47"/>
      <c r="B187" s="47"/>
      <c r="C187" s="47"/>
      <c r="D187" s="48"/>
      <c r="E187" s="48"/>
      <c r="F187" s="48"/>
      <c r="G187" s="49"/>
    </row>
    <row r="188" spans="1:9" ht="33.75" x14ac:dyDescent="0.25">
      <c r="A188" s="268">
        <f>+'INFORME FINAL'!A13</f>
        <v>8</v>
      </c>
      <c r="B188" s="268"/>
      <c r="C188" s="268"/>
      <c r="D188" s="269" t="str">
        <f>+'INFORME FINAL'!B13</f>
        <v>CONSORCIO ING SERVITÁ</v>
      </c>
      <c r="E188" s="269"/>
      <c r="F188" s="269"/>
      <c r="G188" s="269"/>
    </row>
    <row r="189" spans="1:9" ht="15.75" x14ac:dyDescent="0.25">
      <c r="A189" s="270" t="s">
        <v>9</v>
      </c>
      <c r="B189" s="270"/>
      <c r="C189" s="270"/>
      <c r="D189" s="271" t="s">
        <v>10</v>
      </c>
      <c r="E189" s="272"/>
      <c r="F189" s="61" t="s">
        <v>11</v>
      </c>
      <c r="G189" s="273" t="s">
        <v>12</v>
      </c>
    </row>
    <row r="190" spans="1:9" ht="71.25" customHeight="1" x14ac:dyDescent="0.25">
      <c r="A190" s="30" t="s">
        <v>13</v>
      </c>
      <c r="B190" s="30" t="s">
        <v>14</v>
      </c>
      <c r="C190" s="30" t="s">
        <v>15</v>
      </c>
      <c r="D190" s="31" t="s">
        <v>16</v>
      </c>
      <c r="E190" s="30" t="s">
        <v>17</v>
      </c>
      <c r="F190" s="30" t="s">
        <v>18</v>
      </c>
      <c r="G190" s="273"/>
    </row>
    <row r="191" spans="1:9" ht="15.75" x14ac:dyDescent="0.25">
      <c r="A191" s="260"/>
      <c r="B191" s="261"/>
      <c r="C191" s="261"/>
      <c r="D191" s="261"/>
      <c r="E191" s="261"/>
      <c r="F191" s="261"/>
      <c r="G191" s="262"/>
    </row>
    <row r="192" spans="1:9" s="32" customFormat="1" ht="15.75" x14ac:dyDescent="0.25">
      <c r="A192" s="59"/>
      <c r="B192" s="55"/>
      <c r="C192" s="56"/>
      <c r="D192" s="52"/>
      <c r="E192" s="52"/>
      <c r="F192" s="263"/>
      <c r="G192" s="59"/>
    </row>
    <row r="193" spans="1:9" s="32" customFormat="1" ht="15.75" x14ac:dyDescent="0.25">
      <c r="A193" s="59"/>
      <c r="B193" s="55"/>
      <c r="C193" s="56"/>
      <c r="D193" s="52"/>
      <c r="E193" s="52"/>
      <c r="F193" s="264"/>
      <c r="G193" s="59"/>
    </row>
    <row r="194" spans="1:9" s="32" customFormat="1" ht="15.75" x14ac:dyDescent="0.25">
      <c r="A194" s="59"/>
      <c r="B194" s="55"/>
      <c r="C194" s="56"/>
      <c r="D194" s="52"/>
      <c r="E194" s="52"/>
      <c r="F194" s="264"/>
      <c r="G194" s="59"/>
    </row>
    <row r="195" spans="1:9" s="32" customFormat="1" ht="15.75" x14ac:dyDescent="0.25">
      <c r="A195" s="59"/>
      <c r="B195" s="55"/>
      <c r="C195" s="56"/>
      <c r="D195" s="52"/>
      <c r="E195" s="52"/>
      <c r="F195" s="264"/>
      <c r="G195" s="59"/>
    </row>
    <row r="196" spans="1:9" s="32" customFormat="1" ht="15.75" x14ac:dyDescent="0.25">
      <c r="A196" s="59"/>
      <c r="B196" s="55"/>
      <c r="C196" s="56"/>
      <c r="D196" s="52"/>
      <c r="E196" s="52"/>
      <c r="F196" s="264"/>
      <c r="G196" s="59"/>
    </row>
    <row r="197" spans="1:9" s="32" customFormat="1" ht="15.75" x14ac:dyDescent="0.25">
      <c r="A197" s="59"/>
      <c r="B197" s="55"/>
      <c r="C197" s="56"/>
      <c r="D197" s="62"/>
      <c r="E197" s="62"/>
      <c r="F197" s="265"/>
      <c r="G197" s="59"/>
    </row>
    <row r="198" spans="1:9" ht="15.75" x14ac:dyDescent="0.25">
      <c r="A198" s="266" t="s">
        <v>19</v>
      </c>
      <c r="B198" s="267"/>
      <c r="C198" s="267"/>
      <c r="D198" s="46" t="s">
        <v>7</v>
      </c>
      <c r="E198" s="46" t="s">
        <v>7</v>
      </c>
      <c r="F198" s="46" t="s">
        <v>20</v>
      </c>
      <c r="G198" s="46" t="s">
        <v>7</v>
      </c>
      <c r="I198" s="33"/>
    </row>
    <row r="199" spans="1:9" s="32" customFormat="1" ht="15.75" x14ac:dyDescent="0.25">
      <c r="A199" s="260"/>
      <c r="B199" s="261"/>
      <c r="C199" s="261"/>
      <c r="D199" s="261"/>
      <c r="E199" s="261"/>
      <c r="F199" s="261"/>
      <c r="G199" s="262"/>
    </row>
    <row r="200" spans="1:9" s="32" customFormat="1" ht="15.75" x14ac:dyDescent="0.25">
      <c r="A200" s="54"/>
      <c r="B200" s="55"/>
      <c r="C200" s="56"/>
      <c r="D200" s="263"/>
      <c r="E200" s="263"/>
      <c r="F200" s="52"/>
      <c r="G200" s="57"/>
    </row>
    <row r="201" spans="1:9" s="32" customFormat="1" ht="15.75" x14ac:dyDescent="0.25">
      <c r="A201" s="58"/>
      <c r="B201" s="55"/>
      <c r="C201" s="56"/>
      <c r="D201" s="264"/>
      <c r="E201" s="264"/>
      <c r="F201" s="52"/>
      <c r="G201" s="57"/>
    </row>
    <row r="202" spans="1:9" s="32" customFormat="1" ht="15.75" x14ac:dyDescent="0.25">
      <c r="A202" s="58"/>
      <c r="B202" s="55"/>
      <c r="C202" s="56"/>
      <c r="D202" s="264"/>
      <c r="E202" s="264"/>
      <c r="F202" s="52"/>
      <c r="G202" s="57"/>
    </row>
    <row r="203" spans="1:9" s="32" customFormat="1" ht="15.75" x14ac:dyDescent="0.25">
      <c r="A203" s="58"/>
      <c r="B203" s="55"/>
      <c r="C203" s="56"/>
      <c r="D203" s="264"/>
      <c r="E203" s="264"/>
      <c r="F203" s="52"/>
      <c r="G203" s="57"/>
    </row>
    <row r="204" spans="1:9" s="32" customFormat="1" ht="15.75" x14ac:dyDescent="0.25">
      <c r="A204" s="58"/>
      <c r="B204" s="55"/>
      <c r="C204" s="56"/>
      <c r="D204" s="265"/>
      <c r="E204" s="265"/>
      <c r="F204" s="52"/>
      <c r="G204" s="57"/>
    </row>
    <row r="205" spans="1:9" ht="15.75" x14ac:dyDescent="0.25">
      <c r="A205" s="266" t="s">
        <v>21</v>
      </c>
      <c r="B205" s="267"/>
      <c r="C205" s="267"/>
      <c r="D205" s="53" t="s">
        <v>20</v>
      </c>
      <c r="E205" s="53" t="s">
        <v>20</v>
      </c>
      <c r="F205" s="53" t="s">
        <v>7</v>
      </c>
      <c r="G205" s="53" t="s">
        <v>7</v>
      </c>
      <c r="I205" s="33"/>
    </row>
    <row r="206" spans="1:9" s="32" customFormat="1" ht="15.75" x14ac:dyDescent="0.25">
      <c r="A206" s="260"/>
      <c r="B206" s="261"/>
      <c r="C206" s="261"/>
      <c r="D206" s="261"/>
      <c r="E206" s="261"/>
      <c r="F206" s="261"/>
      <c r="G206" s="262"/>
    </row>
    <row r="207" spans="1:9" s="32" customFormat="1" ht="15.75" x14ac:dyDescent="0.25">
      <c r="A207" s="54"/>
      <c r="B207" s="55"/>
      <c r="C207" s="56"/>
      <c r="D207" s="263"/>
      <c r="E207" s="263"/>
      <c r="F207" s="52"/>
      <c r="G207" s="57"/>
    </row>
    <row r="208" spans="1:9" s="32" customFormat="1" ht="15.75" x14ac:dyDescent="0.25">
      <c r="A208" s="58"/>
      <c r="B208" s="55"/>
      <c r="C208" s="56"/>
      <c r="D208" s="264"/>
      <c r="E208" s="264"/>
      <c r="F208" s="52"/>
      <c r="G208" s="57"/>
    </row>
    <row r="209" spans="1:9" s="32" customFormat="1" ht="15.75" x14ac:dyDescent="0.25">
      <c r="A209" s="58"/>
      <c r="B209" s="55"/>
      <c r="C209" s="56"/>
      <c r="D209" s="264"/>
      <c r="E209" s="264"/>
      <c r="F209" s="52"/>
      <c r="G209" s="57"/>
    </row>
    <row r="210" spans="1:9" s="32" customFormat="1" ht="15.75" x14ac:dyDescent="0.25">
      <c r="A210" s="58"/>
      <c r="B210" s="55"/>
      <c r="C210" s="56"/>
      <c r="D210" s="264"/>
      <c r="E210" s="264"/>
      <c r="F210" s="52"/>
      <c r="G210" s="57"/>
    </row>
    <row r="211" spans="1:9" s="32" customFormat="1" ht="15.75" x14ac:dyDescent="0.25">
      <c r="A211" s="58"/>
      <c r="B211" s="55"/>
      <c r="C211" s="56"/>
      <c r="D211" s="265"/>
      <c r="E211" s="265"/>
      <c r="F211" s="52"/>
      <c r="G211" s="57"/>
    </row>
    <row r="212" spans="1:9" ht="15.75" x14ac:dyDescent="0.25">
      <c r="A212" s="259" t="s">
        <v>22</v>
      </c>
      <c r="B212" s="259"/>
      <c r="C212" s="259"/>
      <c r="D212" s="46" t="s">
        <v>20</v>
      </c>
      <c r="E212" s="53" t="s">
        <v>20</v>
      </c>
      <c r="F212" s="46" t="s">
        <v>7</v>
      </c>
      <c r="G212" s="46" t="s">
        <v>7</v>
      </c>
      <c r="I212" s="33"/>
    </row>
    <row r="214" spans="1:9" ht="33.75" x14ac:dyDescent="0.25">
      <c r="A214" s="268">
        <f>+'INFORME FINAL'!A14</f>
        <v>9</v>
      </c>
      <c r="B214" s="268"/>
      <c r="C214" s="268"/>
      <c r="D214" s="269" t="str">
        <f>+'INFORME FINAL'!B14</f>
        <v>flm ingenieros contratistas consultores S.A.S.</v>
      </c>
      <c r="E214" s="269"/>
      <c r="F214" s="269"/>
      <c r="G214" s="269"/>
    </row>
    <row r="215" spans="1:9" ht="15.75" x14ac:dyDescent="0.25">
      <c r="A215" s="270" t="s">
        <v>9</v>
      </c>
      <c r="B215" s="270"/>
      <c r="C215" s="270"/>
      <c r="D215" s="271" t="s">
        <v>10</v>
      </c>
      <c r="E215" s="272"/>
      <c r="F215" s="61" t="s">
        <v>11</v>
      </c>
      <c r="G215" s="273" t="s">
        <v>12</v>
      </c>
    </row>
    <row r="216" spans="1:9" ht="71.25" customHeight="1" x14ac:dyDescent="0.25">
      <c r="A216" s="30" t="s">
        <v>13</v>
      </c>
      <c r="B216" s="30" t="s">
        <v>14</v>
      </c>
      <c r="C216" s="30" t="s">
        <v>15</v>
      </c>
      <c r="D216" s="31" t="s">
        <v>16</v>
      </c>
      <c r="E216" s="30" t="s">
        <v>17</v>
      </c>
      <c r="F216" s="30" t="s">
        <v>18</v>
      </c>
      <c r="G216" s="273"/>
    </row>
    <row r="217" spans="1:9" ht="15.75" x14ac:dyDescent="0.25">
      <c r="A217" s="260"/>
      <c r="B217" s="261"/>
      <c r="C217" s="261"/>
      <c r="D217" s="261"/>
      <c r="E217" s="261"/>
      <c r="F217" s="261"/>
      <c r="G217" s="262"/>
    </row>
    <row r="218" spans="1:9" s="32" customFormat="1" ht="15.75" x14ac:dyDescent="0.25">
      <c r="A218" s="59"/>
      <c r="B218" s="55"/>
      <c r="C218" s="56"/>
      <c r="D218" s="52"/>
      <c r="E218" s="52"/>
      <c r="F218" s="263"/>
      <c r="G218" s="59"/>
    </row>
    <row r="219" spans="1:9" s="32" customFormat="1" ht="15.75" x14ac:dyDescent="0.25">
      <c r="A219" s="59"/>
      <c r="B219" s="55"/>
      <c r="C219" s="56"/>
      <c r="D219" s="52"/>
      <c r="E219" s="52"/>
      <c r="F219" s="264"/>
      <c r="G219" s="59"/>
    </row>
    <row r="220" spans="1:9" s="32" customFormat="1" ht="15.75" x14ac:dyDescent="0.25">
      <c r="A220" s="59"/>
      <c r="B220" s="55"/>
      <c r="C220" s="56"/>
      <c r="D220" s="52"/>
      <c r="E220" s="52"/>
      <c r="F220" s="264"/>
      <c r="G220" s="59"/>
    </row>
    <row r="221" spans="1:9" s="32" customFormat="1" ht="15.75" x14ac:dyDescent="0.25">
      <c r="A221" s="59"/>
      <c r="B221" s="55"/>
      <c r="C221" s="56"/>
      <c r="D221" s="52"/>
      <c r="E221" s="52"/>
      <c r="F221" s="264"/>
      <c r="G221" s="59"/>
    </row>
    <row r="222" spans="1:9" s="32" customFormat="1" ht="15.75" x14ac:dyDescent="0.25">
      <c r="A222" s="59"/>
      <c r="B222" s="55"/>
      <c r="C222" s="56"/>
      <c r="D222" s="52"/>
      <c r="E222" s="52"/>
      <c r="F222" s="264"/>
      <c r="G222" s="59"/>
    </row>
    <row r="223" spans="1:9" s="32" customFormat="1" ht="15.75" x14ac:dyDescent="0.25">
      <c r="A223" s="59"/>
      <c r="B223" s="55"/>
      <c r="C223" s="56"/>
      <c r="D223" s="62"/>
      <c r="E223" s="62"/>
      <c r="F223" s="265"/>
      <c r="G223" s="59"/>
    </row>
    <row r="224" spans="1:9" ht="15.75" x14ac:dyDescent="0.25">
      <c r="A224" s="266" t="s">
        <v>19</v>
      </c>
      <c r="B224" s="267"/>
      <c r="C224" s="267"/>
      <c r="D224" s="46" t="s">
        <v>7</v>
      </c>
      <c r="E224" s="46" t="s">
        <v>7</v>
      </c>
      <c r="F224" s="46" t="s">
        <v>20</v>
      </c>
      <c r="G224" s="46" t="s">
        <v>7</v>
      </c>
      <c r="I224" s="33"/>
    </row>
    <row r="225" spans="1:9" s="32" customFormat="1" ht="15.75" x14ac:dyDescent="0.25">
      <c r="A225" s="260"/>
      <c r="B225" s="261"/>
      <c r="C225" s="261"/>
      <c r="D225" s="261"/>
      <c r="E225" s="261"/>
      <c r="F225" s="261"/>
      <c r="G225" s="262"/>
    </row>
    <row r="226" spans="1:9" s="32" customFormat="1" ht="15.75" x14ac:dyDescent="0.25">
      <c r="A226" s="54"/>
      <c r="B226" s="55"/>
      <c r="C226" s="56"/>
      <c r="D226" s="263"/>
      <c r="E226" s="263"/>
      <c r="F226" s="52"/>
      <c r="G226" s="57"/>
    </row>
    <row r="227" spans="1:9" s="32" customFormat="1" ht="15.75" x14ac:dyDescent="0.25">
      <c r="A227" s="58"/>
      <c r="B227" s="55"/>
      <c r="C227" s="56"/>
      <c r="D227" s="264"/>
      <c r="E227" s="264"/>
      <c r="F227" s="52"/>
      <c r="G227" s="57"/>
    </row>
    <row r="228" spans="1:9" s="32" customFormat="1" ht="15.75" x14ac:dyDescent="0.25">
      <c r="A228" s="58"/>
      <c r="B228" s="55"/>
      <c r="C228" s="56"/>
      <c r="D228" s="264"/>
      <c r="E228" s="264"/>
      <c r="F228" s="52"/>
      <c r="G228" s="57"/>
    </row>
    <row r="229" spans="1:9" s="32" customFormat="1" ht="15.75" x14ac:dyDescent="0.25">
      <c r="A229" s="58"/>
      <c r="B229" s="55"/>
      <c r="C229" s="56"/>
      <c r="D229" s="264"/>
      <c r="E229" s="264"/>
      <c r="F229" s="52"/>
      <c r="G229" s="57"/>
    </row>
    <row r="230" spans="1:9" s="32" customFormat="1" ht="15.75" x14ac:dyDescent="0.25">
      <c r="A230" s="58"/>
      <c r="B230" s="55"/>
      <c r="C230" s="56"/>
      <c r="D230" s="265"/>
      <c r="E230" s="265"/>
      <c r="F230" s="52"/>
      <c r="G230" s="57"/>
    </row>
    <row r="231" spans="1:9" ht="15.75" x14ac:dyDescent="0.25">
      <c r="A231" s="266" t="s">
        <v>21</v>
      </c>
      <c r="B231" s="267"/>
      <c r="C231" s="267"/>
      <c r="D231" s="53" t="s">
        <v>20</v>
      </c>
      <c r="E231" s="53" t="s">
        <v>20</v>
      </c>
      <c r="F231" s="53" t="s">
        <v>7</v>
      </c>
      <c r="G231" s="53" t="s">
        <v>7</v>
      </c>
      <c r="I231" s="33"/>
    </row>
    <row r="232" spans="1:9" s="32" customFormat="1" ht="15.75" x14ac:dyDescent="0.25">
      <c r="A232" s="260"/>
      <c r="B232" s="261"/>
      <c r="C232" s="261"/>
      <c r="D232" s="261"/>
      <c r="E232" s="261"/>
      <c r="F232" s="261"/>
      <c r="G232" s="262"/>
    </row>
    <row r="233" spans="1:9" s="32" customFormat="1" ht="15.75" x14ac:dyDescent="0.25">
      <c r="A233" s="54"/>
      <c r="B233" s="55"/>
      <c r="C233" s="56"/>
      <c r="D233" s="263"/>
      <c r="E233" s="263"/>
      <c r="F233" s="52"/>
      <c r="G233" s="57"/>
    </row>
    <row r="234" spans="1:9" s="32" customFormat="1" ht="15.75" x14ac:dyDescent="0.25">
      <c r="A234" s="58"/>
      <c r="B234" s="55"/>
      <c r="C234" s="56"/>
      <c r="D234" s="264"/>
      <c r="E234" s="264"/>
      <c r="F234" s="52"/>
      <c r="G234" s="57"/>
    </row>
    <row r="235" spans="1:9" s="32" customFormat="1" ht="15.75" x14ac:dyDescent="0.25">
      <c r="A235" s="58"/>
      <c r="B235" s="55"/>
      <c r="C235" s="56"/>
      <c r="D235" s="264"/>
      <c r="E235" s="264"/>
      <c r="F235" s="52"/>
      <c r="G235" s="57"/>
    </row>
    <row r="236" spans="1:9" s="32" customFormat="1" ht="15.75" x14ac:dyDescent="0.25">
      <c r="A236" s="58"/>
      <c r="B236" s="55"/>
      <c r="C236" s="56"/>
      <c r="D236" s="264"/>
      <c r="E236" s="264"/>
      <c r="F236" s="52"/>
      <c r="G236" s="57"/>
    </row>
    <row r="237" spans="1:9" s="32" customFormat="1" ht="15.75" x14ac:dyDescent="0.25">
      <c r="A237" s="58"/>
      <c r="B237" s="55"/>
      <c r="C237" s="56"/>
      <c r="D237" s="265"/>
      <c r="E237" s="265"/>
      <c r="F237" s="52"/>
      <c r="G237" s="57"/>
    </row>
    <row r="238" spans="1:9" ht="15.75" x14ac:dyDescent="0.25">
      <c r="A238" s="259" t="s">
        <v>22</v>
      </c>
      <c r="B238" s="259"/>
      <c r="C238" s="259"/>
      <c r="D238" s="46" t="s">
        <v>20</v>
      </c>
      <c r="E238" s="53" t="s">
        <v>20</v>
      </c>
      <c r="F238" s="46" t="s">
        <v>7</v>
      </c>
      <c r="G238" s="46" t="s">
        <v>7</v>
      </c>
      <c r="I238" s="33"/>
    </row>
    <row r="239" spans="1:9" ht="15.75" x14ac:dyDescent="0.25">
      <c r="A239" s="47"/>
      <c r="B239" s="47"/>
      <c r="C239" s="47"/>
      <c r="D239" s="48"/>
      <c r="E239" s="48"/>
      <c r="F239" s="48"/>
      <c r="G239" s="49"/>
    </row>
    <row r="240" spans="1:9" ht="33.75" x14ac:dyDescent="0.25">
      <c r="A240" s="268">
        <f>+'INFORME FINAL'!A15</f>
        <v>10</v>
      </c>
      <c r="B240" s="268"/>
      <c r="C240" s="268"/>
      <c r="D240" s="269" t="str">
        <f>+'INFORME FINAL'!B15</f>
        <v>R&amp;M CONSTRUCCIONES E INTERVENTORIAS S.A.S.</v>
      </c>
      <c r="E240" s="269"/>
      <c r="F240" s="269"/>
      <c r="G240" s="269"/>
    </row>
    <row r="241" spans="1:9" ht="15.75" x14ac:dyDescent="0.25">
      <c r="A241" s="270" t="s">
        <v>9</v>
      </c>
      <c r="B241" s="270"/>
      <c r="C241" s="270"/>
      <c r="D241" s="271" t="s">
        <v>10</v>
      </c>
      <c r="E241" s="272"/>
      <c r="F241" s="61" t="s">
        <v>11</v>
      </c>
      <c r="G241" s="273" t="s">
        <v>12</v>
      </c>
    </row>
    <row r="242" spans="1:9" ht="71.25" customHeight="1" x14ac:dyDescent="0.25">
      <c r="A242" s="30" t="s">
        <v>13</v>
      </c>
      <c r="B242" s="30" t="s">
        <v>14</v>
      </c>
      <c r="C242" s="30" t="s">
        <v>15</v>
      </c>
      <c r="D242" s="31" t="s">
        <v>16</v>
      </c>
      <c r="E242" s="30" t="s">
        <v>17</v>
      </c>
      <c r="F242" s="30" t="s">
        <v>18</v>
      </c>
      <c r="G242" s="273"/>
    </row>
    <row r="243" spans="1:9" ht="15.75" x14ac:dyDescent="0.25">
      <c r="A243" s="260"/>
      <c r="B243" s="261"/>
      <c r="C243" s="261"/>
      <c r="D243" s="261"/>
      <c r="E243" s="261"/>
      <c r="F243" s="261"/>
      <c r="G243" s="262"/>
    </row>
    <row r="244" spans="1:9" s="32" customFormat="1" ht="15.75" x14ac:dyDescent="0.25">
      <c r="A244" s="59"/>
      <c r="B244" s="55"/>
      <c r="C244" s="56"/>
      <c r="D244" s="52"/>
      <c r="E244" s="52"/>
      <c r="F244" s="263"/>
      <c r="G244" s="59"/>
    </row>
    <row r="245" spans="1:9" s="32" customFormat="1" ht="15.75" x14ac:dyDescent="0.25">
      <c r="A245" s="59"/>
      <c r="B245" s="55"/>
      <c r="C245" s="56"/>
      <c r="D245" s="52"/>
      <c r="E245" s="52"/>
      <c r="F245" s="264"/>
      <c r="G245" s="59"/>
    </row>
    <row r="246" spans="1:9" s="32" customFormat="1" ht="15.75" x14ac:dyDescent="0.25">
      <c r="A246" s="59"/>
      <c r="B246" s="55"/>
      <c r="C246" s="56"/>
      <c r="D246" s="52"/>
      <c r="E246" s="52"/>
      <c r="F246" s="264"/>
      <c r="G246" s="59"/>
    </row>
    <row r="247" spans="1:9" s="32" customFormat="1" ht="15.75" x14ac:dyDescent="0.25">
      <c r="A247" s="59"/>
      <c r="B247" s="55"/>
      <c r="C247" s="56"/>
      <c r="D247" s="52"/>
      <c r="E247" s="52"/>
      <c r="F247" s="264"/>
      <c r="G247" s="59"/>
    </row>
    <row r="248" spans="1:9" s="32" customFormat="1" ht="15.75" x14ac:dyDescent="0.25">
      <c r="A248" s="59"/>
      <c r="B248" s="55"/>
      <c r="C248" s="56"/>
      <c r="D248" s="52"/>
      <c r="E248" s="52"/>
      <c r="F248" s="264"/>
      <c r="G248" s="59"/>
    </row>
    <row r="249" spans="1:9" s="32" customFormat="1" ht="15.75" x14ac:dyDescent="0.25">
      <c r="A249" s="59"/>
      <c r="B249" s="55"/>
      <c r="C249" s="56"/>
      <c r="D249" s="62"/>
      <c r="E249" s="62"/>
      <c r="F249" s="265"/>
      <c r="G249" s="59"/>
    </row>
    <row r="250" spans="1:9" ht="15.75" x14ac:dyDescent="0.25">
      <c r="A250" s="266" t="s">
        <v>19</v>
      </c>
      <c r="B250" s="267"/>
      <c r="C250" s="267"/>
      <c r="D250" s="46" t="s">
        <v>7</v>
      </c>
      <c r="E250" s="46" t="s">
        <v>7</v>
      </c>
      <c r="F250" s="46" t="s">
        <v>20</v>
      </c>
      <c r="G250" s="46" t="s">
        <v>7</v>
      </c>
      <c r="I250" s="33"/>
    </row>
    <row r="251" spans="1:9" s="32" customFormat="1" ht="15.75" x14ac:dyDescent="0.25">
      <c r="A251" s="260"/>
      <c r="B251" s="261"/>
      <c r="C251" s="261"/>
      <c r="D251" s="261"/>
      <c r="E251" s="261"/>
      <c r="F251" s="261"/>
      <c r="G251" s="262"/>
    </row>
    <row r="252" spans="1:9" s="32" customFormat="1" ht="15.75" x14ac:dyDescent="0.25">
      <c r="A252" s="54"/>
      <c r="B252" s="55"/>
      <c r="C252" s="56"/>
      <c r="D252" s="263"/>
      <c r="E252" s="263"/>
      <c r="F252" s="52"/>
      <c r="G252" s="57"/>
    </row>
    <row r="253" spans="1:9" s="32" customFormat="1" ht="15.75" x14ac:dyDescent="0.25">
      <c r="A253" s="58"/>
      <c r="B253" s="55"/>
      <c r="C253" s="56"/>
      <c r="D253" s="264"/>
      <c r="E253" s="264"/>
      <c r="F253" s="52"/>
      <c r="G253" s="57"/>
    </row>
    <row r="254" spans="1:9" s="32" customFormat="1" ht="15.75" x14ac:dyDescent="0.25">
      <c r="A254" s="58"/>
      <c r="B254" s="55"/>
      <c r="C254" s="56"/>
      <c r="D254" s="264"/>
      <c r="E254" s="264"/>
      <c r="F254" s="52"/>
      <c r="G254" s="57"/>
    </row>
    <row r="255" spans="1:9" s="32" customFormat="1" ht="15.75" x14ac:dyDescent="0.25">
      <c r="A255" s="58"/>
      <c r="B255" s="55"/>
      <c r="C255" s="56"/>
      <c r="D255" s="264"/>
      <c r="E255" s="264"/>
      <c r="F255" s="52"/>
      <c r="G255" s="57"/>
    </row>
    <row r="256" spans="1:9" s="32" customFormat="1" ht="15.75" x14ac:dyDescent="0.25">
      <c r="A256" s="58"/>
      <c r="B256" s="55"/>
      <c r="C256" s="56"/>
      <c r="D256" s="265"/>
      <c r="E256" s="265"/>
      <c r="F256" s="52"/>
      <c r="G256" s="57"/>
    </row>
    <row r="257" spans="1:9" ht="15.75" x14ac:dyDescent="0.25">
      <c r="A257" s="266" t="s">
        <v>21</v>
      </c>
      <c r="B257" s="267"/>
      <c r="C257" s="267"/>
      <c r="D257" s="53" t="s">
        <v>20</v>
      </c>
      <c r="E257" s="53" t="s">
        <v>20</v>
      </c>
      <c r="F257" s="53" t="s">
        <v>7</v>
      </c>
      <c r="G257" s="53" t="s">
        <v>7</v>
      </c>
      <c r="I257" s="33"/>
    </row>
    <row r="258" spans="1:9" s="32" customFormat="1" ht="15.75" x14ac:dyDescent="0.25">
      <c r="A258" s="260"/>
      <c r="B258" s="261"/>
      <c r="C258" s="261"/>
      <c r="D258" s="261"/>
      <c r="E258" s="261"/>
      <c r="F258" s="261"/>
      <c r="G258" s="262"/>
    </row>
    <row r="259" spans="1:9" s="32" customFormat="1" ht="15.75" x14ac:dyDescent="0.25">
      <c r="A259" s="54"/>
      <c r="B259" s="55"/>
      <c r="C259" s="56"/>
      <c r="D259" s="263"/>
      <c r="E259" s="263"/>
      <c r="F259" s="52"/>
      <c r="G259" s="57"/>
    </row>
    <row r="260" spans="1:9" s="32" customFormat="1" ht="15.75" x14ac:dyDescent="0.25">
      <c r="A260" s="58"/>
      <c r="B260" s="55"/>
      <c r="C260" s="56"/>
      <c r="D260" s="264"/>
      <c r="E260" s="264"/>
      <c r="F260" s="52"/>
      <c r="G260" s="57"/>
    </row>
    <row r="261" spans="1:9" s="32" customFormat="1" ht="15.75" x14ac:dyDescent="0.25">
      <c r="A261" s="58"/>
      <c r="B261" s="55"/>
      <c r="C261" s="56"/>
      <c r="D261" s="264"/>
      <c r="E261" s="264"/>
      <c r="F261" s="52"/>
      <c r="G261" s="57"/>
    </row>
    <row r="262" spans="1:9" s="32" customFormat="1" ht="15.75" x14ac:dyDescent="0.25">
      <c r="A262" s="58"/>
      <c r="B262" s="55"/>
      <c r="C262" s="56"/>
      <c r="D262" s="264"/>
      <c r="E262" s="264"/>
      <c r="F262" s="52"/>
      <c r="G262" s="57"/>
    </row>
    <row r="263" spans="1:9" s="32" customFormat="1" ht="15.75" x14ac:dyDescent="0.25">
      <c r="A263" s="58"/>
      <c r="B263" s="55"/>
      <c r="C263" s="56"/>
      <c r="D263" s="265"/>
      <c r="E263" s="265"/>
      <c r="F263" s="52"/>
      <c r="G263" s="57"/>
    </row>
    <row r="264" spans="1:9" ht="15.75" x14ac:dyDescent="0.25">
      <c r="A264" s="259" t="s">
        <v>22</v>
      </c>
      <c r="B264" s="259"/>
      <c r="C264" s="259"/>
      <c r="D264" s="46" t="s">
        <v>20</v>
      </c>
      <c r="E264" s="53" t="s">
        <v>20</v>
      </c>
      <c r="F264" s="46" t="s">
        <v>7</v>
      </c>
      <c r="G264" s="46" t="s">
        <v>7</v>
      </c>
      <c r="I264" s="33"/>
    </row>
    <row r="266" spans="1:9" ht="33.75" x14ac:dyDescent="0.25">
      <c r="A266" s="268">
        <f>+'INFORME FINAL'!A16</f>
        <v>11</v>
      </c>
      <c r="B266" s="268"/>
      <c r="C266" s="268"/>
      <c r="D266" s="269" t="str">
        <f>+'INFORME FINAL'!B16</f>
        <v>IA ingenieria y Arquitectura de Colombia SAS</v>
      </c>
      <c r="E266" s="269"/>
      <c r="F266" s="269"/>
      <c r="G266" s="269"/>
    </row>
    <row r="267" spans="1:9" ht="15.75" x14ac:dyDescent="0.25">
      <c r="A267" s="270" t="s">
        <v>9</v>
      </c>
      <c r="B267" s="270"/>
      <c r="C267" s="270"/>
      <c r="D267" s="271" t="s">
        <v>10</v>
      </c>
      <c r="E267" s="272"/>
      <c r="F267" s="61" t="s">
        <v>11</v>
      </c>
      <c r="G267" s="273" t="s">
        <v>12</v>
      </c>
    </row>
    <row r="268" spans="1:9" ht="71.25" customHeight="1" x14ac:dyDescent="0.25">
      <c r="A268" s="30" t="s">
        <v>13</v>
      </c>
      <c r="B268" s="30" t="s">
        <v>14</v>
      </c>
      <c r="C268" s="30" t="s">
        <v>15</v>
      </c>
      <c r="D268" s="31" t="s">
        <v>16</v>
      </c>
      <c r="E268" s="30" t="s">
        <v>17</v>
      </c>
      <c r="F268" s="30" t="s">
        <v>18</v>
      </c>
      <c r="G268" s="273"/>
    </row>
    <row r="269" spans="1:9" ht="15.75" x14ac:dyDescent="0.25">
      <c r="A269" s="260"/>
      <c r="B269" s="261"/>
      <c r="C269" s="261"/>
      <c r="D269" s="261"/>
      <c r="E269" s="261"/>
      <c r="F269" s="261"/>
      <c r="G269" s="262"/>
    </row>
    <row r="270" spans="1:9" s="32" customFormat="1" ht="15.75" x14ac:dyDescent="0.25">
      <c r="A270" s="59"/>
      <c r="B270" s="55"/>
      <c r="C270" s="56"/>
      <c r="D270" s="52"/>
      <c r="E270" s="52"/>
      <c r="F270" s="263"/>
      <c r="G270" s="59"/>
    </row>
    <row r="271" spans="1:9" s="32" customFormat="1" ht="15.75" x14ac:dyDescent="0.25">
      <c r="A271" s="59"/>
      <c r="B271" s="55"/>
      <c r="C271" s="56"/>
      <c r="D271" s="52"/>
      <c r="E271" s="52"/>
      <c r="F271" s="264"/>
      <c r="G271" s="59"/>
    </row>
    <row r="272" spans="1:9" s="32" customFormat="1" ht="15.75" x14ac:dyDescent="0.25">
      <c r="A272" s="59"/>
      <c r="B272" s="55"/>
      <c r="C272" s="56"/>
      <c r="D272" s="52"/>
      <c r="E272" s="52"/>
      <c r="F272" s="264"/>
      <c r="G272" s="59"/>
    </row>
    <row r="273" spans="1:9" s="32" customFormat="1" ht="15.75" x14ac:dyDescent="0.25">
      <c r="A273" s="59"/>
      <c r="B273" s="55"/>
      <c r="C273" s="56"/>
      <c r="D273" s="52"/>
      <c r="E273" s="52"/>
      <c r="F273" s="264"/>
      <c r="G273" s="59"/>
    </row>
    <row r="274" spans="1:9" s="32" customFormat="1" ht="15.75" x14ac:dyDescent="0.25">
      <c r="A274" s="59"/>
      <c r="B274" s="55"/>
      <c r="C274" s="56"/>
      <c r="D274" s="52"/>
      <c r="E274" s="52"/>
      <c r="F274" s="264"/>
      <c r="G274" s="59"/>
    </row>
    <row r="275" spans="1:9" s="32" customFormat="1" ht="15.75" x14ac:dyDescent="0.25">
      <c r="A275" s="59"/>
      <c r="B275" s="55"/>
      <c r="C275" s="56"/>
      <c r="D275" s="62"/>
      <c r="E275" s="62"/>
      <c r="F275" s="265"/>
      <c r="G275" s="59"/>
    </row>
    <row r="276" spans="1:9" ht="15.75" x14ac:dyDescent="0.25">
      <c r="A276" s="266" t="s">
        <v>19</v>
      </c>
      <c r="B276" s="267"/>
      <c r="C276" s="267"/>
      <c r="D276" s="46" t="s">
        <v>7</v>
      </c>
      <c r="E276" s="46" t="s">
        <v>7</v>
      </c>
      <c r="F276" s="46" t="s">
        <v>20</v>
      </c>
      <c r="G276" s="46" t="s">
        <v>7</v>
      </c>
      <c r="I276" s="33"/>
    </row>
    <row r="277" spans="1:9" s="32" customFormat="1" ht="15.75" x14ac:dyDescent="0.25">
      <c r="A277" s="260"/>
      <c r="B277" s="261"/>
      <c r="C277" s="261"/>
      <c r="D277" s="261"/>
      <c r="E277" s="261"/>
      <c r="F277" s="261"/>
      <c r="G277" s="262"/>
    </row>
    <row r="278" spans="1:9" s="32" customFormat="1" ht="15.75" x14ac:dyDescent="0.25">
      <c r="A278" s="54"/>
      <c r="B278" s="55"/>
      <c r="C278" s="56"/>
      <c r="D278" s="263"/>
      <c r="E278" s="263"/>
      <c r="F278" s="52"/>
      <c r="G278" s="57"/>
    </row>
    <row r="279" spans="1:9" s="32" customFormat="1" ht="15.75" x14ac:dyDescent="0.25">
      <c r="A279" s="58"/>
      <c r="B279" s="55"/>
      <c r="C279" s="56"/>
      <c r="D279" s="264"/>
      <c r="E279" s="264"/>
      <c r="F279" s="52"/>
      <c r="G279" s="57"/>
    </row>
    <row r="280" spans="1:9" s="32" customFormat="1" ht="15.75" x14ac:dyDescent="0.25">
      <c r="A280" s="58"/>
      <c r="B280" s="55"/>
      <c r="C280" s="56"/>
      <c r="D280" s="264"/>
      <c r="E280" s="264"/>
      <c r="F280" s="52"/>
      <c r="G280" s="57"/>
    </row>
    <row r="281" spans="1:9" s="32" customFormat="1" ht="15.75" x14ac:dyDescent="0.25">
      <c r="A281" s="58"/>
      <c r="B281" s="55"/>
      <c r="C281" s="56"/>
      <c r="D281" s="264"/>
      <c r="E281" s="264"/>
      <c r="F281" s="52"/>
      <c r="G281" s="57"/>
    </row>
    <row r="282" spans="1:9" s="32" customFormat="1" ht="15.75" x14ac:dyDescent="0.25">
      <c r="A282" s="58"/>
      <c r="B282" s="55"/>
      <c r="C282" s="56"/>
      <c r="D282" s="265"/>
      <c r="E282" s="265"/>
      <c r="F282" s="52"/>
      <c r="G282" s="57"/>
    </row>
    <row r="283" spans="1:9" ht="15.75" x14ac:dyDescent="0.25">
      <c r="A283" s="266" t="s">
        <v>21</v>
      </c>
      <c r="B283" s="267"/>
      <c r="C283" s="267"/>
      <c r="D283" s="53" t="s">
        <v>20</v>
      </c>
      <c r="E283" s="53" t="s">
        <v>20</v>
      </c>
      <c r="F283" s="53" t="s">
        <v>7</v>
      </c>
      <c r="G283" s="53" t="s">
        <v>7</v>
      </c>
      <c r="I283" s="33"/>
    </row>
    <row r="284" spans="1:9" s="32" customFormat="1" ht="15.75" x14ac:dyDescent="0.25">
      <c r="A284" s="260"/>
      <c r="B284" s="261"/>
      <c r="C284" s="261"/>
      <c r="D284" s="261"/>
      <c r="E284" s="261"/>
      <c r="F284" s="261"/>
      <c r="G284" s="262"/>
    </row>
    <row r="285" spans="1:9" s="32" customFormat="1" ht="15.75" x14ac:dyDescent="0.25">
      <c r="A285" s="54"/>
      <c r="B285" s="55"/>
      <c r="C285" s="56"/>
      <c r="D285" s="263"/>
      <c r="E285" s="263"/>
      <c r="F285" s="52"/>
      <c r="G285" s="57"/>
    </row>
    <row r="286" spans="1:9" s="32" customFormat="1" ht="15.75" x14ac:dyDescent="0.25">
      <c r="A286" s="58"/>
      <c r="B286" s="55"/>
      <c r="C286" s="56"/>
      <c r="D286" s="264"/>
      <c r="E286" s="264"/>
      <c r="F286" s="52"/>
      <c r="G286" s="57"/>
    </row>
    <row r="287" spans="1:9" s="32" customFormat="1" ht="15.75" x14ac:dyDescent="0.25">
      <c r="A287" s="58"/>
      <c r="B287" s="55"/>
      <c r="C287" s="56"/>
      <c r="D287" s="264"/>
      <c r="E287" s="264"/>
      <c r="F287" s="52"/>
      <c r="G287" s="57"/>
    </row>
    <row r="288" spans="1:9" s="32" customFormat="1" ht="15.75" x14ac:dyDescent="0.25">
      <c r="A288" s="58"/>
      <c r="B288" s="55"/>
      <c r="C288" s="56"/>
      <c r="D288" s="264"/>
      <c r="E288" s="264"/>
      <c r="F288" s="52"/>
      <c r="G288" s="57"/>
    </row>
    <row r="289" spans="1:9" s="32" customFormat="1" ht="15.75" x14ac:dyDescent="0.25">
      <c r="A289" s="58"/>
      <c r="B289" s="55"/>
      <c r="C289" s="56"/>
      <c r="D289" s="265"/>
      <c r="E289" s="265"/>
      <c r="F289" s="52"/>
      <c r="G289" s="57"/>
    </row>
    <row r="290" spans="1:9" ht="15.75" x14ac:dyDescent="0.25">
      <c r="A290" s="259" t="s">
        <v>22</v>
      </c>
      <c r="B290" s="259"/>
      <c r="C290" s="259"/>
      <c r="D290" s="46" t="s">
        <v>20</v>
      </c>
      <c r="E290" s="53" t="s">
        <v>20</v>
      </c>
      <c r="F290" s="46" t="s">
        <v>7</v>
      </c>
      <c r="G290" s="46" t="s">
        <v>7</v>
      </c>
      <c r="I290" s="33"/>
    </row>
    <row r="291" spans="1:9" ht="15.75" x14ac:dyDescent="0.25">
      <c r="A291" s="47"/>
      <c r="B291" s="47"/>
      <c r="C291" s="47"/>
      <c r="D291" s="48"/>
      <c r="E291" s="48"/>
      <c r="F291" s="48"/>
      <c r="G291" s="49"/>
    </row>
    <row r="292" spans="1:9" ht="33.75" x14ac:dyDescent="0.25">
      <c r="A292" s="268">
        <f>+'INFORME FINAL'!A17</f>
        <v>12</v>
      </c>
      <c r="B292" s="268"/>
      <c r="C292" s="268"/>
      <c r="D292" s="269" t="str">
        <f>+'INFORME FINAL'!B17</f>
        <v>PROYECTOS URBANOS Y CONSTRUCCIONES DEL CARIBE S.A.S</v>
      </c>
      <c r="E292" s="269"/>
      <c r="F292" s="269"/>
      <c r="G292" s="269"/>
    </row>
    <row r="293" spans="1:9" ht="15.75" x14ac:dyDescent="0.25">
      <c r="A293" s="270" t="s">
        <v>9</v>
      </c>
      <c r="B293" s="270"/>
      <c r="C293" s="270"/>
      <c r="D293" s="271" t="s">
        <v>10</v>
      </c>
      <c r="E293" s="272"/>
      <c r="F293" s="61" t="s">
        <v>11</v>
      </c>
      <c r="G293" s="273" t="s">
        <v>12</v>
      </c>
    </row>
    <row r="294" spans="1:9" ht="71.25" customHeight="1" x14ac:dyDescent="0.25">
      <c r="A294" s="30" t="s">
        <v>13</v>
      </c>
      <c r="B294" s="30" t="s">
        <v>14</v>
      </c>
      <c r="C294" s="30" t="s">
        <v>15</v>
      </c>
      <c r="D294" s="31" t="s">
        <v>16</v>
      </c>
      <c r="E294" s="30" t="s">
        <v>17</v>
      </c>
      <c r="F294" s="30" t="s">
        <v>18</v>
      </c>
      <c r="G294" s="273"/>
    </row>
    <row r="295" spans="1:9" ht="15.75" x14ac:dyDescent="0.25">
      <c r="A295" s="260"/>
      <c r="B295" s="261"/>
      <c r="C295" s="261"/>
      <c r="D295" s="261"/>
      <c r="E295" s="261"/>
      <c r="F295" s="261"/>
      <c r="G295" s="262"/>
    </row>
    <row r="296" spans="1:9" s="32" customFormat="1" ht="15.75" x14ac:dyDescent="0.25">
      <c r="A296" s="59"/>
      <c r="B296" s="55"/>
      <c r="C296" s="56"/>
      <c r="D296" s="52"/>
      <c r="E296" s="52"/>
      <c r="F296" s="263"/>
      <c r="G296" s="59"/>
    </row>
    <row r="297" spans="1:9" s="32" customFormat="1" ht="15.75" x14ac:dyDescent="0.25">
      <c r="A297" s="59"/>
      <c r="B297" s="55"/>
      <c r="C297" s="56"/>
      <c r="D297" s="52"/>
      <c r="E297" s="52"/>
      <c r="F297" s="264"/>
      <c r="G297" s="59"/>
    </row>
    <row r="298" spans="1:9" s="32" customFormat="1" ht="15.75" x14ac:dyDescent="0.25">
      <c r="A298" s="59"/>
      <c r="B298" s="55"/>
      <c r="C298" s="56"/>
      <c r="D298" s="52"/>
      <c r="E298" s="52"/>
      <c r="F298" s="264"/>
      <c r="G298" s="59"/>
    </row>
    <row r="299" spans="1:9" s="32" customFormat="1" ht="15.75" x14ac:dyDescent="0.25">
      <c r="A299" s="59"/>
      <c r="B299" s="55"/>
      <c r="C299" s="56"/>
      <c r="D299" s="52"/>
      <c r="E299" s="52"/>
      <c r="F299" s="264"/>
      <c r="G299" s="59"/>
    </row>
    <row r="300" spans="1:9" s="32" customFormat="1" ht="15.75" x14ac:dyDescent="0.25">
      <c r="A300" s="59"/>
      <c r="B300" s="55"/>
      <c r="C300" s="56"/>
      <c r="D300" s="52"/>
      <c r="E300" s="52"/>
      <c r="F300" s="264"/>
      <c r="G300" s="59"/>
    </row>
    <row r="301" spans="1:9" s="32" customFormat="1" ht="15.75" x14ac:dyDescent="0.25">
      <c r="A301" s="59"/>
      <c r="B301" s="55"/>
      <c r="C301" s="56"/>
      <c r="D301" s="62"/>
      <c r="E301" s="62"/>
      <c r="F301" s="265"/>
      <c r="G301" s="59"/>
    </row>
    <row r="302" spans="1:9" ht="15.75" x14ac:dyDescent="0.25">
      <c r="A302" s="266" t="s">
        <v>19</v>
      </c>
      <c r="B302" s="267"/>
      <c r="C302" s="267"/>
      <c r="D302" s="46" t="s">
        <v>7</v>
      </c>
      <c r="E302" s="46" t="s">
        <v>7</v>
      </c>
      <c r="F302" s="46" t="s">
        <v>20</v>
      </c>
      <c r="G302" s="46" t="s">
        <v>7</v>
      </c>
      <c r="I302" s="33"/>
    </row>
    <row r="303" spans="1:9" s="32" customFormat="1" ht="15.75" x14ac:dyDescent="0.25">
      <c r="A303" s="260"/>
      <c r="B303" s="261"/>
      <c r="C303" s="261"/>
      <c r="D303" s="261"/>
      <c r="E303" s="261"/>
      <c r="F303" s="261"/>
      <c r="G303" s="262"/>
    </row>
    <row r="304" spans="1:9" s="32" customFormat="1" ht="15.75" x14ac:dyDescent="0.25">
      <c r="A304" s="54"/>
      <c r="B304" s="55"/>
      <c r="C304" s="56"/>
      <c r="D304" s="263"/>
      <c r="E304" s="263"/>
      <c r="F304" s="52"/>
      <c r="G304" s="57"/>
    </row>
    <row r="305" spans="1:9" s="32" customFormat="1" ht="15.75" x14ac:dyDescent="0.25">
      <c r="A305" s="58"/>
      <c r="B305" s="55"/>
      <c r="C305" s="56"/>
      <c r="D305" s="264"/>
      <c r="E305" s="264"/>
      <c r="F305" s="52"/>
      <c r="G305" s="57"/>
    </row>
    <row r="306" spans="1:9" s="32" customFormat="1" ht="15.75" x14ac:dyDescent="0.25">
      <c r="A306" s="58"/>
      <c r="B306" s="55"/>
      <c r="C306" s="56"/>
      <c r="D306" s="264"/>
      <c r="E306" s="264"/>
      <c r="F306" s="52"/>
      <c r="G306" s="57"/>
    </row>
    <row r="307" spans="1:9" s="32" customFormat="1" ht="15.75" x14ac:dyDescent="0.25">
      <c r="A307" s="58"/>
      <c r="B307" s="55"/>
      <c r="C307" s="56"/>
      <c r="D307" s="264"/>
      <c r="E307" s="264"/>
      <c r="F307" s="52"/>
      <c r="G307" s="57"/>
    </row>
    <row r="308" spans="1:9" s="32" customFormat="1" ht="15.75" x14ac:dyDescent="0.25">
      <c r="A308" s="58"/>
      <c r="B308" s="55"/>
      <c r="C308" s="56"/>
      <c r="D308" s="265"/>
      <c r="E308" s="265"/>
      <c r="F308" s="52"/>
      <c r="G308" s="57"/>
    </row>
    <row r="309" spans="1:9" ht="15.75" x14ac:dyDescent="0.25">
      <c r="A309" s="266" t="s">
        <v>21</v>
      </c>
      <c r="B309" s="267"/>
      <c r="C309" s="267"/>
      <c r="D309" s="53" t="s">
        <v>20</v>
      </c>
      <c r="E309" s="53" t="s">
        <v>20</v>
      </c>
      <c r="F309" s="53" t="s">
        <v>7</v>
      </c>
      <c r="G309" s="53" t="s">
        <v>7</v>
      </c>
      <c r="I309" s="33"/>
    </row>
    <row r="310" spans="1:9" s="32" customFormat="1" ht="15.75" x14ac:dyDescent="0.25">
      <c r="A310" s="260"/>
      <c r="B310" s="261"/>
      <c r="C310" s="261"/>
      <c r="D310" s="261"/>
      <c r="E310" s="261"/>
      <c r="F310" s="261"/>
      <c r="G310" s="262"/>
    </row>
    <row r="311" spans="1:9" s="32" customFormat="1" ht="15.75" x14ac:dyDescent="0.25">
      <c r="A311" s="54"/>
      <c r="B311" s="55"/>
      <c r="C311" s="56"/>
      <c r="D311" s="263"/>
      <c r="E311" s="263"/>
      <c r="F311" s="52"/>
      <c r="G311" s="57"/>
    </row>
    <row r="312" spans="1:9" s="32" customFormat="1" ht="15.75" x14ac:dyDescent="0.25">
      <c r="A312" s="58"/>
      <c r="B312" s="55"/>
      <c r="C312" s="56"/>
      <c r="D312" s="264"/>
      <c r="E312" s="264"/>
      <c r="F312" s="52"/>
      <c r="G312" s="57"/>
    </row>
    <row r="313" spans="1:9" s="32" customFormat="1" ht="15.75" x14ac:dyDescent="0.25">
      <c r="A313" s="58"/>
      <c r="B313" s="55"/>
      <c r="C313" s="56"/>
      <c r="D313" s="264"/>
      <c r="E313" s="264"/>
      <c r="F313" s="52"/>
      <c r="G313" s="57"/>
    </row>
    <row r="314" spans="1:9" s="32" customFormat="1" ht="15.75" x14ac:dyDescent="0.25">
      <c r="A314" s="58"/>
      <c r="B314" s="55"/>
      <c r="C314" s="56"/>
      <c r="D314" s="264"/>
      <c r="E314" s="264"/>
      <c r="F314" s="52"/>
      <c r="G314" s="57"/>
    </row>
    <row r="315" spans="1:9" s="32" customFormat="1" ht="15.75" x14ac:dyDescent="0.25">
      <c r="A315" s="58"/>
      <c r="B315" s="55"/>
      <c r="C315" s="56"/>
      <c r="D315" s="265"/>
      <c r="E315" s="265"/>
      <c r="F315" s="52"/>
      <c r="G315" s="57"/>
    </row>
    <row r="316" spans="1:9" ht="15.75" x14ac:dyDescent="0.25">
      <c r="A316" s="259" t="s">
        <v>22</v>
      </c>
      <c r="B316" s="259"/>
      <c r="C316" s="259"/>
      <c r="D316" s="46" t="s">
        <v>20</v>
      </c>
      <c r="E316" s="53" t="s">
        <v>20</v>
      </c>
      <c r="F316" s="46" t="s">
        <v>7</v>
      </c>
      <c r="G316" s="46" t="s">
        <v>7</v>
      </c>
      <c r="I316" s="33"/>
    </row>
    <row r="318" spans="1:9" ht="33.75" x14ac:dyDescent="0.25">
      <c r="A318" s="268">
        <f>+'INFORME FINAL'!A18</f>
        <v>13</v>
      </c>
      <c r="B318" s="268"/>
      <c r="C318" s="268"/>
      <c r="D318" s="269" t="str">
        <f>+'INFORME FINAL'!B18</f>
        <v>KRIBA INGENIEROS LTDA</v>
      </c>
      <c r="E318" s="269"/>
      <c r="F318" s="269"/>
      <c r="G318" s="269"/>
    </row>
    <row r="319" spans="1:9" ht="15.75" x14ac:dyDescent="0.25">
      <c r="A319" s="270" t="s">
        <v>9</v>
      </c>
      <c r="B319" s="270"/>
      <c r="C319" s="270"/>
      <c r="D319" s="271" t="s">
        <v>10</v>
      </c>
      <c r="E319" s="272"/>
      <c r="F319" s="61" t="s">
        <v>11</v>
      </c>
      <c r="G319" s="273" t="s">
        <v>12</v>
      </c>
    </row>
    <row r="320" spans="1:9" ht="71.25" customHeight="1" x14ac:dyDescent="0.25">
      <c r="A320" s="30" t="s">
        <v>13</v>
      </c>
      <c r="B320" s="30" t="s">
        <v>14</v>
      </c>
      <c r="C320" s="30" t="s">
        <v>15</v>
      </c>
      <c r="D320" s="31" t="s">
        <v>16</v>
      </c>
      <c r="E320" s="30" t="s">
        <v>17</v>
      </c>
      <c r="F320" s="30" t="s">
        <v>18</v>
      </c>
      <c r="G320" s="273"/>
    </row>
    <row r="321" spans="1:9" ht="15.75" x14ac:dyDescent="0.25">
      <c r="A321" s="260"/>
      <c r="B321" s="261"/>
      <c r="C321" s="261"/>
      <c r="D321" s="261"/>
      <c r="E321" s="261"/>
      <c r="F321" s="261"/>
      <c r="G321" s="262"/>
    </row>
    <row r="322" spans="1:9" s="32" customFormat="1" ht="15.75" x14ac:dyDescent="0.25">
      <c r="A322" s="59"/>
      <c r="B322" s="55"/>
      <c r="C322" s="56"/>
      <c r="D322" s="52"/>
      <c r="E322" s="52"/>
      <c r="F322" s="263"/>
      <c r="G322" s="59"/>
    </row>
    <row r="323" spans="1:9" s="32" customFormat="1" ht="15.75" x14ac:dyDescent="0.25">
      <c r="A323" s="59"/>
      <c r="B323" s="55"/>
      <c r="C323" s="56"/>
      <c r="D323" s="52"/>
      <c r="E323" s="52"/>
      <c r="F323" s="264"/>
      <c r="G323" s="59"/>
    </row>
    <row r="324" spans="1:9" s="32" customFormat="1" ht="15.75" x14ac:dyDescent="0.25">
      <c r="A324" s="59"/>
      <c r="B324" s="55"/>
      <c r="C324" s="56"/>
      <c r="D324" s="52"/>
      <c r="E324" s="52"/>
      <c r="F324" s="264"/>
      <c r="G324" s="59"/>
    </row>
    <row r="325" spans="1:9" s="32" customFormat="1" ht="15.75" x14ac:dyDescent="0.25">
      <c r="A325" s="59"/>
      <c r="B325" s="55"/>
      <c r="C325" s="56"/>
      <c r="D325" s="52"/>
      <c r="E325" s="52"/>
      <c r="F325" s="264"/>
      <c r="G325" s="59"/>
    </row>
    <row r="326" spans="1:9" s="32" customFormat="1" ht="15.75" x14ac:dyDescent="0.25">
      <c r="A326" s="59"/>
      <c r="B326" s="55"/>
      <c r="C326" s="56"/>
      <c r="D326" s="52"/>
      <c r="E326" s="52"/>
      <c r="F326" s="264"/>
      <c r="G326" s="59"/>
    </row>
    <row r="327" spans="1:9" s="32" customFormat="1" ht="15.75" x14ac:dyDescent="0.25">
      <c r="A327" s="59"/>
      <c r="B327" s="55"/>
      <c r="C327" s="56"/>
      <c r="D327" s="62"/>
      <c r="E327" s="62"/>
      <c r="F327" s="265"/>
      <c r="G327" s="59"/>
    </row>
    <row r="328" spans="1:9" ht="15.75" x14ac:dyDescent="0.25">
      <c r="A328" s="266" t="s">
        <v>19</v>
      </c>
      <c r="B328" s="267"/>
      <c r="C328" s="267"/>
      <c r="D328" s="46" t="s">
        <v>7</v>
      </c>
      <c r="E328" s="46" t="s">
        <v>7</v>
      </c>
      <c r="F328" s="46" t="s">
        <v>20</v>
      </c>
      <c r="G328" s="46" t="s">
        <v>7</v>
      </c>
      <c r="I328" s="33"/>
    </row>
    <row r="329" spans="1:9" s="32" customFormat="1" ht="15.75" x14ac:dyDescent="0.25">
      <c r="A329" s="260"/>
      <c r="B329" s="261"/>
      <c r="C329" s="261"/>
      <c r="D329" s="261"/>
      <c r="E329" s="261"/>
      <c r="F329" s="261"/>
      <c r="G329" s="262"/>
    </row>
    <row r="330" spans="1:9" s="32" customFormat="1" ht="15.75" x14ac:dyDescent="0.25">
      <c r="A330" s="54"/>
      <c r="B330" s="55"/>
      <c r="C330" s="56"/>
      <c r="D330" s="263"/>
      <c r="E330" s="263"/>
      <c r="F330" s="52"/>
      <c r="G330" s="57"/>
    </row>
    <row r="331" spans="1:9" s="32" customFormat="1" ht="15.75" x14ac:dyDescent="0.25">
      <c r="A331" s="58"/>
      <c r="B331" s="55"/>
      <c r="C331" s="56"/>
      <c r="D331" s="264"/>
      <c r="E331" s="264"/>
      <c r="F331" s="52"/>
      <c r="G331" s="57"/>
    </row>
    <row r="332" spans="1:9" s="32" customFormat="1" ht="15.75" x14ac:dyDescent="0.25">
      <c r="A332" s="58"/>
      <c r="B332" s="55"/>
      <c r="C332" s="56"/>
      <c r="D332" s="264"/>
      <c r="E332" s="264"/>
      <c r="F332" s="52"/>
      <c r="G332" s="57"/>
    </row>
    <row r="333" spans="1:9" s="32" customFormat="1" ht="15.75" x14ac:dyDescent="0.25">
      <c r="A333" s="58"/>
      <c r="B333" s="55"/>
      <c r="C333" s="56"/>
      <c r="D333" s="264"/>
      <c r="E333" s="264"/>
      <c r="F333" s="52"/>
      <c r="G333" s="57"/>
    </row>
    <row r="334" spans="1:9" s="32" customFormat="1" ht="15.75" x14ac:dyDescent="0.25">
      <c r="A334" s="58"/>
      <c r="B334" s="55"/>
      <c r="C334" s="56"/>
      <c r="D334" s="265"/>
      <c r="E334" s="265"/>
      <c r="F334" s="52"/>
      <c r="G334" s="57"/>
    </row>
    <row r="335" spans="1:9" ht="15.75" x14ac:dyDescent="0.25">
      <c r="A335" s="266" t="s">
        <v>21</v>
      </c>
      <c r="B335" s="267"/>
      <c r="C335" s="267"/>
      <c r="D335" s="53" t="s">
        <v>20</v>
      </c>
      <c r="E335" s="53" t="s">
        <v>20</v>
      </c>
      <c r="F335" s="53" t="s">
        <v>7</v>
      </c>
      <c r="G335" s="53" t="s">
        <v>7</v>
      </c>
      <c r="I335" s="33"/>
    </row>
    <row r="336" spans="1:9" s="32" customFormat="1" ht="15.75" x14ac:dyDescent="0.25">
      <c r="A336" s="260"/>
      <c r="B336" s="261"/>
      <c r="C336" s="261"/>
      <c r="D336" s="261"/>
      <c r="E336" s="261"/>
      <c r="F336" s="261"/>
      <c r="G336" s="262"/>
    </row>
    <row r="337" spans="1:9" s="32" customFormat="1" ht="15.75" x14ac:dyDescent="0.25">
      <c r="A337" s="54"/>
      <c r="B337" s="55"/>
      <c r="C337" s="56"/>
      <c r="D337" s="263"/>
      <c r="E337" s="263"/>
      <c r="F337" s="52"/>
      <c r="G337" s="57"/>
    </row>
    <row r="338" spans="1:9" s="32" customFormat="1" ht="15.75" x14ac:dyDescent="0.25">
      <c r="A338" s="58"/>
      <c r="B338" s="55"/>
      <c r="C338" s="56"/>
      <c r="D338" s="264"/>
      <c r="E338" s="264"/>
      <c r="F338" s="52"/>
      <c r="G338" s="57"/>
    </row>
    <row r="339" spans="1:9" s="32" customFormat="1" ht="15.75" x14ac:dyDescent="0.25">
      <c r="A339" s="58"/>
      <c r="B339" s="55"/>
      <c r="C339" s="56"/>
      <c r="D339" s="264"/>
      <c r="E339" s="264"/>
      <c r="F339" s="52"/>
      <c r="G339" s="57"/>
    </row>
    <row r="340" spans="1:9" s="32" customFormat="1" ht="15.75" x14ac:dyDescent="0.25">
      <c r="A340" s="58"/>
      <c r="B340" s="55"/>
      <c r="C340" s="56"/>
      <c r="D340" s="264"/>
      <c r="E340" s="264"/>
      <c r="F340" s="52"/>
      <c r="G340" s="57"/>
    </row>
    <row r="341" spans="1:9" s="32" customFormat="1" ht="15.75" x14ac:dyDescent="0.25">
      <c r="A341" s="58"/>
      <c r="B341" s="55"/>
      <c r="C341" s="56"/>
      <c r="D341" s="265"/>
      <c r="E341" s="265"/>
      <c r="F341" s="52"/>
      <c r="G341" s="57"/>
    </row>
    <row r="342" spans="1:9" ht="15.75" x14ac:dyDescent="0.25">
      <c r="A342" s="259" t="s">
        <v>22</v>
      </c>
      <c r="B342" s="259"/>
      <c r="C342" s="259"/>
      <c r="D342" s="46" t="s">
        <v>20</v>
      </c>
      <c r="E342" s="53" t="s">
        <v>20</v>
      </c>
      <c r="F342" s="46" t="s">
        <v>7</v>
      </c>
      <c r="G342" s="46" t="s">
        <v>7</v>
      </c>
      <c r="I342" s="33"/>
    </row>
    <row r="343" spans="1:9" ht="15.75" x14ac:dyDescent="0.25">
      <c r="A343" s="47"/>
      <c r="B343" s="47"/>
      <c r="C343" s="47"/>
      <c r="D343" s="48"/>
      <c r="E343" s="48"/>
      <c r="F343" s="48"/>
      <c r="G343" s="49"/>
    </row>
    <row r="344" spans="1:9" ht="33.75" x14ac:dyDescent="0.25">
      <c r="A344" s="268" t="e">
        <f>+'INFORME FINAL'!#REF!</f>
        <v>#REF!</v>
      </c>
      <c r="B344" s="268"/>
      <c r="C344" s="268"/>
      <c r="D344" s="269" t="e">
        <f>+'INFORME FINAL'!#REF!</f>
        <v>#REF!</v>
      </c>
      <c r="E344" s="269"/>
      <c r="F344" s="269"/>
      <c r="G344" s="269"/>
    </row>
    <row r="345" spans="1:9" ht="15.75" x14ac:dyDescent="0.25">
      <c r="A345" s="270" t="s">
        <v>9</v>
      </c>
      <c r="B345" s="270"/>
      <c r="C345" s="270"/>
      <c r="D345" s="271" t="s">
        <v>10</v>
      </c>
      <c r="E345" s="272"/>
      <c r="F345" s="61" t="s">
        <v>11</v>
      </c>
      <c r="G345" s="273" t="s">
        <v>12</v>
      </c>
    </row>
    <row r="346" spans="1:9" ht="71.25" customHeight="1" x14ac:dyDescent="0.25">
      <c r="A346" s="30" t="s">
        <v>13</v>
      </c>
      <c r="B346" s="30" t="s">
        <v>14</v>
      </c>
      <c r="C346" s="30" t="s">
        <v>15</v>
      </c>
      <c r="D346" s="31" t="s">
        <v>16</v>
      </c>
      <c r="E346" s="30" t="s">
        <v>17</v>
      </c>
      <c r="F346" s="30" t="s">
        <v>18</v>
      </c>
      <c r="G346" s="273"/>
    </row>
    <row r="347" spans="1:9" ht="15.75" x14ac:dyDescent="0.25">
      <c r="A347" s="260"/>
      <c r="B347" s="261"/>
      <c r="C347" s="261"/>
      <c r="D347" s="261"/>
      <c r="E347" s="261"/>
      <c r="F347" s="261"/>
      <c r="G347" s="262"/>
    </row>
    <row r="348" spans="1:9" s="32" customFormat="1" ht="15.75" x14ac:dyDescent="0.25">
      <c r="A348" s="59"/>
      <c r="B348" s="55"/>
      <c r="C348" s="56"/>
      <c r="D348" s="52"/>
      <c r="E348" s="52"/>
      <c r="F348" s="263"/>
      <c r="G348" s="59"/>
    </row>
    <row r="349" spans="1:9" s="32" customFormat="1" ht="15.75" x14ac:dyDescent="0.25">
      <c r="A349" s="59"/>
      <c r="B349" s="55"/>
      <c r="C349" s="56"/>
      <c r="D349" s="52"/>
      <c r="E349" s="52"/>
      <c r="F349" s="264"/>
      <c r="G349" s="59"/>
    </row>
    <row r="350" spans="1:9" s="32" customFormat="1" ht="15.75" x14ac:dyDescent="0.25">
      <c r="A350" s="59"/>
      <c r="B350" s="55"/>
      <c r="C350" s="56"/>
      <c r="D350" s="52"/>
      <c r="E350" s="52"/>
      <c r="F350" s="264"/>
      <c r="G350" s="59"/>
    </row>
    <row r="351" spans="1:9" s="32" customFormat="1" ht="15.75" x14ac:dyDescent="0.25">
      <c r="A351" s="59"/>
      <c r="B351" s="55"/>
      <c r="C351" s="56"/>
      <c r="D351" s="52"/>
      <c r="E351" s="52"/>
      <c r="F351" s="264"/>
      <c r="G351" s="59"/>
    </row>
    <row r="352" spans="1:9" s="32" customFormat="1" ht="15.75" x14ac:dyDescent="0.25">
      <c r="A352" s="59"/>
      <c r="B352" s="55"/>
      <c r="C352" s="56"/>
      <c r="D352" s="52"/>
      <c r="E352" s="52"/>
      <c r="F352" s="264"/>
      <c r="G352" s="59"/>
    </row>
    <row r="353" spans="1:9" s="32" customFormat="1" ht="15.75" x14ac:dyDescent="0.25">
      <c r="A353" s="59"/>
      <c r="B353" s="55"/>
      <c r="C353" s="56"/>
      <c r="D353" s="62"/>
      <c r="E353" s="62"/>
      <c r="F353" s="265"/>
      <c r="G353" s="59"/>
    </row>
    <row r="354" spans="1:9" ht="15.75" x14ac:dyDescent="0.25">
      <c r="A354" s="266" t="s">
        <v>19</v>
      </c>
      <c r="B354" s="267"/>
      <c r="C354" s="267"/>
      <c r="D354" s="46" t="s">
        <v>7</v>
      </c>
      <c r="E354" s="46" t="s">
        <v>7</v>
      </c>
      <c r="F354" s="46" t="s">
        <v>20</v>
      </c>
      <c r="G354" s="46" t="s">
        <v>7</v>
      </c>
      <c r="I354" s="33"/>
    </row>
    <row r="355" spans="1:9" s="32" customFormat="1" ht="15.75" x14ac:dyDescent="0.25">
      <c r="A355" s="260"/>
      <c r="B355" s="261"/>
      <c r="C355" s="261"/>
      <c r="D355" s="261"/>
      <c r="E355" s="261"/>
      <c r="F355" s="261"/>
      <c r="G355" s="262"/>
    </row>
    <row r="356" spans="1:9" s="32" customFormat="1" ht="15.75" x14ac:dyDescent="0.25">
      <c r="A356" s="54"/>
      <c r="B356" s="55"/>
      <c r="C356" s="56"/>
      <c r="D356" s="263"/>
      <c r="E356" s="263"/>
      <c r="F356" s="52"/>
      <c r="G356" s="57"/>
    </row>
    <row r="357" spans="1:9" s="32" customFormat="1" ht="15.75" x14ac:dyDescent="0.25">
      <c r="A357" s="58"/>
      <c r="B357" s="55"/>
      <c r="C357" s="56"/>
      <c r="D357" s="264"/>
      <c r="E357" s="264"/>
      <c r="F357" s="52"/>
      <c r="G357" s="57"/>
    </row>
    <row r="358" spans="1:9" s="32" customFormat="1" ht="15.75" x14ac:dyDescent="0.25">
      <c r="A358" s="58"/>
      <c r="B358" s="55"/>
      <c r="C358" s="56"/>
      <c r="D358" s="264"/>
      <c r="E358" s="264"/>
      <c r="F358" s="52"/>
      <c r="G358" s="57"/>
    </row>
    <row r="359" spans="1:9" s="32" customFormat="1" ht="15.75" x14ac:dyDescent="0.25">
      <c r="A359" s="58"/>
      <c r="B359" s="55"/>
      <c r="C359" s="56"/>
      <c r="D359" s="264"/>
      <c r="E359" s="264"/>
      <c r="F359" s="52"/>
      <c r="G359" s="57"/>
    </row>
    <row r="360" spans="1:9" s="32" customFormat="1" ht="15.75" x14ac:dyDescent="0.25">
      <c r="A360" s="58"/>
      <c r="B360" s="55"/>
      <c r="C360" s="56"/>
      <c r="D360" s="265"/>
      <c r="E360" s="265"/>
      <c r="F360" s="52"/>
      <c r="G360" s="57"/>
    </row>
    <row r="361" spans="1:9" ht="15.75" x14ac:dyDescent="0.25">
      <c r="A361" s="266" t="s">
        <v>21</v>
      </c>
      <c r="B361" s="267"/>
      <c r="C361" s="267"/>
      <c r="D361" s="53" t="s">
        <v>20</v>
      </c>
      <c r="E361" s="53" t="s">
        <v>20</v>
      </c>
      <c r="F361" s="53" t="s">
        <v>7</v>
      </c>
      <c r="G361" s="53" t="s">
        <v>7</v>
      </c>
      <c r="I361" s="33"/>
    </row>
    <row r="362" spans="1:9" s="32" customFormat="1" ht="15.75" x14ac:dyDescent="0.25">
      <c r="A362" s="260"/>
      <c r="B362" s="261"/>
      <c r="C362" s="261"/>
      <c r="D362" s="261"/>
      <c r="E362" s="261"/>
      <c r="F362" s="261"/>
      <c r="G362" s="262"/>
    </row>
    <row r="363" spans="1:9" s="32" customFormat="1" ht="15.75" x14ac:dyDescent="0.25">
      <c r="A363" s="54"/>
      <c r="B363" s="55"/>
      <c r="C363" s="56"/>
      <c r="D363" s="263"/>
      <c r="E363" s="263"/>
      <c r="F363" s="52"/>
      <c r="G363" s="57"/>
    </row>
    <row r="364" spans="1:9" s="32" customFormat="1" ht="15.75" x14ac:dyDescent="0.25">
      <c r="A364" s="58"/>
      <c r="B364" s="55"/>
      <c r="C364" s="56"/>
      <c r="D364" s="264"/>
      <c r="E364" s="264"/>
      <c r="F364" s="52"/>
      <c r="G364" s="57"/>
    </row>
    <row r="365" spans="1:9" s="32" customFormat="1" ht="15.75" x14ac:dyDescent="0.25">
      <c r="A365" s="58"/>
      <c r="B365" s="55"/>
      <c r="C365" s="56"/>
      <c r="D365" s="264"/>
      <c r="E365" s="264"/>
      <c r="F365" s="52"/>
      <c r="G365" s="57"/>
    </row>
    <row r="366" spans="1:9" s="32" customFormat="1" ht="15.75" x14ac:dyDescent="0.25">
      <c r="A366" s="58"/>
      <c r="B366" s="55"/>
      <c r="C366" s="56"/>
      <c r="D366" s="264"/>
      <c r="E366" s="264"/>
      <c r="F366" s="52"/>
      <c r="G366" s="57"/>
    </row>
    <row r="367" spans="1:9" s="32" customFormat="1" ht="15.75" x14ac:dyDescent="0.25">
      <c r="A367" s="58"/>
      <c r="B367" s="55"/>
      <c r="C367" s="56"/>
      <c r="D367" s="265"/>
      <c r="E367" s="265"/>
      <c r="F367" s="52"/>
      <c r="G367" s="57"/>
    </row>
    <row r="368" spans="1:9" ht="15.75" x14ac:dyDescent="0.25">
      <c r="A368" s="259" t="s">
        <v>22</v>
      </c>
      <c r="B368" s="259"/>
      <c r="C368" s="259"/>
      <c r="D368" s="46" t="s">
        <v>20</v>
      </c>
      <c r="E368" s="53" t="s">
        <v>20</v>
      </c>
      <c r="F368" s="46" t="s">
        <v>7</v>
      </c>
      <c r="G368" s="46" t="s">
        <v>7</v>
      </c>
      <c r="I368" s="33"/>
    </row>
    <row r="370" spans="1:9" ht="33.75" x14ac:dyDescent="0.25">
      <c r="A370" s="268" t="e">
        <f>+'INFORME FINAL'!#REF!</f>
        <v>#REF!</v>
      </c>
      <c r="B370" s="268"/>
      <c r="C370" s="268"/>
      <c r="D370" s="269" t="e">
        <f>+'INFORME FINAL'!#REF!</f>
        <v>#REF!</v>
      </c>
      <c r="E370" s="269"/>
      <c r="F370" s="269"/>
      <c r="G370" s="269"/>
    </row>
    <row r="371" spans="1:9" ht="15.75" x14ac:dyDescent="0.25">
      <c r="A371" s="270" t="s">
        <v>9</v>
      </c>
      <c r="B371" s="270"/>
      <c r="C371" s="270"/>
      <c r="D371" s="271" t="s">
        <v>10</v>
      </c>
      <c r="E371" s="272"/>
      <c r="F371" s="61" t="s">
        <v>11</v>
      </c>
      <c r="G371" s="273" t="s">
        <v>12</v>
      </c>
    </row>
    <row r="372" spans="1:9" ht="71.25" customHeight="1" x14ac:dyDescent="0.25">
      <c r="A372" s="30" t="s">
        <v>13</v>
      </c>
      <c r="B372" s="30" t="s">
        <v>14</v>
      </c>
      <c r="C372" s="30" t="s">
        <v>15</v>
      </c>
      <c r="D372" s="31" t="s">
        <v>16</v>
      </c>
      <c r="E372" s="30" t="s">
        <v>17</v>
      </c>
      <c r="F372" s="30" t="s">
        <v>18</v>
      </c>
      <c r="G372" s="273"/>
    </row>
    <row r="373" spans="1:9" ht="15.75" x14ac:dyDescent="0.25">
      <c r="A373" s="260"/>
      <c r="B373" s="261"/>
      <c r="C373" s="261"/>
      <c r="D373" s="261"/>
      <c r="E373" s="261"/>
      <c r="F373" s="261"/>
      <c r="G373" s="262"/>
    </row>
    <row r="374" spans="1:9" s="32" customFormat="1" ht="15.75" x14ac:dyDescent="0.25">
      <c r="A374" s="59"/>
      <c r="B374" s="55"/>
      <c r="C374" s="56"/>
      <c r="D374" s="52"/>
      <c r="E374" s="52"/>
      <c r="F374" s="263"/>
      <c r="G374" s="59"/>
    </row>
    <row r="375" spans="1:9" s="32" customFormat="1" ht="15.75" x14ac:dyDescent="0.25">
      <c r="A375" s="59"/>
      <c r="B375" s="55"/>
      <c r="C375" s="56"/>
      <c r="D375" s="52"/>
      <c r="E375" s="52"/>
      <c r="F375" s="264"/>
      <c r="G375" s="59"/>
    </row>
    <row r="376" spans="1:9" s="32" customFormat="1" ht="15.75" x14ac:dyDescent="0.25">
      <c r="A376" s="59"/>
      <c r="B376" s="55"/>
      <c r="C376" s="56"/>
      <c r="D376" s="52"/>
      <c r="E376" s="52"/>
      <c r="F376" s="264"/>
      <c r="G376" s="59"/>
    </row>
    <row r="377" spans="1:9" s="32" customFormat="1" ht="15.75" x14ac:dyDescent="0.25">
      <c r="A377" s="59"/>
      <c r="B377" s="55"/>
      <c r="C377" s="56"/>
      <c r="D377" s="52"/>
      <c r="E377" s="52"/>
      <c r="F377" s="264"/>
      <c r="G377" s="59"/>
    </row>
    <row r="378" spans="1:9" s="32" customFormat="1" ht="15.75" x14ac:dyDescent="0.25">
      <c r="A378" s="59"/>
      <c r="B378" s="55"/>
      <c r="C378" s="56"/>
      <c r="D378" s="52"/>
      <c r="E378" s="52"/>
      <c r="F378" s="264"/>
      <c r="G378" s="59"/>
    </row>
    <row r="379" spans="1:9" s="32" customFormat="1" ht="15.75" x14ac:dyDescent="0.25">
      <c r="A379" s="59"/>
      <c r="B379" s="55"/>
      <c r="C379" s="56"/>
      <c r="D379" s="62"/>
      <c r="E379" s="62"/>
      <c r="F379" s="265"/>
      <c r="G379" s="59"/>
    </row>
    <row r="380" spans="1:9" ht="15.75" x14ac:dyDescent="0.25">
      <c r="A380" s="266" t="s">
        <v>19</v>
      </c>
      <c r="B380" s="267"/>
      <c r="C380" s="267"/>
      <c r="D380" s="46" t="s">
        <v>7</v>
      </c>
      <c r="E380" s="46" t="s">
        <v>7</v>
      </c>
      <c r="F380" s="46" t="s">
        <v>20</v>
      </c>
      <c r="G380" s="46" t="s">
        <v>7</v>
      </c>
      <c r="I380" s="33"/>
    </row>
    <row r="381" spans="1:9" s="32" customFormat="1" ht="15.75" x14ac:dyDescent="0.25">
      <c r="A381" s="260"/>
      <c r="B381" s="261"/>
      <c r="C381" s="261"/>
      <c r="D381" s="261"/>
      <c r="E381" s="261"/>
      <c r="F381" s="261"/>
      <c r="G381" s="262"/>
    </row>
    <row r="382" spans="1:9" s="32" customFormat="1" ht="15.75" x14ac:dyDescent="0.25">
      <c r="A382" s="54"/>
      <c r="B382" s="55"/>
      <c r="C382" s="56"/>
      <c r="D382" s="263"/>
      <c r="E382" s="263"/>
      <c r="F382" s="52"/>
      <c r="G382" s="57"/>
    </row>
    <row r="383" spans="1:9" s="32" customFormat="1" ht="15.75" x14ac:dyDescent="0.25">
      <c r="A383" s="58"/>
      <c r="B383" s="55"/>
      <c r="C383" s="56"/>
      <c r="D383" s="264"/>
      <c r="E383" s="264"/>
      <c r="F383" s="52"/>
      <c r="G383" s="57"/>
    </row>
    <row r="384" spans="1:9" s="32" customFormat="1" ht="15.75" x14ac:dyDescent="0.25">
      <c r="A384" s="58"/>
      <c r="B384" s="55"/>
      <c r="C384" s="56"/>
      <c r="D384" s="264"/>
      <c r="E384" s="264"/>
      <c r="F384" s="52"/>
      <c r="G384" s="57"/>
    </row>
    <row r="385" spans="1:9" s="32" customFormat="1" ht="15.75" x14ac:dyDescent="0.25">
      <c r="A385" s="58"/>
      <c r="B385" s="55"/>
      <c r="C385" s="56"/>
      <c r="D385" s="264"/>
      <c r="E385" s="264"/>
      <c r="F385" s="52"/>
      <c r="G385" s="57"/>
    </row>
    <row r="386" spans="1:9" s="32" customFormat="1" ht="15.75" x14ac:dyDescent="0.25">
      <c r="A386" s="58"/>
      <c r="B386" s="55"/>
      <c r="C386" s="56"/>
      <c r="D386" s="265"/>
      <c r="E386" s="265"/>
      <c r="F386" s="52"/>
      <c r="G386" s="57"/>
    </row>
    <row r="387" spans="1:9" ht="15.75" x14ac:dyDescent="0.25">
      <c r="A387" s="266" t="s">
        <v>21</v>
      </c>
      <c r="B387" s="267"/>
      <c r="C387" s="267"/>
      <c r="D387" s="53" t="s">
        <v>20</v>
      </c>
      <c r="E387" s="53" t="s">
        <v>20</v>
      </c>
      <c r="F387" s="53" t="s">
        <v>7</v>
      </c>
      <c r="G387" s="53" t="s">
        <v>7</v>
      </c>
      <c r="I387" s="33"/>
    </row>
    <row r="388" spans="1:9" s="32" customFormat="1" ht="15.75" x14ac:dyDescent="0.25">
      <c r="A388" s="260"/>
      <c r="B388" s="261"/>
      <c r="C388" s="261"/>
      <c r="D388" s="261"/>
      <c r="E388" s="261"/>
      <c r="F388" s="261"/>
      <c r="G388" s="262"/>
    </row>
    <row r="389" spans="1:9" s="32" customFormat="1" ht="15.75" x14ac:dyDescent="0.25">
      <c r="A389" s="54"/>
      <c r="B389" s="55"/>
      <c r="C389" s="56"/>
      <c r="D389" s="263"/>
      <c r="E389" s="263"/>
      <c r="F389" s="52"/>
      <c r="G389" s="57"/>
    </row>
    <row r="390" spans="1:9" s="32" customFormat="1" ht="15.75" x14ac:dyDescent="0.25">
      <c r="A390" s="58"/>
      <c r="B390" s="55"/>
      <c r="C390" s="56"/>
      <c r="D390" s="264"/>
      <c r="E390" s="264"/>
      <c r="F390" s="52"/>
      <c r="G390" s="57"/>
    </row>
    <row r="391" spans="1:9" s="32" customFormat="1" ht="15.75" x14ac:dyDescent="0.25">
      <c r="A391" s="58"/>
      <c r="B391" s="55"/>
      <c r="C391" s="56"/>
      <c r="D391" s="264"/>
      <c r="E391" s="264"/>
      <c r="F391" s="52"/>
      <c r="G391" s="57"/>
    </row>
    <row r="392" spans="1:9" s="32" customFormat="1" ht="15.75" x14ac:dyDescent="0.25">
      <c r="A392" s="58"/>
      <c r="B392" s="55"/>
      <c r="C392" s="56"/>
      <c r="D392" s="264"/>
      <c r="E392" s="264"/>
      <c r="F392" s="52"/>
      <c r="G392" s="57"/>
    </row>
    <row r="393" spans="1:9" s="32" customFormat="1" ht="15.75" x14ac:dyDescent="0.25">
      <c r="A393" s="58"/>
      <c r="B393" s="55"/>
      <c r="C393" s="56"/>
      <c r="D393" s="265"/>
      <c r="E393" s="265"/>
      <c r="F393" s="52"/>
      <c r="G393" s="57"/>
    </row>
    <row r="394" spans="1:9" ht="15.75" x14ac:dyDescent="0.25">
      <c r="A394" s="259" t="s">
        <v>22</v>
      </c>
      <c r="B394" s="259"/>
      <c r="C394" s="259"/>
      <c r="D394" s="46" t="s">
        <v>20</v>
      </c>
      <c r="E394" s="53" t="s">
        <v>20</v>
      </c>
      <c r="F394" s="46" t="s">
        <v>7</v>
      </c>
      <c r="G394" s="46" t="s">
        <v>7</v>
      </c>
      <c r="I394" s="33"/>
    </row>
    <row r="395" spans="1:9" ht="15.75" x14ac:dyDescent="0.25">
      <c r="A395" s="47"/>
      <c r="B395" s="47"/>
      <c r="C395" s="47"/>
      <c r="D395" s="48"/>
      <c r="E395" s="48"/>
      <c r="F395" s="48"/>
      <c r="G395" s="49"/>
    </row>
    <row r="396" spans="1:9" ht="33.75" x14ac:dyDescent="0.25">
      <c r="A396" s="268" t="e">
        <f>+'INFORME FINAL'!#REF!</f>
        <v>#REF!</v>
      </c>
      <c r="B396" s="268"/>
      <c r="C396" s="268"/>
      <c r="D396" s="269" t="e">
        <f>+'INFORME FINAL'!#REF!</f>
        <v>#REF!</v>
      </c>
      <c r="E396" s="269"/>
      <c r="F396" s="269"/>
      <c r="G396" s="269"/>
    </row>
    <row r="397" spans="1:9" ht="15.75" x14ac:dyDescent="0.25">
      <c r="A397" s="270" t="s">
        <v>9</v>
      </c>
      <c r="B397" s="270"/>
      <c r="C397" s="270"/>
      <c r="D397" s="271" t="s">
        <v>10</v>
      </c>
      <c r="E397" s="272"/>
      <c r="F397" s="61" t="s">
        <v>11</v>
      </c>
      <c r="G397" s="273" t="s">
        <v>12</v>
      </c>
    </row>
    <row r="398" spans="1:9" ht="71.25" customHeight="1" x14ac:dyDescent="0.25">
      <c r="A398" s="30" t="s">
        <v>13</v>
      </c>
      <c r="B398" s="30" t="s">
        <v>14</v>
      </c>
      <c r="C398" s="30" t="s">
        <v>15</v>
      </c>
      <c r="D398" s="31" t="s">
        <v>16</v>
      </c>
      <c r="E398" s="30" t="s">
        <v>17</v>
      </c>
      <c r="F398" s="30" t="s">
        <v>18</v>
      </c>
      <c r="G398" s="273"/>
    </row>
    <row r="399" spans="1:9" ht="15.75" x14ac:dyDescent="0.25">
      <c r="A399" s="260"/>
      <c r="B399" s="261"/>
      <c r="C399" s="261"/>
      <c r="D399" s="261"/>
      <c r="E399" s="261"/>
      <c r="F399" s="261"/>
      <c r="G399" s="262"/>
    </row>
    <row r="400" spans="1:9" s="32" customFormat="1" ht="15.75" x14ac:dyDescent="0.25">
      <c r="A400" s="59"/>
      <c r="B400" s="55"/>
      <c r="C400" s="56"/>
      <c r="D400" s="52"/>
      <c r="E400" s="52"/>
      <c r="F400" s="263"/>
      <c r="G400" s="59"/>
    </row>
    <row r="401" spans="1:9" s="32" customFormat="1" ht="15.75" x14ac:dyDescent="0.25">
      <c r="A401" s="59"/>
      <c r="B401" s="55"/>
      <c r="C401" s="56"/>
      <c r="D401" s="52"/>
      <c r="E401" s="52"/>
      <c r="F401" s="264"/>
      <c r="G401" s="59"/>
    </row>
    <row r="402" spans="1:9" s="32" customFormat="1" ht="15.75" x14ac:dyDescent="0.25">
      <c r="A402" s="59"/>
      <c r="B402" s="55"/>
      <c r="C402" s="56"/>
      <c r="D402" s="52"/>
      <c r="E402" s="52"/>
      <c r="F402" s="264"/>
      <c r="G402" s="59"/>
    </row>
    <row r="403" spans="1:9" s="32" customFormat="1" ht="15.75" x14ac:dyDescent="0.25">
      <c r="A403" s="59"/>
      <c r="B403" s="55"/>
      <c r="C403" s="56"/>
      <c r="D403" s="52"/>
      <c r="E403" s="52"/>
      <c r="F403" s="264"/>
      <c r="G403" s="59"/>
    </row>
    <row r="404" spans="1:9" s="32" customFormat="1" ht="15.75" x14ac:dyDescent="0.25">
      <c r="A404" s="59"/>
      <c r="B404" s="55"/>
      <c r="C404" s="56"/>
      <c r="D404" s="52"/>
      <c r="E404" s="52"/>
      <c r="F404" s="264"/>
      <c r="G404" s="59"/>
    </row>
    <row r="405" spans="1:9" s="32" customFormat="1" ht="15.75" x14ac:dyDescent="0.25">
      <c r="A405" s="59"/>
      <c r="B405" s="55"/>
      <c r="C405" s="56"/>
      <c r="D405" s="62"/>
      <c r="E405" s="62"/>
      <c r="F405" s="265"/>
      <c r="G405" s="59"/>
    </row>
    <row r="406" spans="1:9" ht="15.75" x14ac:dyDescent="0.25">
      <c r="A406" s="266" t="s">
        <v>19</v>
      </c>
      <c r="B406" s="267"/>
      <c r="C406" s="267"/>
      <c r="D406" s="46" t="s">
        <v>7</v>
      </c>
      <c r="E406" s="46" t="s">
        <v>7</v>
      </c>
      <c r="F406" s="46" t="s">
        <v>20</v>
      </c>
      <c r="G406" s="46" t="s">
        <v>7</v>
      </c>
      <c r="I406" s="33"/>
    </row>
    <row r="407" spans="1:9" s="32" customFormat="1" ht="15.75" x14ac:dyDescent="0.25">
      <c r="A407" s="260"/>
      <c r="B407" s="261"/>
      <c r="C407" s="261"/>
      <c r="D407" s="261"/>
      <c r="E407" s="261"/>
      <c r="F407" s="261"/>
      <c r="G407" s="262"/>
    </row>
    <row r="408" spans="1:9" s="32" customFormat="1" ht="15.75" x14ac:dyDescent="0.25">
      <c r="A408" s="54"/>
      <c r="B408" s="55"/>
      <c r="C408" s="56"/>
      <c r="D408" s="263"/>
      <c r="E408" s="263"/>
      <c r="F408" s="52"/>
      <c r="G408" s="57"/>
    </row>
    <row r="409" spans="1:9" s="32" customFormat="1" ht="15.75" x14ac:dyDescent="0.25">
      <c r="A409" s="58"/>
      <c r="B409" s="55"/>
      <c r="C409" s="56"/>
      <c r="D409" s="264"/>
      <c r="E409" s="264"/>
      <c r="F409" s="52"/>
      <c r="G409" s="57"/>
    </row>
    <row r="410" spans="1:9" s="32" customFormat="1" ht="15.75" x14ac:dyDescent="0.25">
      <c r="A410" s="58"/>
      <c r="B410" s="55"/>
      <c r="C410" s="56"/>
      <c r="D410" s="264"/>
      <c r="E410" s="264"/>
      <c r="F410" s="52"/>
      <c r="G410" s="57"/>
    </row>
    <row r="411" spans="1:9" s="32" customFormat="1" ht="15.75" x14ac:dyDescent="0.25">
      <c r="A411" s="58"/>
      <c r="B411" s="55"/>
      <c r="C411" s="56"/>
      <c r="D411" s="264"/>
      <c r="E411" s="264"/>
      <c r="F411" s="52"/>
      <c r="G411" s="57"/>
    </row>
    <row r="412" spans="1:9" s="32" customFormat="1" ht="15.75" x14ac:dyDescent="0.25">
      <c r="A412" s="58"/>
      <c r="B412" s="55"/>
      <c r="C412" s="56"/>
      <c r="D412" s="265"/>
      <c r="E412" s="265"/>
      <c r="F412" s="52"/>
      <c r="G412" s="57"/>
    </row>
    <row r="413" spans="1:9" ht="15.75" x14ac:dyDescent="0.25">
      <c r="A413" s="266" t="s">
        <v>21</v>
      </c>
      <c r="B413" s="267"/>
      <c r="C413" s="267"/>
      <c r="D413" s="53" t="s">
        <v>20</v>
      </c>
      <c r="E413" s="53" t="s">
        <v>20</v>
      </c>
      <c r="F413" s="53" t="s">
        <v>7</v>
      </c>
      <c r="G413" s="53" t="s">
        <v>7</v>
      </c>
      <c r="I413" s="33"/>
    </row>
    <row r="414" spans="1:9" s="32" customFormat="1" ht="15.75" x14ac:dyDescent="0.25">
      <c r="A414" s="260"/>
      <c r="B414" s="261"/>
      <c r="C414" s="261"/>
      <c r="D414" s="261"/>
      <c r="E414" s="261"/>
      <c r="F414" s="261"/>
      <c r="G414" s="262"/>
    </row>
    <row r="415" spans="1:9" s="32" customFormat="1" ht="15.75" x14ac:dyDescent="0.25">
      <c r="A415" s="54"/>
      <c r="B415" s="55"/>
      <c r="C415" s="56"/>
      <c r="D415" s="263"/>
      <c r="E415" s="263"/>
      <c r="F415" s="52"/>
      <c r="G415" s="57"/>
    </row>
    <row r="416" spans="1:9" s="32" customFormat="1" ht="15.75" x14ac:dyDescent="0.25">
      <c r="A416" s="58"/>
      <c r="B416" s="55"/>
      <c r="C416" s="56"/>
      <c r="D416" s="264"/>
      <c r="E416" s="264"/>
      <c r="F416" s="52"/>
      <c r="G416" s="57"/>
    </row>
    <row r="417" spans="1:9" s="32" customFormat="1" ht="15.75" x14ac:dyDescent="0.25">
      <c r="A417" s="58"/>
      <c r="B417" s="55"/>
      <c r="C417" s="56"/>
      <c r="D417" s="264"/>
      <c r="E417" s="264"/>
      <c r="F417" s="52"/>
      <c r="G417" s="57"/>
    </row>
    <row r="418" spans="1:9" s="32" customFormat="1" ht="15.75" x14ac:dyDescent="0.25">
      <c r="A418" s="58"/>
      <c r="B418" s="55"/>
      <c r="C418" s="56"/>
      <c r="D418" s="264"/>
      <c r="E418" s="264"/>
      <c r="F418" s="52"/>
      <c r="G418" s="57"/>
    </row>
    <row r="419" spans="1:9" s="32" customFormat="1" ht="15.75" x14ac:dyDescent="0.25">
      <c r="A419" s="58"/>
      <c r="B419" s="55"/>
      <c r="C419" s="56"/>
      <c r="D419" s="265"/>
      <c r="E419" s="265"/>
      <c r="F419" s="52"/>
      <c r="G419" s="57"/>
    </row>
    <row r="420" spans="1:9" ht="15.75" x14ac:dyDescent="0.25">
      <c r="A420" s="259" t="s">
        <v>22</v>
      </c>
      <c r="B420" s="259"/>
      <c r="C420" s="259"/>
      <c r="D420" s="46" t="s">
        <v>20</v>
      </c>
      <c r="E420" s="53" t="s">
        <v>20</v>
      </c>
      <c r="F420" s="46" t="s">
        <v>7</v>
      </c>
      <c r="G420" s="46" t="s">
        <v>7</v>
      </c>
      <c r="I420" s="33"/>
    </row>
    <row r="422" spans="1:9" ht="33.75" x14ac:dyDescent="0.25">
      <c r="A422" s="268" t="e">
        <f>+'INFORME FINAL'!#REF!</f>
        <v>#REF!</v>
      </c>
      <c r="B422" s="268"/>
      <c r="C422" s="268"/>
      <c r="D422" s="269" t="e">
        <f>+'INFORME FINAL'!#REF!</f>
        <v>#REF!</v>
      </c>
      <c r="E422" s="269"/>
      <c r="F422" s="269"/>
      <c r="G422" s="269"/>
    </row>
    <row r="423" spans="1:9" ht="15.75" x14ac:dyDescent="0.25">
      <c r="A423" s="270" t="s">
        <v>9</v>
      </c>
      <c r="B423" s="270"/>
      <c r="C423" s="270"/>
      <c r="D423" s="271" t="s">
        <v>10</v>
      </c>
      <c r="E423" s="272"/>
      <c r="F423" s="61" t="s">
        <v>11</v>
      </c>
      <c r="G423" s="273" t="s">
        <v>12</v>
      </c>
    </row>
    <row r="424" spans="1:9" ht="71.25" customHeight="1" x14ac:dyDescent="0.25">
      <c r="A424" s="30" t="s">
        <v>13</v>
      </c>
      <c r="B424" s="30" t="s">
        <v>14</v>
      </c>
      <c r="C424" s="30" t="s">
        <v>15</v>
      </c>
      <c r="D424" s="31" t="s">
        <v>16</v>
      </c>
      <c r="E424" s="30" t="s">
        <v>17</v>
      </c>
      <c r="F424" s="30" t="s">
        <v>18</v>
      </c>
      <c r="G424" s="273"/>
    </row>
    <row r="425" spans="1:9" ht="15.75" x14ac:dyDescent="0.25">
      <c r="A425" s="260"/>
      <c r="B425" s="261"/>
      <c r="C425" s="261"/>
      <c r="D425" s="261"/>
      <c r="E425" s="261"/>
      <c r="F425" s="261"/>
      <c r="G425" s="262"/>
    </row>
    <row r="426" spans="1:9" s="32" customFormat="1" ht="15.75" x14ac:dyDescent="0.25">
      <c r="A426" s="59"/>
      <c r="B426" s="55"/>
      <c r="C426" s="56"/>
      <c r="D426" s="52"/>
      <c r="E426" s="52"/>
      <c r="F426" s="263"/>
      <c r="G426" s="59"/>
    </row>
    <row r="427" spans="1:9" s="32" customFormat="1" ht="15.75" x14ac:dyDescent="0.25">
      <c r="A427" s="59"/>
      <c r="B427" s="55"/>
      <c r="C427" s="56"/>
      <c r="D427" s="52"/>
      <c r="E427" s="52"/>
      <c r="F427" s="264"/>
      <c r="G427" s="59"/>
    </row>
    <row r="428" spans="1:9" s="32" customFormat="1" ht="15.75" x14ac:dyDescent="0.25">
      <c r="A428" s="59"/>
      <c r="B428" s="55"/>
      <c r="C428" s="56"/>
      <c r="D428" s="52"/>
      <c r="E428" s="52"/>
      <c r="F428" s="264"/>
      <c r="G428" s="59"/>
    </row>
    <row r="429" spans="1:9" s="32" customFormat="1" ht="15.75" x14ac:dyDescent="0.25">
      <c r="A429" s="59"/>
      <c r="B429" s="55"/>
      <c r="C429" s="56"/>
      <c r="D429" s="52"/>
      <c r="E429" s="52"/>
      <c r="F429" s="264"/>
      <c r="G429" s="59"/>
    </row>
    <row r="430" spans="1:9" s="32" customFormat="1" ht="15.75" x14ac:dyDescent="0.25">
      <c r="A430" s="59"/>
      <c r="B430" s="55"/>
      <c r="C430" s="56"/>
      <c r="D430" s="52"/>
      <c r="E430" s="52"/>
      <c r="F430" s="264"/>
      <c r="G430" s="59"/>
    </row>
    <row r="431" spans="1:9" s="32" customFormat="1" ht="15.75" x14ac:dyDescent="0.25">
      <c r="A431" s="59"/>
      <c r="B431" s="55"/>
      <c r="C431" s="56"/>
      <c r="D431" s="62"/>
      <c r="E431" s="62"/>
      <c r="F431" s="265"/>
      <c r="G431" s="59"/>
    </row>
    <row r="432" spans="1:9" ht="15.75" x14ac:dyDescent="0.25">
      <c r="A432" s="266" t="s">
        <v>19</v>
      </c>
      <c r="B432" s="267"/>
      <c r="C432" s="267"/>
      <c r="D432" s="46" t="s">
        <v>7</v>
      </c>
      <c r="E432" s="46" t="s">
        <v>7</v>
      </c>
      <c r="F432" s="46" t="s">
        <v>20</v>
      </c>
      <c r="G432" s="46" t="s">
        <v>7</v>
      </c>
      <c r="I432" s="33"/>
    </row>
    <row r="433" spans="1:9" s="32" customFormat="1" ht="15.75" x14ac:dyDescent="0.25">
      <c r="A433" s="260"/>
      <c r="B433" s="261"/>
      <c r="C433" s="261"/>
      <c r="D433" s="261"/>
      <c r="E433" s="261"/>
      <c r="F433" s="261"/>
      <c r="G433" s="262"/>
    </row>
    <row r="434" spans="1:9" s="32" customFormat="1" ht="15.75" x14ac:dyDescent="0.25">
      <c r="A434" s="54"/>
      <c r="B434" s="55"/>
      <c r="C434" s="56"/>
      <c r="D434" s="263"/>
      <c r="E434" s="263"/>
      <c r="F434" s="52"/>
      <c r="G434" s="57"/>
    </row>
    <row r="435" spans="1:9" s="32" customFormat="1" ht="15.75" x14ac:dyDescent="0.25">
      <c r="A435" s="58"/>
      <c r="B435" s="55"/>
      <c r="C435" s="56"/>
      <c r="D435" s="264"/>
      <c r="E435" s="264"/>
      <c r="F435" s="52"/>
      <c r="G435" s="57"/>
    </row>
    <row r="436" spans="1:9" s="32" customFormat="1" ht="15.75" x14ac:dyDescent="0.25">
      <c r="A436" s="58"/>
      <c r="B436" s="55"/>
      <c r="C436" s="56"/>
      <c r="D436" s="264"/>
      <c r="E436" s="264"/>
      <c r="F436" s="52"/>
      <c r="G436" s="57"/>
    </row>
    <row r="437" spans="1:9" s="32" customFormat="1" ht="15.75" x14ac:dyDescent="0.25">
      <c r="A437" s="58"/>
      <c r="B437" s="55"/>
      <c r="C437" s="56"/>
      <c r="D437" s="264"/>
      <c r="E437" s="264"/>
      <c r="F437" s="52"/>
      <c r="G437" s="57"/>
    </row>
    <row r="438" spans="1:9" s="32" customFormat="1" ht="15.75" x14ac:dyDescent="0.25">
      <c r="A438" s="58"/>
      <c r="B438" s="55"/>
      <c r="C438" s="56"/>
      <c r="D438" s="265"/>
      <c r="E438" s="265"/>
      <c r="F438" s="52"/>
      <c r="G438" s="57"/>
    </row>
    <row r="439" spans="1:9" ht="15.75" x14ac:dyDescent="0.25">
      <c r="A439" s="266" t="s">
        <v>21</v>
      </c>
      <c r="B439" s="267"/>
      <c r="C439" s="267"/>
      <c r="D439" s="53" t="s">
        <v>20</v>
      </c>
      <c r="E439" s="53" t="s">
        <v>20</v>
      </c>
      <c r="F439" s="53" t="s">
        <v>7</v>
      </c>
      <c r="G439" s="53" t="s">
        <v>7</v>
      </c>
      <c r="I439" s="33"/>
    </row>
    <row r="440" spans="1:9" s="32" customFormat="1" ht="15.75" x14ac:dyDescent="0.25">
      <c r="A440" s="260"/>
      <c r="B440" s="261"/>
      <c r="C440" s="261"/>
      <c r="D440" s="261"/>
      <c r="E440" s="261"/>
      <c r="F440" s="261"/>
      <c r="G440" s="262"/>
    </row>
    <row r="441" spans="1:9" s="32" customFormat="1" ht="15.75" x14ac:dyDescent="0.25">
      <c r="A441" s="54"/>
      <c r="B441" s="55"/>
      <c r="C441" s="56"/>
      <c r="D441" s="263"/>
      <c r="E441" s="263"/>
      <c r="F441" s="52"/>
      <c r="G441" s="57"/>
    </row>
    <row r="442" spans="1:9" s="32" customFormat="1" ht="15.75" x14ac:dyDescent="0.25">
      <c r="A442" s="58"/>
      <c r="B442" s="55"/>
      <c r="C442" s="56"/>
      <c r="D442" s="264"/>
      <c r="E442" s="264"/>
      <c r="F442" s="52"/>
      <c r="G442" s="57"/>
    </row>
    <row r="443" spans="1:9" s="32" customFormat="1" ht="15.75" x14ac:dyDescent="0.25">
      <c r="A443" s="58"/>
      <c r="B443" s="55"/>
      <c r="C443" s="56"/>
      <c r="D443" s="264"/>
      <c r="E443" s="264"/>
      <c r="F443" s="52"/>
      <c r="G443" s="57"/>
    </row>
    <row r="444" spans="1:9" s="32" customFormat="1" ht="15.75" x14ac:dyDescent="0.25">
      <c r="A444" s="58"/>
      <c r="B444" s="55"/>
      <c r="C444" s="56"/>
      <c r="D444" s="264"/>
      <c r="E444" s="264"/>
      <c r="F444" s="52"/>
      <c r="G444" s="57"/>
    </row>
    <row r="445" spans="1:9" s="32" customFormat="1" ht="15.75" x14ac:dyDescent="0.25">
      <c r="A445" s="58"/>
      <c r="B445" s="55"/>
      <c r="C445" s="56"/>
      <c r="D445" s="265"/>
      <c r="E445" s="265"/>
      <c r="F445" s="52"/>
      <c r="G445" s="57"/>
    </row>
    <row r="446" spans="1:9" ht="15.75" x14ac:dyDescent="0.25">
      <c r="A446" s="259" t="s">
        <v>22</v>
      </c>
      <c r="B446" s="259"/>
      <c r="C446" s="259"/>
      <c r="D446" s="46" t="s">
        <v>20</v>
      </c>
      <c r="E446" s="53" t="s">
        <v>20</v>
      </c>
      <c r="F446" s="46" t="s">
        <v>7</v>
      </c>
      <c r="G446" s="46" t="s">
        <v>7</v>
      </c>
      <c r="I446" s="33"/>
    </row>
    <row r="447" spans="1:9" ht="15.75" x14ac:dyDescent="0.25">
      <c r="A447" s="47"/>
      <c r="B447" s="47"/>
      <c r="C447" s="47"/>
      <c r="D447" s="48"/>
      <c r="E447" s="48"/>
      <c r="F447" s="48"/>
      <c r="G447" s="49"/>
    </row>
    <row r="448" spans="1:9" ht="33.75" x14ac:dyDescent="0.25">
      <c r="A448" s="268" t="e">
        <f>+'INFORME FINAL'!#REF!</f>
        <v>#REF!</v>
      </c>
      <c r="B448" s="268"/>
      <c r="C448" s="268"/>
      <c r="D448" s="269" t="e">
        <f>+'INFORME FINAL'!#REF!</f>
        <v>#REF!</v>
      </c>
      <c r="E448" s="269"/>
      <c r="F448" s="269"/>
      <c r="G448" s="269"/>
    </row>
    <row r="449" spans="1:9" ht="15.75" x14ac:dyDescent="0.25">
      <c r="A449" s="270" t="s">
        <v>9</v>
      </c>
      <c r="B449" s="270"/>
      <c r="C449" s="270"/>
      <c r="D449" s="271" t="s">
        <v>10</v>
      </c>
      <c r="E449" s="272"/>
      <c r="F449" s="61" t="s">
        <v>11</v>
      </c>
      <c r="G449" s="273" t="s">
        <v>12</v>
      </c>
    </row>
    <row r="450" spans="1:9" ht="71.25" customHeight="1" x14ac:dyDescent="0.25">
      <c r="A450" s="30" t="s">
        <v>13</v>
      </c>
      <c r="B450" s="30" t="s">
        <v>14</v>
      </c>
      <c r="C450" s="30" t="s">
        <v>15</v>
      </c>
      <c r="D450" s="31" t="s">
        <v>16</v>
      </c>
      <c r="E450" s="30" t="s">
        <v>17</v>
      </c>
      <c r="F450" s="30" t="s">
        <v>18</v>
      </c>
      <c r="G450" s="273"/>
    </row>
    <row r="451" spans="1:9" ht="15.75" x14ac:dyDescent="0.25">
      <c r="A451" s="260"/>
      <c r="B451" s="261"/>
      <c r="C451" s="261"/>
      <c r="D451" s="261"/>
      <c r="E451" s="261"/>
      <c r="F451" s="261"/>
      <c r="G451" s="262"/>
    </row>
    <row r="452" spans="1:9" s="32" customFormat="1" ht="15.75" x14ac:dyDescent="0.25">
      <c r="A452" s="59"/>
      <c r="B452" s="55"/>
      <c r="C452" s="56"/>
      <c r="D452" s="52"/>
      <c r="E452" s="52"/>
      <c r="F452" s="263"/>
      <c r="G452" s="59"/>
    </row>
    <row r="453" spans="1:9" s="32" customFormat="1" ht="15.75" x14ac:dyDescent="0.25">
      <c r="A453" s="59"/>
      <c r="B453" s="55"/>
      <c r="C453" s="56"/>
      <c r="D453" s="52"/>
      <c r="E453" s="52"/>
      <c r="F453" s="264"/>
      <c r="G453" s="59"/>
    </row>
    <row r="454" spans="1:9" s="32" customFormat="1" ht="15.75" x14ac:dyDescent="0.25">
      <c r="A454" s="59"/>
      <c r="B454" s="55"/>
      <c r="C454" s="56"/>
      <c r="D454" s="52"/>
      <c r="E454" s="52"/>
      <c r="F454" s="264"/>
      <c r="G454" s="59"/>
    </row>
    <row r="455" spans="1:9" s="32" customFormat="1" ht="15.75" x14ac:dyDescent="0.25">
      <c r="A455" s="59"/>
      <c r="B455" s="55"/>
      <c r="C455" s="56"/>
      <c r="D455" s="52"/>
      <c r="E455" s="52"/>
      <c r="F455" s="264"/>
      <c r="G455" s="59"/>
    </row>
    <row r="456" spans="1:9" s="32" customFormat="1" ht="15.75" x14ac:dyDescent="0.25">
      <c r="A456" s="59"/>
      <c r="B456" s="55"/>
      <c r="C456" s="56"/>
      <c r="D456" s="52"/>
      <c r="E456" s="52"/>
      <c r="F456" s="264"/>
      <c r="G456" s="59"/>
    </row>
    <row r="457" spans="1:9" s="32" customFormat="1" ht="15.75" x14ac:dyDescent="0.25">
      <c r="A457" s="59"/>
      <c r="B457" s="55"/>
      <c r="C457" s="56"/>
      <c r="D457" s="62"/>
      <c r="E457" s="62"/>
      <c r="F457" s="265"/>
      <c r="G457" s="59"/>
    </row>
    <row r="458" spans="1:9" ht="15.75" x14ac:dyDescent="0.25">
      <c r="A458" s="266" t="s">
        <v>19</v>
      </c>
      <c r="B458" s="267"/>
      <c r="C458" s="267"/>
      <c r="D458" s="46" t="s">
        <v>7</v>
      </c>
      <c r="E458" s="46" t="s">
        <v>7</v>
      </c>
      <c r="F458" s="46" t="s">
        <v>20</v>
      </c>
      <c r="G458" s="46" t="s">
        <v>7</v>
      </c>
      <c r="I458" s="33"/>
    </row>
    <row r="459" spans="1:9" s="32" customFormat="1" ht="15.75" x14ac:dyDescent="0.25">
      <c r="A459" s="260"/>
      <c r="B459" s="261"/>
      <c r="C459" s="261"/>
      <c r="D459" s="261"/>
      <c r="E459" s="261"/>
      <c r="F459" s="261"/>
      <c r="G459" s="262"/>
    </row>
    <row r="460" spans="1:9" s="32" customFormat="1" ht="15.75" x14ac:dyDescent="0.25">
      <c r="A460" s="54"/>
      <c r="B460" s="55"/>
      <c r="C460" s="56"/>
      <c r="D460" s="263"/>
      <c r="E460" s="263"/>
      <c r="F460" s="52"/>
      <c r="G460" s="57"/>
    </row>
    <row r="461" spans="1:9" s="32" customFormat="1" ht="15.75" x14ac:dyDescent="0.25">
      <c r="A461" s="58"/>
      <c r="B461" s="55"/>
      <c r="C461" s="56"/>
      <c r="D461" s="264"/>
      <c r="E461" s="264"/>
      <c r="F461" s="52"/>
      <c r="G461" s="57"/>
    </row>
    <row r="462" spans="1:9" s="32" customFormat="1" ht="15.75" x14ac:dyDescent="0.25">
      <c r="A462" s="58"/>
      <c r="B462" s="55"/>
      <c r="C462" s="56"/>
      <c r="D462" s="264"/>
      <c r="E462" s="264"/>
      <c r="F462" s="52"/>
      <c r="G462" s="57"/>
    </row>
    <row r="463" spans="1:9" s="32" customFormat="1" ht="15.75" x14ac:dyDescent="0.25">
      <c r="A463" s="58"/>
      <c r="B463" s="55"/>
      <c r="C463" s="56"/>
      <c r="D463" s="264"/>
      <c r="E463" s="264"/>
      <c r="F463" s="52"/>
      <c r="G463" s="57"/>
    </row>
    <row r="464" spans="1:9" s="32" customFormat="1" ht="15.75" x14ac:dyDescent="0.25">
      <c r="A464" s="58"/>
      <c r="B464" s="55"/>
      <c r="C464" s="56"/>
      <c r="D464" s="265"/>
      <c r="E464" s="265"/>
      <c r="F464" s="52"/>
      <c r="G464" s="57"/>
    </row>
    <row r="465" spans="1:9" ht="15.75" x14ac:dyDescent="0.25">
      <c r="A465" s="266" t="s">
        <v>21</v>
      </c>
      <c r="B465" s="267"/>
      <c r="C465" s="267"/>
      <c r="D465" s="53" t="s">
        <v>20</v>
      </c>
      <c r="E465" s="53" t="s">
        <v>20</v>
      </c>
      <c r="F465" s="53" t="s">
        <v>7</v>
      </c>
      <c r="G465" s="53" t="s">
        <v>7</v>
      </c>
      <c r="I465" s="33"/>
    </row>
    <row r="466" spans="1:9" s="32" customFormat="1" ht="15.75" x14ac:dyDescent="0.25">
      <c r="A466" s="260"/>
      <c r="B466" s="261"/>
      <c r="C466" s="261"/>
      <c r="D466" s="261"/>
      <c r="E466" s="261"/>
      <c r="F466" s="261"/>
      <c r="G466" s="262"/>
    </row>
    <row r="467" spans="1:9" s="32" customFormat="1" ht="15.75" x14ac:dyDescent="0.25">
      <c r="A467" s="54"/>
      <c r="B467" s="55"/>
      <c r="C467" s="56"/>
      <c r="D467" s="263"/>
      <c r="E467" s="263"/>
      <c r="F467" s="52"/>
      <c r="G467" s="57"/>
    </row>
    <row r="468" spans="1:9" s="32" customFormat="1" ht="15.75" x14ac:dyDescent="0.25">
      <c r="A468" s="58"/>
      <c r="B468" s="55"/>
      <c r="C468" s="56"/>
      <c r="D468" s="264"/>
      <c r="E468" s="264"/>
      <c r="F468" s="52"/>
      <c r="G468" s="57"/>
    </row>
    <row r="469" spans="1:9" s="32" customFormat="1" ht="15.75" x14ac:dyDescent="0.25">
      <c r="A469" s="58"/>
      <c r="B469" s="55"/>
      <c r="C469" s="56"/>
      <c r="D469" s="264"/>
      <c r="E469" s="264"/>
      <c r="F469" s="52"/>
      <c r="G469" s="57"/>
    </row>
    <row r="470" spans="1:9" s="32" customFormat="1" ht="15.75" x14ac:dyDescent="0.25">
      <c r="A470" s="58"/>
      <c r="B470" s="55"/>
      <c r="C470" s="56"/>
      <c r="D470" s="264"/>
      <c r="E470" s="264"/>
      <c r="F470" s="52"/>
      <c r="G470" s="57"/>
    </row>
    <row r="471" spans="1:9" s="32" customFormat="1" ht="15.75" x14ac:dyDescent="0.25">
      <c r="A471" s="58"/>
      <c r="B471" s="55"/>
      <c r="C471" s="56"/>
      <c r="D471" s="265"/>
      <c r="E471" s="265"/>
      <c r="F471" s="52"/>
      <c r="G471" s="57"/>
    </row>
    <row r="472" spans="1:9" ht="15.75" x14ac:dyDescent="0.25">
      <c r="A472" s="259" t="s">
        <v>22</v>
      </c>
      <c r="B472" s="259"/>
      <c r="C472" s="259"/>
      <c r="D472" s="46" t="s">
        <v>20</v>
      </c>
      <c r="E472" s="53" t="s">
        <v>20</v>
      </c>
      <c r="F472" s="46" t="s">
        <v>7</v>
      </c>
      <c r="G472" s="46" t="s">
        <v>7</v>
      </c>
      <c r="I472" s="33"/>
    </row>
    <row r="474" spans="1:9" ht="33.75" x14ac:dyDescent="0.25">
      <c r="A474" s="268" t="e">
        <f>+'INFORME FINAL'!#REF!</f>
        <v>#REF!</v>
      </c>
      <c r="B474" s="268"/>
      <c r="C474" s="268"/>
      <c r="D474" s="269" t="e">
        <f>+'INFORME FINAL'!#REF!</f>
        <v>#REF!</v>
      </c>
      <c r="E474" s="269"/>
      <c r="F474" s="269"/>
      <c r="G474" s="269"/>
    </row>
    <row r="475" spans="1:9" ht="15.75" x14ac:dyDescent="0.25">
      <c r="A475" s="270" t="s">
        <v>9</v>
      </c>
      <c r="B475" s="270"/>
      <c r="C475" s="270"/>
      <c r="D475" s="271" t="s">
        <v>10</v>
      </c>
      <c r="E475" s="272"/>
      <c r="F475" s="61" t="s">
        <v>11</v>
      </c>
      <c r="G475" s="273" t="s">
        <v>12</v>
      </c>
    </row>
    <row r="476" spans="1:9" ht="71.25" customHeight="1" x14ac:dyDescent="0.25">
      <c r="A476" s="30" t="s">
        <v>13</v>
      </c>
      <c r="B476" s="30" t="s">
        <v>14</v>
      </c>
      <c r="C476" s="30" t="s">
        <v>15</v>
      </c>
      <c r="D476" s="31" t="s">
        <v>16</v>
      </c>
      <c r="E476" s="30" t="s">
        <v>17</v>
      </c>
      <c r="F476" s="30" t="s">
        <v>18</v>
      </c>
      <c r="G476" s="273"/>
    </row>
    <row r="477" spans="1:9" ht="15.75" x14ac:dyDescent="0.25">
      <c r="A477" s="260"/>
      <c r="B477" s="261"/>
      <c r="C477" s="261"/>
      <c r="D477" s="261"/>
      <c r="E477" s="261"/>
      <c r="F477" s="261"/>
      <c r="G477" s="262"/>
    </row>
    <row r="478" spans="1:9" s="32" customFormat="1" ht="15.75" x14ac:dyDescent="0.25">
      <c r="A478" s="59"/>
      <c r="B478" s="55"/>
      <c r="C478" s="56"/>
      <c r="D478" s="52"/>
      <c r="E478" s="52"/>
      <c r="F478" s="263"/>
      <c r="G478" s="59"/>
    </row>
    <row r="479" spans="1:9" s="32" customFormat="1" ht="15.75" x14ac:dyDescent="0.25">
      <c r="A479" s="59"/>
      <c r="B479" s="55"/>
      <c r="C479" s="56"/>
      <c r="D479" s="52"/>
      <c r="E479" s="52"/>
      <c r="F479" s="264"/>
      <c r="G479" s="59"/>
    </row>
    <row r="480" spans="1:9" s="32" customFormat="1" ht="15.75" x14ac:dyDescent="0.25">
      <c r="A480" s="59"/>
      <c r="B480" s="55"/>
      <c r="C480" s="56"/>
      <c r="D480" s="52"/>
      <c r="E480" s="52"/>
      <c r="F480" s="264"/>
      <c r="G480" s="59"/>
    </row>
    <row r="481" spans="1:9" s="32" customFormat="1" ht="15.75" x14ac:dyDescent="0.25">
      <c r="A481" s="59"/>
      <c r="B481" s="55"/>
      <c r="C481" s="56"/>
      <c r="D481" s="52"/>
      <c r="E481" s="52"/>
      <c r="F481" s="264"/>
      <c r="G481" s="59"/>
    </row>
    <row r="482" spans="1:9" s="32" customFormat="1" ht="15.75" x14ac:dyDescent="0.25">
      <c r="A482" s="59"/>
      <c r="B482" s="55"/>
      <c r="C482" s="56"/>
      <c r="D482" s="52"/>
      <c r="E482" s="52"/>
      <c r="F482" s="264"/>
      <c r="G482" s="59"/>
    </row>
    <row r="483" spans="1:9" s="32" customFormat="1" ht="15.75" x14ac:dyDescent="0.25">
      <c r="A483" s="59"/>
      <c r="B483" s="55"/>
      <c r="C483" s="56"/>
      <c r="D483" s="62"/>
      <c r="E483" s="62"/>
      <c r="F483" s="265"/>
      <c r="G483" s="59"/>
    </row>
    <row r="484" spans="1:9" ht="15.75" x14ac:dyDescent="0.25">
      <c r="A484" s="266" t="s">
        <v>19</v>
      </c>
      <c r="B484" s="267"/>
      <c r="C484" s="267"/>
      <c r="D484" s="46" t="s">
        <v>7</v>
      </c>
      <c r="E484" s="46" t="s">
        <v>7</v>
      </c>
      <c r="F484" s="46" t="s">
        <v>20</v>
      </c>
      <c r="G484" s="46" t="s">
        <v>7</v>
      </c>
      <c r="I484" s="33"/>
    </row>
    <row r="485" spans="1:9" s="32" customFormat="1" ht="15.75" x14ac:dyDescent="0.25">
      <c r="A485" s="260"/>
      <c r="B485" s="261"/>
      <c r="C485" s="261"/>
      <c r="D485" s="261"/>
      <c r="E485" s="261"/>
      <c r="F485" s="261"/>
      <c r="G485" s="262"/>
    </row>
    <row r="486" spans="1:9" s="32" customFormat="1" ht="15.75" x14ac:dyDescent="0.25">
      <c r="A486" s="54"/>
      <c r="B486" s="55"/>
      <c r="C486" s="56"/>
      <c r="D486" s="263"/>
      <c r="E486" s="263"/>
      <c r="F486" s="52"/>
      <c r="G486" s="57"/>
    </row>
    <row r="487" spans="1:9" s="32" customFormat="1" ht="15.75" x14ac:dyDescent="0.25">
      <c r="A487" s="58"/>
      <c r="B487" s="55"/>
      <c r="C487" s="56"/>
      <c r="D487" s="264"/>
      <c r="E487" s="264"/>
      <c r="F487" s="52"/>
      <c r="G487" s="57"/>
    </row>
    <row r="488" spans="1:9" s="32" customFormat="1" ht="15.75" x14ac:dyDescent="0.25">
      <c r="A488" s="58"/>
      <c r="B488" s="55"/>
      <c r="C488" s="56"/>
      <c r="D488" s="264"/>
      <c r="E488" s="264"/>
      <c r="F488" s="52"/>
      <c r="G488" s="57"/>
    </row>
    <row r="489" spans="1:9" s="32" customFormat="1" ht="15.75" x14ac:dyDescent="0.25">
      <c r="A489" s="58"/>
      <c r="B489" s="55"/>
      <c r="C489" s="56"/>
      <c r="D489" s="264"/>
      <c r="E489" s="264"/>
      <c r="F489" s="52"/>
      <c r="G489" s="57"/>
    </row>
    <row r="490" spans="1:9" s="32" customFormat="1" ht="15.75" x14ac:dyDescent="0.25">
      <c r="A490" s="58"/>
      <c r="B490" s="55"/>
      <c r="C490" s="56"/>
      <c r="D490" s="265"/>
      <c r="E490" s="265"/>
      <c r="F490" s="52"/>
      <c r="G490" s="57"/>
    </row>
    <row r="491" spans="1:9" ht="15.75" x14ac:dyDescent="0.25">
      <c r="A491" s="266" t="s">
        <v>21</v>
      </c>
      <c r="B491" s="267"/>
      <c r="C491" s="267"/>
      <c r="D491" s="53" t="s">
        <v>20</v>
      </c>
      <c r="E491" s="53" t="s">
        <v>20</v>
      </c>
      <c r="F491" s="53" t="s">
        <v>7</v>
      </c>
      <c r="G491" s="53" t="s">
        <v>7</v>
      </c>
      <c r="I491" s="33"/>
    </row>
    <row r="492" spans="1:9" s="32" customFormat="1" ht="15.75" x14ac:dyDescent="0.25">
      <c r="A492" s="260"/>
      <c r="B492" s="261"/>
      <c r="C492" s="261"/>
      <c r="D492" s="261"/>
      <c r="E492" s="261"/>
      <c r="F492" s="261"/>
      <c r="G492" s="262"/>
    </row>
    <row r="493" spans="1:9" s="32" customFormat="1" ht="15.75" x14ac:dyDescent="0.25">
      <c r="A493" s="54"/>
      <c r="B493" s="55"/>
      <c r="C493" s="56"/>
      <c r="D493" s="263"/>
      <c r="E493" s="263"/>
      <c r="F493" s="52"/>
      <c r="G493" s="57"/>
    </row>
    <row r="494" spans="1:9" s="32" customFormat="1" ht="15.75" x14ac:dyDescent="0.25">
      <c r="A494" s="58"/>
      <c r="B494" s="55"/>
      <c r="C494" s="56"/>
      <c r="D494" s="264"/>
      <c r="E494" s="264"/>
      <c r="F494" s="52"/>
      <c r="G494" s="57"/>
    </row>
    <row r="495" spans="1:9" s="32" customFormat="1" ht="15.75" x14ac:dyDescent="0.25">
      <c r="A495" s="58"/>
      <c r="B495" s="55"/>
      <c r="C495" s="56"/>
      <c r="D495" s="264"/>
      <c r="E495" s="264"/>
      <c r="F495" s="52"/>
      <c r="G495" s="57"/>
    </row>
    <row r="496" spans="1:9" s="32" customFormat="1" ht="15.75" x14ac:dyDescent="0.25">
      <c r="A496" s="58"/>
      <c r="B496" s="55"/>
      <c r="C496" s="56"/>
      <c r="D496" s="264"/>
      <c r="E496" s="264"/>
      <c r="F496" s="52"/>
      <c r="G496" s="57"/>
    </row>
    <row r="497" spans="1:9" s="32" customFormat="1" ht="15.75" x14ac:dyDescent="0.25">
      <c r="A497" s="58"/>
      <c r="B497" s="55"/>
      <c r="C497" s="56"/>
      <c r="D497" s="265"/>
      <c r="E497" s="265"/>
      <c r="F497" s="52"/>
      <c r="G497" s="57"/>
    </row>
    <row r="498" spans="1:9" ht="15.75" x14ac:dyDescent="0.25">
      <c r="A498" s="259" t="s">
        <v>22</v>
      </c>
      <c r="B498" s="259"/>
      <c r="C498" s="259"/>
      <c r="D498" s="46" t="s">
        <v>20</v>
      </c>
      <c r="E498" s="53" t="s">
        <v>20</v>
      </c>
      <c r="F498" s="46" t="s">
        <v>7</v>
      </c>
      <c r="G498" s="46" t="s">
        <v>7</v>
      </c>
      <c r="I498" s="33"/>
    </row>
    <row r="499" spans="1:9" ht="15.75" x14ac:dyDescent="0.25">
      <c r="A499" s="47"/>
      <c r="B499" s="47"/>
      <c r="C499" s="47"/>
      <c r="D499" s="48"/>
      <c r="E499" s="48"/>
      <c r="F499" s="48"/>
      <c r="G499" s="49"/>
    </row>
    <row r="500" spans="1:9" ht="33.75" x14ac:dyDescent="0.25">
      <c r="A500" s="268" t="e">
        <f>+'INFORME FINAL'!#REF!</f>
        <v>#REF!</v>
      </c>
      <c r="B500" s="268"/>
      <c r="C500" s="268"/>
      <c r="D500" s="269" t="e">
        <f>+'INFORME FINAL'!#REF!</f>
        <v>#REF!</v>
      </c>
      <c r="E500" s="269"/>
      <c r="F500" s="269"/>
      <c r="G500" s="269"/>
    </row>
    <row r="501" spans="1:9" ht="15.75" x14ac:dyDescent="0.25">
      <c r="A501" s="270" t="s">
        <v>9</v>
      </c>
      <c r="B501" s="270"/>
      <c r="C501" s="270"/>
      <c r="D501" s="271" t="s">
        <v>10</v>
      </c>
      <c r="E501" s="272"/>
      <c r="F501" s="61" t="s">
        <v>11</v>
      </c>
      <c r="G501" s="273" t="s">
        <v>12</v>
      </c>
    </row>
    <row r="502" spans="1:9" ht="71.25" customHeight="1" x14ac:dyDescent="0.25">
      <c r="A502" s="30" t="s">
        <v>13</v>
      </c>
      <c r="B502" s="30" t="s">
        <v>14</v>
      </c>
      <c r="C502" s="30" t="s">
        <v>15</v>
      </c>
      <c r="D502" s="31" t="s">
        <v>16</v>
      </c>
      <c r="E502" s="30" t="s">
        <v>17</v>
      </c>
      <c r="F502" s="30" t="s">
        <v>18</v>
      </c>
      <c r="G502" s="273"/>
    </row>
    <row r="503" spans="1:9" ht="15.75" x14ac:dyDescent="0.25">
      <c r="A503" s="260"/>
      <c r="B503" s="261"/>
      <c r="C503" s="261"/>
      <c r="D503" s="261"/>
      <c r="E503" s="261"/>
      <c r="F503" s="261"/>
      <c r="G503" s="262"/>
    </row>
    <row r="504" spans="1:9" s="32" customFormat="1" ht="15.75" x14ac:dyDescent="0.25">
      <c r="A504" s="59"/>
      <c r="B504" s="55"/>
      <c r="C504" s="56"/>
      <c r="D504" s="52"/>
      <c r="E504" s="52"/>
      <c r="F504" s="263"/>
      <c r="G504" s="59"/>
    </row>
    <row r="505" spans="1:9" s="32" customFormat="1" ht="15.75" x14ac:dyDescent="0.25">
      <c r="A505" s="59"/>
      <c r="B505" s="55"/>
      <c r="C505" s="56"/>
      <c r="D505" s="52"/>
      <c r="E505" s="52"/>
      <c r="F505" s="264"/>
      <c r="G505" s="59"/>
    </row>
    <row r="506" spans="1:9" s="32" customFormat="1" ht="15.75" x14ac:dyDescent="0.25">
      <c r="A506" s="59"/>
      <c r="B506" s="55"/>
      <c r="C506" s="56"/>
      <c r="D506" s="52"/>
      <c r="E506" s="52"/>
      <c r="F506" s="264"/>
      <c r="G506" s="59"/>
    </row>
    <row r="507" spans="1:9" s="32" customFormat="1" ht="15.75" x14ac:dyDescent="0.25">
      <c r="A507" s="59"/>
      <c r="B507" s="55"/>
      <c r="C507" s="56"/>
      <c r="D507" s="52"/>
      <c r="E507" s="52"/>
      <c r="F507" s="264"/>
      <c r="G507" s="59"/>
    </row>
    <row r="508" spans="1:9" s="32" customFormat="1" ht="15.75" x14ac:dyDescent="0.25">
      <c r="A508" s="59"/>
      <c r="B508" s="55"/>
      <c r="C508" s="56"/>
      <c r="D508" s="52"/>
      <c r="E508" s="52"/>
      <c r="F508" s="264"/>
      <c r="G508" s="59"/>
    </row>
    <row r="509" spans="1:9" s="32" customFormat="1" ht="15.75" x14ac:dyDescent="0.25">
      <c r="A509" s="59"/>
      <c r="B509" s="55"/>
      <c r="C509" s="56"/>
      <c r="D509" s="62"/>
      <c r="E509" s="62"/>
      <c r="F509" s="265"/>
      <c r="G509" s="59"/>
    </row>
    <row r="510" spans="1:9" ht="15.75" x14ac:dyDescent="0.25">
      <c r="A510" s="266" t="s">
        <v>19</v>
      </c>
      <c r="B510" s="267"/>
      <c r="C510" s="267"/>
      <c r="D510" s="46" t="s">
        <v>7</v>
      </c>
      <c r="E510" s="46" t="s">
        <v>7</v>
      </c>
      <c r="F510" s="46" t="s">
        <v>20</v>
      </c>
      <c r="G510" s="46" t="s">
        <v>7</v>
      </c>
      <c r="I510" s="33"/>
    </row>
    <row r="511" spans="1:9" s="32" customFormat="1" ht="15.75" x14ac:dyDescent="0.25">
      <c r="A511" s="260"/>
      <c r="B511" s="261"/>
      <c r="C511" s="261"/>
      <c r="D511" s="261"/>
      <c r="E511" s="261"/>
      <c r="F511" s="261"/>
      <c r="G511" s="262"/>
    </row>
    <row r="512" spans="1:9" s="32" customFormat="1" ht="15.75" x14ac:dyDescent="0.25">
      <c r="A512" s="54"/>
      <c r="B512" s="55"/>
      <c r="C512" s="56"/>
      <c r="D512" s="263"/>
      <c r="E512" s="263"/>
      <c r="F512" s="52"/>
      <c r="G512" s="57"/>
    </row>
    <row r="513" spans="1:9" s="32" customFormat="1" ht="15.75" x14ac:dyDescent="0.25">
      <c r="A513" s="58"/>
      <c r="B513" s="55"/>
      <c r="C513" s="56"/>
      <c r="D513" s="264"/>
      <c r="E513" s="264"/>
      <c r="F513" s="52"/>
      <c r="G513" s="57"/>
    </row>
    <row r="514" spans="1:9" s="32" customFormat="1" ht="15.75" x14ac:dyDescent="0.25">
      <c r="A514" s="58"/>
      <c r="B514" s="55"/>
      <c r="C514" s="56"/>
      <c r="D514" s="264"/>
      <c r="E514" s="264"/>
      <c r="F514" s="52"/>
      <c r="G514" s="57"/>
    </row>
    <row r="515" spans="1:9" s="32" customFormat="1" ht="15.75" x14ac:dyDescent="0.25">
      <c r="A515" s="58"/>
      <c r="B515" s="55"/>
      <c r="C515" s="56"/>
      <c r="D515" s="264"/>
      <c r="E515" s="264"/>
      <c r="F515" s="52"/>
      <c r="G515" s="57"/>
    </row>
    <row r="516" spans="1:9" s="32" customFormat="1" ht="15.75" x14ac:dyDescent="0.25">
      <c r="A516" s="58"/>
      <c r="B516" s="55"/>
      <c r="C516" s="56"/>
      <c r="D516" s="265"/>
      <c r="E516" s="265"/>
      <c r="F516" s="52"/>
      <c r="G516" s="57"/>
    </row>
    <row r="517" spans="1:9" ht="15.75" x14ac:dyDescent="0.25">
      <c r="A517" s="266" t="s">
        <v>21</v>
      </c>
      <c r="B517" s="267"/>
      <c r="C517" s="267"/>
      <c r="D517" s="53" t="s">
        <v>20</v>
      </c>
      <c r="E517" s="53" t="s">
        <v>20</v>
      </c>
      <c r="F517" s="53" t="s">
        <v>7</v>
      </c>
      <c r="G517" s="53" t="s">
        <v>7</v>
      </c>
      <c r="I517" s="33"/>
    </row>
    <row r="518" spans="1:9" s="32" customFormat="1" ht="15.75" x14ac:dyDescent="0.25">
      <c r="A518" s="260"/>
      <c r="B518" s="261"/>
      <c r="C518" s="261"/>
      <c r="D518" s="261"/>
      <c r="E518" s="261"/>
      <c r="F518" s="261"/>
      <c r="G518" s="262"/>
    </row>
    <row r="519" spans="1:9" s="32" customFormat="1" ht="15.75" x14ac:dyDescent="0.25">
      <c r="A519" s="54"/>
      <c r="B519" s="55"/>
      <c r="C519" s="56"/>
      <c r="D519" s="263"/>
      <c r="E519" s="263"/>
      <c r="F519" s="52"/>
      <c r="G519" s="57"/>
    </row>
    <row r="520" spans="1:9" s="32" customFormat="1" ht="15.75" x14ac:dyDescent="0.25">
      <c r="A520" s="58"/>
      <c r="B520" s="55"/>
      <c r="C520" s="56"/>
      <c r="D520" s="264"/>
      <c r="E520" s="264"/>
      <c r="F520" s="52"/>
      <c r="G520" s="57"/>
    </row>
    <row r="521" spans="1:9" s="32" customFormat="1" ht="15.75" x14ac:dyDescent="0.25">
      <c r="A521" s="58"/>
      <c r="B521" s="55"/>
      <c r="C521" s="56"/>
      <c r="D521" s="264"/>
      <c r="E521" s="264"/>
      <c r="F521" s="52"/>
      <c r="G521" s="57"/>
    </row>
    <row r="522" spans="1:9" s="32" customFormat="1" ht="15.75" x14ac:dyDescent="0.25">
      <c r="A522" s="58"/>
      <c r="B522" s="55"/>
      <c r="C522" s="56"/>
      <c r="D522" s="264"/>
      <c r="E522" s="264"/>
      <c r="F522" s="52"/>
      <c r="G522" s="57"/>
    </row>
    <row r="523" spans="1:9" s="32" customFormat="1" ht="15.75" x14ac:dyDescent="0.25">
      <c r="A523" s="58"/>
      <c r="B523" s="55"/>
      <c r="C523" s="56"/>
      <c r="D523" s="265"/>
      <c r="E523" s="265"/>
      <c r="F523" s="52"/>
      <c r="G523" s="57"/>
    </row>
    <row r="524" spans="1:9" ht="15.75" x14ac:dyDescent="0.25">
      <c r="A524" s="259" t="s">
        <v>22</v>
      </c>
      <c r="B524" s="259"/>
      <c r="C524" s="259"/>
      <c r="D524" s="46" t="s">
        <v>20</v>
      </c>
      <c r="E524" s="53" t="s">
        <v>20</v>
      </c>
      <c r="F524" s="46" t="s">
        <v>7</v>
      </c>
      <c r="G524" s="46" t="s">
        <v>7</v>
      </c>
      <c r="I524" s="33"/>
    </row>
    <row r="526" spans="1:9" ht="33.75" x14ac:dyDescent="0.25">
      <c r="A526" s="268" t="e">
        <f>+'INFORME FINAL'!#REF!</f>
        <v>#REF!</v>
      </c>
      <c r="B526" s="268"/>
      <c r="C526" s="268"/>
      <c r="D526" s="269" t="e">
        <f>+'INFORME FINAL'!#REF!</f>
        <v>#REF!</v>
      </c>
      <c r="E526" s="269"/>
      <c r="F526" s="269"/>
      <c r="G526" s="269"/>
    </row>
    <row r="527" spans="1:9" ht="15.75" x14ac:dyDescent="0.25">
      <c r="A527" s="270" t="s">
        <v>9</v>
      </c>
      <c r="B527" s="270"/>
      <c r="C527" s="270"/>
      <c r="D527" s="271" t="s">
        <v>10</v>
      </c>
      <c r="E527" s="272"/>
      <c r="F527" s="61" t="s">
        <v>11</v>
      </c>
      <c r="G527" s="273" t="s">
        <v>12</v>
      </c>
    </row>
    <row r="528" spans="1:9" ht="71.25" customHeight="1" x14ac:dyDescent="0.25">
      <c r="A528" s="30" t="s">
        <v>13</v>
      </c>
      <c r="B528" s="30" t="s">
        <v>14</v>
      </c>
      <c r="C528" s="30" t="s">
        <v>15</v>
      </c>
      <c r="D528" s="31" t="s">
        <v>16</v>
      </c>
      <c r="E528" s="30" t="s">
        <v>17</v>
      </c>
      <c r="F528" s="30" t="s">
        <v>18</v>
      </c>
      <c r="G528" s="273"/>
    </row>
    <row r="529" spans="1:9" ht="15.75" x14ac:dyDescent="0.25">
      <c r="A529" s="260"/>
      <c r="B529" s="261"/>
      <c r="C529" s="261"/>
      <c r="D529" s="261"/>
      <c r="E529" s="261"/>
      <c r="F529" s="261"/>
      <c r="G529" s="262"/>
    </row>
    <row r="530" spans="1:9" s="32" customFormat="1" ht="15.75" x14ac:dyDescent="0.25">
      <c r="A530" s="59"/>
      <c r="B530" s="55"/>
      <c r="C530" s="56"/>
      <c r="D530" s="52"/>
      <c r="E530" s="52"/>
      <c r="F530" s="263"/>
      <c r="G530" s="59"/>
    </row>
    <row r="531" spans="1:9" s="32" customFormat="1" ht="15.75" x14ac:dyDescent="0.25">
      <c r="A531" s="59"/>
      <c r="B531" s="55"/>
      <c r="C531" s="56"/>
      <c r="D531" s="52"/>
      <c r="E531" s="52"/>
      <c r="F531" s="264"/>
      <c r="G531" s="59"/>
    </row>
    <row r="532" spans="1:9" s="32" customFormat="1" ht="15.75" x14ac:dyDescent="0.25">
      <c r="A532" s="59"/>
      <c r="B532" s="55"/>
      <c r="C532" s="56"/>
      <c r="D532" s="52"/>
      <c r="E532" s="52"/>
      <c r="F532" s="264"/>
      <c r="G532" s="59"/>
    </row>
    <row r="533" spans="1:9" s="32" customFormat="1" ht="15.75" x14ac:dyDescent="0.25">
      <c r="A533" s="59"/>
      <c r="B533" s="55"/>
      <c r="C533" s="56"/>
      <c r="D533" s="52"/>
      <c r="E533" s="52"/>
      <c r="F533" s="264"/>
      <c r="G533" s="59"/>
    </row>
    <row r="534" spans="1:9" s="32" customFormat="1" ht="15.75" x14ac:dyDescent="0.25">
      <c r="A534" s="59"/>
      <c r="B534" s="55"/>
      <c r="C534" s="56"/>
      <c r="D534" s="52"/>
      <c r="E534" s="52"/>
      <c r="F534" s="264"/>
      <c r="G534" s="59"/>
    </row>
    <row r="535" spans="1:9" s="32" customFormat="1" ht="15.75" x14ac:dyDescent="0.25">
      <c r="A535" s="59"/>
      <c r="B535" s="55"/>
      <c r="C535" s="56"/>
      <c r="D535" s="62"/>
      <c r="E535" s="62"/>
      <c r="F535" s="265"/>
      <c r="G535" s="59"/>
    </row>
    <row r="536" spans="1:9" ht="15.75" x14ac:dyDescent="0.25">
      <c r="A536" s="266" t="s">
        <v>19</v>
      </c>
      <c r="B536" s="267"/>
      <c r="C536" s="267"/>
      <c r="D536" s="46" t="s">
        <v>7</v>
      </c>
      <c r="E536" s="46" t="s">
        <v>7</v>
      </c>
      <c r="F536" s="46" t="s">
        <v>20</v>
      </c>
      <c r="G536" s="46" t="s">
        <v>7</v>
      </c>
      <c r="I536" s="33"/>
    </row>
    <row r="537" spans="1:9" s="32" customFormat="1" ht="15.75" x14ac:dyDescent="0.25">
      <c r="A537" s="260"/>
      <c r="B537" s="261"/>
      <c r="C537" s="261"/>
      <c r="D537" s="261"/>
      <c r="E537" s="261"/>
      <c r="F537" s="261"/>
      <c r="G537" s="262"/>
    </row>
    <row r="538" spans="1:9" s="32" customFormat="1" ht="15.75" x14ac:dyDescent="0.25">
      <c r="A538" s="54"/>
      <c r="B538" s="55"/>
      <c r="C538" s="56"/>
      <c r="D538" s="263"/>
      <c r="E538" s="263"/>
      <c r="F538" s="52"/>
      <c r="G538" s="57"/>
    </row>
    <row r="539" spans="1:9" s="32" customFormat="1" ht="15.75" x14ac:dyDescent="0.25">
      <c r="A539" s="58"/>
      <c r="B539" s="55"/>
      <c r="C539" s="56"/>
      <c r="D539" s="264"/>
      <c r="E539" s="264"/>
      <c r="F539" s="52"/>
      <c r="G539" s="57"/>
    </row>
    <row r="540" spans="1:9" s="32" customFormat="1" ht="15.75" x14ac:dyDescent="0.25">
      <c r="A540" s="58"/>
      <c r="B540" s="55"/>
      <c r="C540" s="56"/>
      <c r="D540" s="264"/>
      <c r="E540" s="264"/>
      <c r="F540" s="52"/>
      <c r="G540" s="57"/>
    </row>
    <row r="541" spans="1:9" s="32" customFormat="1" ht="15.75" x14ac:dyDescent="0.25">
      <c r="A541" s="58"/>
      <c r="B541" s="55"/>
      <c r="C541" s="56"/>
      <c r="D541" s="264"/>
      <c r="E541" s="264"/>
      <c r="F541" s="52"/>
      <c r="G541" s="57"/>
    </row>
    <row r="542" spans="1:9" s="32" customFormat="1" ht="15.75" x14ac:dyDescent="0.25">
      <c r="A542" s="58"/>
      <c r="B542" s="55"/>
      <c r="C542" s="56"/>
      <c r="D542" s="265"/>
      <c r="E542" s="265"/>
      <c r="F542" s="52"/>
      <c r="G542" s="57"/>
    </row>
    <row r="543" spans="1:9" ht="15.75" x14ac:dyDescent="0.25">
      <c r="A543" s="266" t="s">
        <v>21</v>
      </c>
      <c r="B543" s="267"/>
      <c r="C543" s="267"/>
      <c r="D543" s="53" t="s">
        <v>20</v>
      </c>
      <c r="E543" s="53" t="s">
        <v>20</v>
      </c>
      <c r="F543" s="53" t="s">
        <v>7</v>
      </c>
      <c r="G543" s="53" t="s">
        <v>7</v>
      </c>
      <c r="I543" s="33"/>
    </row>
    <row r="544" spans="1:9" s="32" customFormat="1" ht="15.75" x14ac:dyDescent="0.25">
      <c r="A544" s="260"/>
      <c r="B544" s="261"/>
      <c r="C544" s="261"/>
      <c r="D544" s="261"/>
      <c r="E544" s="261"/>
      <c r="F544" s="261"/>
      <c r="G544" s="262"/>
    </row>
    <row r="545" spans="1:9" s="32" customFormat="1" ht="15.75" x14ac:dyDescent="0.25">
      <c r="A545" s="54"/>
      <c r="B545" s="55"/>
      <c r="C545" s="56"/>
      <c r="D545" s="263"/>
      <c r="E545" s="263"/>
      <c r="F545" s="52"/>
      <c r="G545" s="57"/>
    </row>
    <row r="546" spans="1:9" s="32" customFormat="1" ht="15.75" x14ac:dyDescent="0.25">
      <c r="A546" s="58"/>
      <c r="B546" s="55"/>
      <c r="C546" s="56"/>
      <c r="D546" s="264"/>
      <c r="E546" s="264"/>
      <c r="F546" s="52"/>
      <c r="G546" s="57"/>
    </row>
    <row r="547" spans="1:9" s="32" customFormat="1" ht="15.75" x14ac:dyDescent="0.25">
      <c r="A547" s="58"/>
      <c r="B547" s="55"/>
      <c r="C547" s="56"/>
      <c r="D547" s="264"/>
      <c r="E547" s="264"/>
      <c r="F547" s="52"/>
      <c r="G547" s="57"/>
    </row>
    <row r="548" spans="1:9" s="32" customFormat="1" ht="15.75" x14ac:dyDescent="0.25">
      <c r="A548" s="58"/>
      <c r="B548" s="55"/>
      <c r="C548" s="56"/>
      <c r="D548" s="264"/>
      <c r="E548" s="264"/>
      <c r="F548" s="52"/>
      <c r="G548" s="57"/>
    </row>
    <row r="549" spans="1:9" s="32" customFormat="1" ht="15.75" x14ac:dyDescent="0.25">
      <c r="A549" s="58"/>
      <c r="B549" s="55"/>
      <c r="C549" s="56"/>
      <c r="D549" s="265"/>
      <c r="E549" s="265"/>
      <c r="F549" s="52"/>
      <c r="G549" s="57"/>
    </row>
    <row r="550" spans="1:9" ht="15.75" x14ac:dyDescent="0.25">
      <c r="A550" s="259" t="s">
        <v>22</v>
      </c>
      <c r="B550" s="259"/>
      <c r="C550" s="259"/>
      <c r="D550" s="46" t="s">
        <v>20</v>
      </c>
      <c r="E550" s="53" t="s">
        <v>20</v>
      </c>
      <c r="F550" s="46" t="s">
        <v>7</v>
      </c>
      <c r="G550" s="46" t="s">
        <v>7</v>
      </c>
      <c r="I550" s="33"/>
    </row>
    <row r="551" spans="1:9" ht="15.75" x14ac:dyDescent="0.25">
      <c r="A551" s="47"/>
      <c r="B551" s="47"/>
      <c r="C551" s="47"/>
      <c r="D551" s="48"/>
      <c r="E551" s="48"/>
      <c r="F551" s="48"/>
      <c r="G551" s="49"/>
    </row>
    <row r="552" spans="1:9" ht="33.75" x14ac:dyDescent="0.25">
      <c r="A552" s="268" t="e">
        <f>+'INFORME FINAL'!#REF!</f>
        <v>#REF!</v>
      </c>
      <c r="B552" s="268"/>
      <c r="C552" s="268"/>
      <c r="D552" s="269" t="e">
        <f>+'INFORME FINAL'!#REF!</f>
        <v>#REF!</v>
      </c>
      <c r="E552" s="269"/>
      <c r="F552" s="269"/>
      <c r="G552" s="269"/>
    </row>
    <row r="553" spans="1:9" ht="15.75" x14ac:dyDescent="0.25">
      <c r="A553" s="270" t="s">
        <v>9</v>
      </c>
      <c r="B553" s="270"/>
      <c r="C553" s="270"/>
      <c r="D553" s="271" t="s">
        <v>10</v>
      </c>
      <c r="E553" s="272"/>
      <c r="F553" s="61" t="s">
        <v>11</v>
      </c>
      <c r="G553" s="273" t="s">
        <v>12</v>
      </c>
    </row>
    <row r="554" spans="1:9" ht="71.25" customHeight="1" x14ac:dyDescent="0.25">
      <c r="A554" s="30" t="s">
        <v>13</v>
      </c>
      <c r="B554" s="30" t="s">
        <v>14</v>
      </c>
      <c r="C554" s="30" t="s">
        <v>15</v>
      </c>
      <c r="D554" s="31" t="s">
        <v>16</v>
      </c>
      <c r="E554" s="30" t="s">
        <v>17</v>
      </c>
      <c r="F554" s="30" t="s">
        <v>18</v>
      </c>
      <c r="G554" s="273"/>
    </row>
    <row r="555" spans="1:9" ht="15.75" x14ac:dyDescent="0.25">
      <c r="A555" s="260"/>
      <c r="B555" s="261"/>
      <c r="C555" s="261"/>
      <c r="D555" s="261"/>
      <c r="E555" s="261"/>
      <c r="F555" s="261"/>
      <c r="G555" s="262"/>
    </row>
    <row r="556" spans="1:9" s="32" customFormat="1" ht="15.75" x14ac:dyDescent="0.25">
      <c r="A556" s="59"/>
      <c r="B556" s="55"/>
      <c r="C556" s="56"/>
      <c r="D556" s="52"/>
      <c r="E556" s="52"/>
      <c r="F556" s="263"/>
      <c r="G556" s="59"/>
    </row>
    <row r="557" spans="1:9" s="32" customFormat="1" ht="15.75" x14ac:dyDescent="0.25">
      <c r="A557" s="59"/>
      <c r="B557" s="55"/>
      <c r="C557" s="56"/>
      <c r="D557" s="52"/>
      <c r="E557" s="52"/>
      <c r="F557" s="264"/>
      <c r="G557" s="59"/>
    </row>
    <row r="558" spans="1:9" s="32" customFormat="1" ht="15.75" x14ac:dyDescent="0.25">
      <c r="A558" s="59"/>
      <c r="B558" s="55"/>
      <c r="C558" s="56"/>
      <c r="D558" s="52"/>
      <c r="E558" s="52"/>
      <c r="F558" s="264"/>
      <c r="G558" s="59"/>
    </row>
    <row r="559" spans="1:9" s="32" customFormat="1" ht="15.75" x14ac:dyDescent="0.25">
      <c r="A559" s="59"/>
      <c r="B559" s="55"/>
      <c r="C559" s="56"/>
      <c r="D559" s="52"/>
      <c r="E559" s="52"/>
      <c r="F559" s="264"/>
      <c r="G559" s="59"/>
    </row>
    <row r="560" spans="1:9" s="32" customFormat="1" ht="15.75" x14ac:dyDescent="0.25">
      <c r="A560" s="59"/>
      <c r="B560" s="55"/>
      <c r="C560" s="56"/>
      <c r="D560" s="52"/>
      <c r="E560" s="52"/>
      <c r="F560" s="264"/>
      <c r="G560" s="59"/>
    </row>
    <row r="561" spans="1:9" s="32" customFormat="1" ht="15.75" x14ac:dyDescent="0.25">
      <c r="A561" s="59"/>
      <c r="B561" s="55"/>
      <c r="C561" s="56"/>
      <c r="D561" s="62"/>
      <c r="E561" s="62"/>
      <c r="F561" s="265"/>
      <c r="G561" s="59"/>
    </row>
    <row r="562" spans="1:9" ht="15.75" x14ac:dyDescent="0.25">
      <c r="A562" s="266" t="s">
        <v>19</v>
      </c>
      <c r="B562" s="267"/>
      <c r="C562" s="267"/>
      <c r="D562" s="46" t="s">
        <v>7</v>
      </c>
      <c r="E562" s="46" t="s">
        <v>7</v>
      </c>
      <c r="F562" s="46" t="s">
        <v>20</v>
      </c>
      <c r="G562" s="46" t="s">
        <v>7</v>
      </c>
      <c r="I562" s="33"/>
    </row>
    <row r="563" spans="1:9" s="32" customFormat="1" ht="15.75" x14ac:dyDescent="0.25">
      <c r="A563" s="260"/>
      <c r="B563" s="261"/>
      <c r="C563" s="261"/>
      <c r="D563" s="261"/>
      <c r="E563" s="261"/>
      <c r="F563" s="261"/>
      <c r="G563" s="262"/>
    </row>
    <row r="564" spans="1:9" s="32" customFormat="1" ht="15.75" x14ac:dyDescent="0.25">
      <c r="A564" s="54"/>
      <c r="B564" s="55"/>
      <c r="C564" s="56"/>
      <c r="D564" s="263"/>
      <c r="E564" s="263"/>
      <c r="F564" s="52"/>
      <c r="G564" s="57"/>
    </row>
    <row r="565" spans="1:9" s="32" customFormat="1" ht="15.75" x14ac:dyDescent="0.25">
      <c r="A565" s="58"/>
      <c r="B565" s="55"/>
      <c r="C565" s="56"/>
      <c r="D565" s="264"/>
      <c r="E565" s="264"/>
      <c r="F565" s="52"/>
      <c r="G565" s="57"/>
    </row>
    <row r="566" spans="1:9" s="32" customFormat="1" ht="15.75" x14ac:dyDescent="0.25">
      <c r="A566" s="58"/>
      <c r="B566" s="55"/>
      <c r="C566" s="56"/>
      <c r="D566" s="264"/>
      <c r="E566" s="264"/>
      <c r="F566" s="52"/>
      <c r="G566" s="57"/>
    </row>
    <row r="567" spans="1:9" s="32" customFormat="1" ht="15.75" x14ac:dyDescent="0.25">
      <c r="A567" s="58"/>
      <c r="B567" s="55"/>
      <c r="C567" s="56"/>
      <c r="D567" s="264"/>
      <c r="E567" s="264"/>
      <c r="F567" s="52"/>
      <c r="G567" s="57"/>
    </row>
    <row r="568" spans="1:9" s="32" customFormat="1" ht="15.75" x14ac:dyDescent="0.25">
      <c r="A568" s="58"/>
      <c r="B568" s="55"/>
      <c r="C568" s="56"/>
      <c r="D568" s="265"/>
      <c r="E568" s="265"/>
      <c r="F568" s="52"/>
      <c r="G568" s="57"/>
    </row>
    <row r="569" spans="1:9" ht="15.75" x14ac:dyDescent="0.25">
      <c r="A569" s="266" t="s">
        <v>21</v>
      </c>
      <c r="B569" s="267"/>
      <c r="C569" s="267"/>
      <c r="D569" s="53" t="s">
        <v>20</v>
      </c>
      <c r="E569" s="53" t="s">
        <v>20</v>
      </c>
      <c r="F569" s="53" t="s">
        <v>7</v>
      </c>
      <c r="G569" s="53" t="s">
        <v>7</v>
      </c>
      <c r="I569" s="33"/>
    </row>
    <row r="570" spans="1:9" s="32" customFormat="1" ht="15.75" x14ac:dyDescent="0.25">
      <c r="A570" s="260"/>
      <c r="B570" s="261"/>
      <c r="C570" s="261"/>
      <c r="D570" s="261"/>
      <c r="E570" s="261"/>
      <c r="F570" s="261"/>
      <c r="G570" s="262"/>
    </row>
    <row r="571" spans="1:9" s="32" customFormat="1" ht="15.75" x14ac:dyDescent="0.25">
      <c r="A571" s="54"/>
      <c r="B571" s="55"/>
      <c r="C571" s="56"/>
      <c r="D571" s="263"/>
      <c r="E571" s="263"/>
      <c r="F571" s="52"/>
      <c r="G571" s="57"/>
    </row>
    <row r="572" spans="1:9" s="32" customFormat="1" ht="15.75" x14ac:dyDescent="0.25">
      <c r="A572" s="58"/>
      <c r="B572" s="55"/>
      <c r="C572" s="56"/>
      <c r="D572" s="264"/>
      <c r="E572" s="264"/>
      <c r="F572" s="52"/>
      <c r="G572" s="57"/>
    </row>
    <row r="573" spans="1:9" s="32" customFormat="1" ht="15.75" x14ac:dyDescent="0.25">
      <c r="A573" s="58"/>
      <c r="B573" s="55"/>
      <c r="C573" s="56"/>
      <c r="D573" s="264"/>
      <c r="E573" s="264"/>
      <c r="F573" s="52"/>
      <c r="G573" s="57"/>
    </row>
    <row r="574" spans="1:9" s="32" customFormat="1" ht="15.75" x14ac:dyDescent="0.25">
      <c r="A574" s="58"/>
      <c r="B574" s="55"/>
      <c r="C574" s="56"/>
      <c r="D574" s="264"/>
      <c r="E574" s="264"/>
      <c r="F574" s="52"/>
      <c r="G574" s="57"/>
    </row>
    <row r="575" spans="1:9" s="32" customFormat="1" ht="15.75" x14ac:dyDescent="0.25">
      <c r="A575" s="58"/>
      <c r="B575" s="55"/>
      <c r="C575" s="56"/>
      <c r="D575" s="265"/>
      <c r="E575" s="265"/>
      <c r="F575" s="52"/>
      <c r="G575" s="57"/>
    </row>
    <row r="576" spans="1:9" ht="15.75" x14ac:dyDescent="0.25">
      <c r="A576" s="259" t="s">
        <v>22</v>
      </c>
      <c r="B576" s="259"/>
      <c r="C576" s="259"/>
      <c r="D576" s="46" t="s">
        <v>20</v>
      </c>
      <c r="E576" s="53" t="s">
        <v>20</v>
      </c>
      <c r="F576" s="46" t="s">
        <v>7</v>
      </c>
      <c r="G576" s="46" t="s">
        <v>7</v>
      </c>
      <c r="I576" s="33"/>
    </row>
    <row r="578" spans="1:9" ht="33.75" x14ac:dyDescent="0.25">
      <c r="A578" s="268" t="e">
        <f>+'INFORME FINAL'!#REF!</f>
        <v>#REF!</v>
      </c>
      <c r="B578" s="268"/>
      <c r="C578" s="268"/>
      <c r="D578" s="269" t="e">
        <f>+'INFORME FINAL'!#REF!</f>
        <v>#REF!</v>
      </c>
      <c r="E578" s="269"/>
      <c r="F578" s="269"/>
      <c r="G578" s="269"/>
    </row>
    <row r="579" spans="1:9" ht="15.75" x14ac:dyDescent="0.25">
      <c r="A579" s="270" t="s">
        <v>9</v>
      </c>
      <c r="B579" s="270"/>
      <c r="C579" s="270"/>
      <c r="D579" s="271" t="s">
        <v>10</v>
      </c>
      <c r="E579" s="272"/>
      <c r="F579" s="61" t="s">
        <v>11</v>
      </c>
      <c r="G579" s="273" t="s">
        <v>12</v>
      </c>
    </row>
    <row r="580" spans="1:9" ht="71.25" customHeight="1" x14ac:dyDescent="0.25">
      <c r="A580" s="30" t="s">
        <v>13</v>
      </c>
      <c r="B580" s="30" t="s">
        <v>14</v>
      </c>
      <c r="C580" s="30" t="s">
        <v>15</v>
      </c>
      <c r="D580" s="31" t="s">
        <v>16</v>
      </c>
      <c r="E580" s="30" t="s">
        <v>17</v>
      </c>
      <c r="F580" s="30" t="s">
        <v>18</v>
      </c>
      <c r="G580" s="273"/>
    </row>
    <row r="581" spans="1:9" ht="15.75" x14ac:dyDescent="0.25">
      <c r="A581" s="260"/>
      <c r="B581" s="261"/>
      <c r="C581" s="261"/>
      <c r="D581" s="261"/>
      <c r="E581" s="261"/>
      <c r="F581" s="261"/>
      <c r="G581" s="262"/>
    </row>
    <row r="582" spans="1:9" s="32" customFormat="1" ht="15.75" x14ac:dyDescent="0.25">
      <c r="A582" s="59"/>
      <c r="B582" s="55"/>
      <c r="C582" s="56"/>
      <c r="D582" s="52"/>
      <c r="E582" s="52"/>
      <c r="F582" s="263"/>
      <c r="G582" s="59"/>
    </row>
    <row r="583" spans="1:9" s="32" customFormat="1" ht="15.75" x14ac:dyDescent="0.25">
      <c r="A583" s="59"/>
      <c r="B583" s="55"/>
      <c r="C583" s="56"/>
      <c r="D583" s="52"/>
      <c r="E583" s="52"/>
      <c r="F583" s="264"/>
      <c r="G583" s="59"/>
    </row>
    <row r="584" spans="1:9" s="32" customFormat="1" ht="15.75" x14ac:dyDescent="0.25">
      <c r="A584" s="59"/>
      <c r="B584" s="55"/>
      <c r="C584" s="56"/>
      <c r="D584" s="52"/>
      <c r="E584" s="52"/>
      <c r="F584" s="264"/>
      <c r="G584" s="59"/>
    </row>
    <row r="585" spans="1:9" s="32" customFormat="1" ht="15.75" x14ac:dyDescent="0.25">
      <c r="A585" s="59"/>
      <c r="B585" s="55"/>
      <c r="C585" s="56"/>
      <c r="D585" s="52"/>
      <c r="E585" s="52"/>
      <c r="F585" s="264"/>
      <c r="G585" s="59"/>
    </row>
    <row r="586" spans="1:9" s="32" customFormat="1" ht="15.75" x14ac:dyDescent="0.25">
      <c r="A586" s="59"/>
      <c r="B586" s="55"/>
      <c r="C586" s="56"/>
      <c r="D586" s="52"/>
      <c r="E586" s="52"/>
      <c r="F586" s="264"/>
      <c r="G586" s="59"/>
    </row>
    <row r="587" spans="1:9" s="32" customFormat="1" ht="15.75" x14ac:dyDescent="0.25">
      <c r="A587" s="59"/>
      <c r="B587" s="55"/>
      <c r="C587" s="56"/>
      <c r="D587" s="62"/>
      <c r="E587" s="62"/>
      <c r="F587" s="265"/>
      <c r="G587" s="59"/>
    </row>
    <row r="588" spans="1:9" ht="15.75" x14ac:dyDescent="0.25">
      <c r="A588" s="266" t="s">
        <v>19</v>
      </c>
      <c r="B588" s="267"/>
      <c r="C588" s="267"/>
      <c r="D588" s="46" t="s">
        <v>7</v>
      </c>
      <c r="E588" s="46" t="s">
        <v>7</v>
      </c>
      <c r="F588" s="46" t="s">
        <v>20</v>
      </c>
      <c r="G588" s="46" t="s">
        <v>7</v>
      </c>
      <c r="I588" s="33"/>
    </row>
    <row r="589" spans="1:9" s="32" customFormat="1" ht="15.75" x14ac:dyDescent="0.25">
      <c r="A589" s="260"/>
      <c r="B589" s="261"/>
      <c r="C589" s="261"/>
      <c r="D589" s="261"/>
      <c r="E589" s="261"/>
      <c r="F589" s="261"/>
      <c r="G589" s="262"/>
    </row>
    <row r="590" spans="1:9" s="32" customFormat="1" ht="15.75" x14ac:dyDescent="0.25">
      <c r="A590" s="54"/>
      <c r="B590" s="55"/>
      <c r="C590" s="56"/>
      <c r="D590" s="263"/>
      <c r="E590" s="263"/>
      <c r="F590" s="52"/>
      <c r="G590" s="57"/>
    </row>
    <row r="591" spans="1:9" s="32" customFormat="1" ht="15.75" x14ac:dyDescent="0.25">
      <c r="A591" s="58"/>
      <c r="B591" s="55"/>
      <c r="C591" s="56"/>
      <c r="D591" s="264"/>
      <c r="E591" s="264"/>
      <c r="F591" s="52"/>
      <c r="G591" s="57"/>
    </row>
    <row r="592" spans="1:9" s="32" customFormat="1" ht="15.75" x14ac:dyDescent="0.25">
      <c r="A592" s="58"/>
      <c r="B592" s="55"/>
      <c r="C592" s="56"/>
      <c r="D592" s="264"/>
      <c r="E592" s="264"/>
      <c r="F592" s="52"/>
      <c r="G592" s="57"/>
    </row>
    <row r="593" spans="1:9" s="32" customFormat="1" ht="15.75" x14ac:dyDescent="0.25">
      <c r="A593" s="58"/>
      <c r="B593" s="55"/>
      <c r="C593" s="56"/>
      <c r="D593" s="264"/>
      <c r="E593" s="264"/>
      <c r="F593" s="52"/>
      <c r="G593" s="57"/>
    </row>
    <row r="594" spans="1:9" s="32" customFormat="1" ht="15.75" x14ac:dyDescent="0.25">
      <c r="A594" s="58"/>
      <c r="B594" s="55"/>
      <c r="C594" s="56"/>
      <c r="D594" s="265"/>
      <c r="E594" s="265"/>
      <c r="F594" s="52"/>
      <c r="G594" s="57"/>
    </row>
    <row r="595" spans="1:9" ht="15.75" x14ac:dyDescent="0.25">
      <c r="A595" s="266" t="s">
        <v>21</v>
      </c>
      <c r="B595" s="267"/>
      <c r="C595" s="267"/>
      <c r="D595" s="53" t="s">
        <v>20</v>
      </c>
      <c r="E595" s="53" t="s">
        <v>20</v>
      </c>
      <c r="F595" s="53" t="s">
        <v>7</v>
      </c>
      <c r="G595" s="53" t="s">
        <v>7</v>
      </c>
      <c r="I595" s="33"/>
    </row>
    <row r="596" spans="1:9" s="32" customFormat="1" ht="15.75" x14ac:dyDescent="0.25">
      <c r="A596" s="260"/>
      <c r="B596" s="261"/>
      <c r="C596" s="261"/>
      <c r="D596" s="261"/>
      <c r="E596" s="261"/>
      <c r="F596" s="261"/>
      <c r="G596" s="262"/>
    </row>
    <row r="597" spans="1:9" s="32" customFormat="1" ht="15.75" x14ac:dyDescent="0.25">
      <c r="A597" s="54"/>
      <c r="B597" s="55"/>
      <c r="C597" s="56"/>
      <c r="D597" s="263"/>
      <c r="E597" s="263"/>
      <c r="F597" s="52"/>
      <c r="G597" s="57"/>
    </row>
    <row r="598" spans="1:9" s="32" customFormat="1" ht="15.75" x14ac:dyDescent="0.25">
      <c r="A598" s="58"/>
      <c r="B598" s="55"/>
      <c r="C598" s="56"/>
      <c r="D598" s="264"/>
      <c r="E598" s="264"/>
      <c r="F598" s="52"/>
      <c r="G598" s="57"/>
    </row>
    <row r="599" spans="1:9" s="32" customFormat="1" ht="15.75" x14ac:dyDescent="0.25">
      <c r="A599" s="58"/>
      <c r="B599" s="55"/>
      <c r="C599" s="56"/>
      <c r="D599" s="264"/>
      <c r="E599" s="264"/>
      <c r="F599" s="52"/>
      <c r="G599" s="57"/>
    </row>
    <row r="600" spans="1:9" s="32" customFormat="1" ht="15.75" x14ac:dyDescent="0.25">
      <c r="A600" s="58"/>
      <c r="B600" s="55"/>
      <c r="C600" s="56"/>
      <c r="D600" s="264"/>
      <c r="E600" s="264"/>
      <c r="F600" s="52"/>
      <c r="G600" s="57"/>
    </row>
    <row r="601" spans="1:9" s="32" customFormat="1" ht="15.75" x14ac:dyDescent="0.25">
      <c r="A601" s="58"/>
      <c r="B601" s="55"/>
      <c r="C601" s="56"/>
      <c r="D601" s="265"/>
      <c r="E601" s="265"/>
      <c r="F601" s="52"/>
      <c r="G601" s="57"/>
    </row>
    <row r="602" spans="1:9" ht="15.75" x14ac:dyDescent="0.25">
      <c r="A602" s="259" t="s">
        <v>22</v>
      </c>
      <c r="B602" s="259"/>
      <c r="C602" s="259"/>
      <c r="D602" s="46" t="s">
        <v>20</v>
      </c>
      <c r="E602" s="53" t="s">
        <v>20</v>
      </c>
      <c r="F602" s="46" t="s">
        <v>7</v>
      </c>
      <c r="G602" s="46" t="s">
        <v>7</v>
      </c>
      <c r="I602" s="33"/>
    </row>
    <row r="603" spans="1:9" ht="15.75" x14ac:dyDescent="0.25">
      <c r="A603" s="47"/>
      <c r="B603" s="47"/>
      <c r="C603" s="47"/>
      <c r="D603" s="48"/>
      <c r="E603" s="48"/>
      <c r="F603" s="48"/>
      <c r="G603" s="49"/>
    </row>
    <row r="604" spans="1:9" ht="33.75" x14ac:dyDescent="0.25">
      <c r="A604" s="268" t="e">
        <f>+'INFORME FINAL'!#REF!</f>
        <v>#REF!</v>
      </c>
      <c r="B604" s="268"/>
      <c r="C604" s="268"/>
      <c r="D604" s="269" t="e">
        <f>+'INFORME FINAL'!#REF!</f>
        <v>#REF!</v>
      </c>
      <c r="E604" s="269"/>
      <c r="F604" s="269"/>
      <c r="G604" s="269"/>
    </row>
    <row r="605" spans="1:9" ht="15.75" x14ac:dyDescent="0.25">
      <c r="A605" s="270" t="s">
        <v>9</v>
      </c>
      <c r="B605" s="270"/>
      <c r="C605" s="270"/>
      <c r="D605" s="271" t="s">
        <v>10</v>
      </c>
      <c r="E605" s="272"/>
      <c r="F605" s="61" t="s">
        <v>11</v>
      </c>
      <c r="G605" s="273" t="s">
        <v>12</v>
      </c>
    </row>
    <row r="606" spans="1:9" ht="71.25" customHeight="1" x14ac:dyDescent="0.25">
      <c r="A606" s="30" t="s">
        <v>13</v>
      </c>
      <c r="B606" s="30" t="s">
        <v>14</v>
      </c>
      <c r="C606" s="30" t="s">
        <v>15</v>
      </c>
      <c r="D606" s="31" t="s">
        <v>16</v>
      </c>
      <c r="E606" s="30" t="s">
        <v>17</v>
      </c>
      <c r="F606" s="30" t="s">
        <v>18</v>
      </c>
      <c r="G606" s="273"/>
    </row>
    <row r="607" spans="1:9" ht="15.75" x14ac:dyDescent="0.25">
      <c r="A607" s="260"/>
      <c r="B607" s="261"/>
      <c r="C607" s="261"/>
      <c r="D607" s="261"/>
      <c r="E607" s="261"/>
      <c r="F607" s="261"/>
      <c r="G607" s="262"/>
    </row>
    <row r="608" spans="1:9" s="32" customFormat="1" ht="15.75" x14ac:dyDescent="0.25">
      <c r="A608" s="59"/>
      <c r="B608" s="55"/>
      <c r="C608" s="56"/>
      <c r="D608" s="52"/>
      <c r="E608" s="52"/>
      <c r="F608" s="263"/>
      <c r="G608" s="59"/>
    </row>
    <row r="609" spans="1:9" s="32" customFormat="1" ht="15.75" x14ac:dyDescent="0.25">
      <c r="A609" s="59"/>
      <c r="B609" s="55"/>
      <c r="C609" s="56"/>
      <c r="D609" s="52"/>
      <c r="E609" s="52"/>
      <c r="F609" s="264"/>
      <c r="G609" s="59"/>
    </row>
    <row r="610" spans="1:9" s="32" customFormat="1" ht="15.75" x14ac:dyDescent="0.25">
      <c r="A610" s="59"/>
      <c r="B610" s="55"/>
      <c r="C610" s="56"/>
      <c r="D610" s="52"/>
      <c r="E610" s="52"/>
      <c r="F610" s="264"/>
      <c r="G610" s="59"/>
    </row>
    <row r="611" spans="1:9" s="32" customFormat="1" ht="15.75" x14ac:dyDescent="0.25">
      <c r="A611" s="59"/>
      <c r="B611" s="55"/>
      <c r="C611" s="56"/>
      <c r="D611" s="52"/>
      <c r="E611" s="52"/>
      <c r="F611" s="264"/>
      <c r="G611" s="59"/>
    </row>
    <row r="612" spans="1:9" s="32" customFormat="1" ht="15.75" x14ac:dyDescent="0.25">
      <c r="A612" s="59"/>
      <c r="B612" s="55"/>
      <c r="C612" s="56"/>
      <c r="D612" s="52"/>
      <c r="E612" s="52"/>
      <c r="F612" s="264"/>
      <c r="G612" s="59"/>
    </row>
    <row r="613" spans="1:9" s="32" customFormat="1" ht="15.75" x14ac:dyDescent="0.25">
      <c r="A613" s="59"/>
      <c r="B613" s="55"/>
      <c r="C613" s="56"/>
      <c r="D613" s="62"/>
      <c r="E613" s="62"/>
      <c r="F613" s="265"/>
      <c r="G613" s="59"/>
    </row>
    <row r="614" spans="1:9" ht="15.75" x14ac:dyDescent="0.25">
      <c r="A614" s="266" t="s">
        <v>19</v>
      </c>
      <c r="B614" s="267"/>
      <c r="C614" s="267"/>
      <c r="D614" s="46" t="s">
        <v>7</v>
      </c>
      <c r="E614" s="46" t="s">
        <v>7</v>
      </c>
      <c r="F614" s="46" t="s">
        <v>20</v>
      </c>
      <c r="G614" s="46" t="s">
        <v>7</v>
      </c>
      <c r="I614" s="33"/>
    </row>
    <row r="615" spans="1:9" s="32" customFormat="1" ht="15.75" x14ac:dyDescent="0.25">
      <c r="A615" s="260"/>
      <c r="B615" s="261"/>
      <c r="C615" s="261"/>
      <c r="D615" s="261"/>
      <c r="E615" s="261"/>
      <c r="F615" s="261"/>
      <c r="G615" s="262"/>
    </row>
    <row r="616" spans="1:9" s="32" customFormat="1" ht="15.75" x14ac:dyDescent="0.25">
      <c r="A616" s="54"/>
      <c r="B616" s="55"/>
      <c r="C616" s="56"/>
      <c r="D616" s="263"/>
      <c r="E616" s="263"/>
      <c r="F616" s="52"/>
      <c r="G616" s="57"/>
    </row>
    <row r="617" spans="1:9" s="32" customFormat="1" ht="15.75" x14ac:dyDescent="0.25">
      <c r="A617" s="58"/>
      <c r="B617" s="55"/>
      <c r="C617" s="56"/>
      <c r="D617" s="264"/>
      <c r="E617" s="264"/>
      <c r="F617" s="52"/>
      <c r="G617" s="57"/>
    </row>
    <row r="618" spans="1:9" s="32" customFormat="1" ht="15.75" x14ac:dyDescent="0.25">
      <c r="A618" s="58"/>
      <c r="B618" s="55"/>
      <c r="C618" s="56"/>
      <c r="D618" s="264"/>
      <c r="E618" s="264"/>
      <c r="F618" s="52"/>
      <c r="G618" s="57"/>
    </row>
    <row r="619" spans="1:9" s="32" customFormat="1" ht="15.75" x14ac:dyDescent="0.25">
      <c r="A619" s="58"/>
      <c r="B619" s="55"/>
      <c r="C619" s="56"/>
      <c r="D619" s="264"/>
      <c r="E619" s="264"/>
      <c r="F619" s="52"/>
      <c r="G619" s="57"/>
    </row>
    <row r="620" spans="1:9" s="32" customFormat="1" ht="15.75" x14ac:dyDescent="0.25">
      <c r="A620" s="58"/>
      <c r="B620" s="55"/>
      <c r="C620" s="56"/>
      <c r="D620" s="265"/>
      <c r="E620" s="265"/>
      <c r="F620" s="52"/>
      <c r="G620" s="57"/>
    </row>
    <row r="621" spans="1:9" ht="15.75" x14ac:dyDescent="0.25">
      <c r="A621" s="266" t="s">
        <v>21</v>
      </c>
      <c r="B621" s="267"/>
      <c r="C621" s="267"/>
      <c r="D621" s="53" t="s">
        <v>20</v>
      </c>
      <c r="E621" s="53" t="s">
        <v>20</v>
      </c>
      <c r="F621" s="53" t="s">
        <v>7</v>
      </c>
      <c r="G621" s="53" t="s">
        <v>7</v>
      </c>
      <c r="I621" s="33"/>
    </row>
    <row r="622" spans="1:9" s="32" customFormat="1" ht="15.75" x14ac:dyDescent="0.25">
      <c r="A622" s="260"/>
      <c r="B622" s="261"/>
      <c r="C622" s="261"/>
      <c r="D622" s="261"/>
      <c r="E622" s="261"/>
      <c r="F622" s="261"/>
      <c r="G622" s="262"/>
    </row>
    <row r="623" spans="1:9" s="32" customFormat="1" ht="15.75" x14ac:dyDescent="0.25">
      <c r="A623" s="54"/>
      <c r="B623" s="55"/>
      <c r="C623" s="56"/>
      <c r="D623" s="263"/>
      <c r="E623" s="263"/>
      <c r="F623" s="52"/>
      <c r="G623" s="57"/>
    </row>
    <row r="624" spans="1:9" s="32" customFormat="1" ht="15.75" x14ac:dyDescent="0.25">
      <c r="A624" s="58"/>
      <c r="B624" s="55"/>
      <c r="C624" s="56"/>
      <c r="D624" s="264"/>
      <c r="E624" s="264"/>
      <c r="F624" s="52"/>
      <c r="G624" s="57"/>
    </row>
    <row r="625" spans="1:9" s="32" customFormat="1" ht="15.75" x14ac:dyDescent="0.25">
      <c r="A625" s="58"/>
      <c r="B625" s="55"/>
      <c r="C625" s="56"/>
      <c r="D625" s="264"/>
      <c r="E625" s="264"/>
      <c r="F625" s="52"/>
      <c r="G625" s="57"/>
    </row>
    <row r="626" spans="1:9" s="32" customFormat="1" ht="15.75" x14ac:dyDescent="0.25">
      <c r="A626" s="58"/>
      <c r="B626" s="55"/>
      <c r="C626" s="56"/>
      <c r="D626" s="264"/>
      <c r="E626" s="264"/>
      <c r="F626" s="52"/>
      <c r="G626" s="57"/>
    </row>
    <row r="627" spans="1:9" s="32" customFormat="1" ht="15.75" x14ac:dyDescent="0.25">
      <c r="A627" s="58"/>
      <c r="B627" s="55"/>
      <c r="C627" s="56"/>
      <c r="D627" s="265"/>
      <c r="E627" s="265"/>
      <c r="F627" s="52"/>
      <c r="G627" s="57"/>
    </row>
    <row r="628" spans="1:9" ht="15.75" x14ac:dyDescent="0.25">
      <c r="A628" s="259" t="s">
        <v>22</v>
      </c>
      <c r="B628" s="259"/>
      <c r="C628" s="259"/>
      <c r="D628" s="46" t="s">
        <v>20</v>
      </c>
      <c r="E628" s="53" t="s">
        <v>20</v>
      </c>
      <c r="F628" s="46" t="s">
        <v>7</v>
      </c>
      <c r="G628" s="46" t="s">
        <v>7</v>
      </c>
      <c r="I628" s="33"/>
    </row>
  </sheetData>
  <sheetProtection formatCells="0" formatColumns="0" formatRows="0" insertColumns="0" insertRows="0" insertHyperlinks="0" deleteColumns="0" deleteRows="0" sort="0" autoFilter="0" pivotTables="0"/>
  <mergeCells count="388">
    <mergeCell ref="A9:G9"/>
    <mergeCell ref="A85:C85"/>
    <mergeCell ref="A23:C23"/>
    <mergeCell ref="A16:C16"/>
    <mergeCell ref="A17:G17"/>
    <mergeCell ref="D18:D22"/>
    <mergeCell ref="E18:E22"/>
    <mergeCell ref="A43:G43"/>
    <mergeCell ref="D44:D48"/>
    <mergeCell ref="E44:E48"/>
    <mergeCell ref="A49:C49"/>
    <mergeCell ref="A50:G50"/>
    <mergeCell ref="D51:D55"/>
    <mergeCell ref="E51:E55"/>
    <mergeCell ref="A56:C56"/>
    <mergeCell ref="A58:C58"/>
    <mergeCell ref="D58:G58"/>
    <mergeCell ref="F10:F15"/>
    <mergeCell ref="A32:C32"/>
    <mergeCell ref="D32:G32"/>
    <mergeCell ref="A33:C33"/>
    <mergeCell ref="D33:E33"/>
    <mergeCell ref="G33:G34"/>
    <mergeCell ref="A35:G35"/>
    <mergeCell ref="G7:G8"/>
    <mergeCell ref="A1:G1"/>
    <mergeCell ref="A2:G2"/>
    <mergeCell ref="A3:G3"/>
    <mergeCell ref="A4:G4"/>
    <mergeCell ref="A6:C6"/>
    <mergeCell ref="D6:G6"/>
    <mergeCell ref="A7:C7"/>
    <mergeCell ref="D7:E7"/>
    <mergeCell ref="F36:F41"/>
    <mergeCell ref="A42:C42"/>
    <mergeCell ref="A24:G24"/>
    <mergeCell ref="D25:D29"/>
    <mergeCell ref="E25:E29"/>
    <mergeCell ref="A30:C30"/>
    <mergeCell ref="D59:E59"/>
    <mergeCell ref="G59:G60"/>
    <mergeCell ref="A61:G61"/>
    <mergeCell ref="F62:F67"/>
    <mergeCell ref="A68:C68"/>
    <mergeCell ref="A69:G69"/>
    <mergeCell ref="D70:D74"/>
    <mergeCell ref="E70:E74"/>
    <mergeCell ref="A75:C75"/>
    <mergeCell ref="A59:C59"/>
    <mergeCell ref="A76:G76"/>
    <mergeCell ref="D77:D81"/>
    <mergeCell ref="E77:E81"/>
    <mergeCell ref="A82:C82"/>
    <mergeCell ref="A84:C84"/>
    <mergeCell ref="D84:G84"/>
    <mergeCell ref="D85:E85"/>
    <mergeCell ref="G85:G86"/>
    <mergeCell ref="A87:G87"/>
    <mergeCell ref="F88:F93"/>
    <mergeCell ref="A94:C94"/>
    <mergeCell ref="A95:G95"/>
    <mergeCell ref="D96:D100"/>
    <mergeCell ref="E96:E100"/>
    <mergeCell ref="A101:C101"/>
    <mergeCell ref="A102:G102"/>
    <mergeCell ref="D103:D107"/>
    <mergeCell ref="E103:E107"/>
    <mergeCell ref="A108:C108"/>
    <mergeCell ref="A110:C110"/>
    <mergeCell ref="D110:G110"/>
    <mergeCell ref="A111:C111"/>
    <mergeCell ref="D111:E111"/>
    <mergeCell ref="G111:G112"/>
    <mergeCell ref="A113:G113"/>
    <mergeCell ref="F114:F119"/>
    <mergeCell ref="A120:C120"/>
    <mergeCell ref="A121:G121"/>
    <mergeCell ref="D122:D126"/>
    <mergeCell ref="E122:E126"/>
    <mergeCell ref="A127:C127"/>
    <mergeCell ref="A128:G128"/>
    <mergeCell ref="D129:D133"/>
    <mergeCell ref="E129:E133"/>
    <mergeCell ref="A134:C134"/>
    <mergeCell ref="A136:C136"/>
    <mergeCell ref="D136:G136"/>
    <mergeCell ref="A137:C137"/>
    <mergeCell ref="D137:E137"/>
    <mergeCell ref="G137:G138"/>
    <mergeCell ref="A139:G139"/>
    <mergeCell ref="F140:F145"/>
    <mergeCell ref="A146:C146"/>
    <mergeCell ref="A147:G147"/>
    <mergeCell ref="D148:D152"/>
    <mergeCell ref="E148:E152"/>
    <mergeCell ref="A153:C153"/>
    <mergeCell ref="A154:G154"/>
    <mergeCell ref="D155:D159"/>
    <mergeCell ref="E155:E159"/>
    <mergeCell ref="A160:C160"/>
    <mergeCell ref="A162:C162"/>
    <mergeCell ref="D162:G162"/>
    <mergeCell ref="A163:C163"/>
    <mergeCell ref="D163:E163"/>
    <mergeCell ref="G163:G164"/>
    <mergeCell ref="A165:G165"/>
    <mergeCell ref="F166:F171"/>
    <mergeCell ref="A172:C172"/>
    <mergeCell ref="A173:G173"/>
    <mergeCell ref="D174:D178"/>
    <mergeCell ref="E174:E178"/>
    <mergeCell ref="A179:C179"/>
    <mergeCell ref="A180:G180"/>
    <mergeCell ref="D181:D185"/>
    <mergeCell ref="E181:E185"/>
    <mergeCell ref="A186:C186"/>
    <mergeCell ref="A188:C188"/>
    <mergeCell ref="D188:G188"/>
    <mergeCell ref="A189:C189"/>
    <mergeCell ref="D189:E189"/>
    <mergeCell ref="G189:G190"/>
    <mergeCell ref="A191:G191"/>
    <mergeCell ref="F192:F197"/>
    <mergeCell ref="A198:C198"/>
    <mergeCell ref="A199:G199"/>
    <mergeCell ref="D200:D204"/>
    <mergeCell ref="E200:E204"/>
    <mergeCell ref="A205:C205"/>
    <mergeCell ref="A206:G206"/>
    <mergeCell ref="D207:D211"/>
    <mergeCell ref="E207:E211"/>
    <mergeCell ref="A212:C212"/>
    <mergeCell ref="A214:C214"/>
    <mergeCell ref="D214:G214"/>
    <mergeCell ref="A215:C215"/>
    <mergeCell ref="D215:E215"/>
    <mergeCell ref="G215:G216"/>
    <mergeCell ref="A217:G217"/>
    <mergeCell ref="F218:F223"/>
    <mergeCell ref="A224:C224"/>
    <mergeCell ref="A225:G225"/>
    <mergeCell ref="D226:D230"/>
    <mergeCell ref="E226:E230"/>
    <mergeCell ref="A231:C231"/>
    <mergeCell ref="A232:G232"/>
    <mergeCell ref="D233:D237"/>
    <mergeCell ref="E233:E237"/>
    <mergeCell ref="A238:C238"/>
    <mergeCell ref="A240:C240"/>
    <mergeCell ref="D240:G240"/>
    <mergeCell ref="A241:C241"/>
    <mergeCell ref="D241:E241"/>
    <mergeCell ref="G241:G242"/>
    <mergeCell ref="A243:G243"/>
    <mergeCell ref="F244:F249"/>
    <mergeCell ref="A250:C250"/>
    <mergeCell ref="A251:G251"/>
    <mergeCell ref="D252:D256"/>
    <mergeCell ref="E252:E256"/>
    <mergeCell ref="A257:C257"/>
    <mergeCell ref="A258:G258"/>
    <mergeCell ref="D259:D263"/>
    <mergeCell ref="E259:E263"/>
    <mergeCell ref="A264:C264"/>
    <mergeCell ref="A266:C266"/>
    <mergeCell ref="D266:G266"/>
    <mergeCell ref="A267:C267"/>
    <mergeCell ref="D267:E267"/>
    <mergeCell ref="G267:G268"/>
    <mergeCell ref="A269:G269"/>
    <mergeCell ref="F270:F275"/>
    <mergeCell ref="A276:C276"/>
    <mergeCell ref="A277:G277"/>
    <mergeCell ref="D278:D282"/>
    <mergeCell ref="E278:E282"/>
    <mergeCell ref="A283:C283"/>
    <mergeCell ref="A284:G284"/>
    <mergeCell ref="D285:D289"/>
    <mergeCell ref="E285:E289"/>
    <mergeCell ref="A290:C290"/>
    <mergeCell ref="A292:C292"/>
    <mergeCell ref="D292:G292"/>
    <mergeCell ref="A293:C293"/>
    <mergeCell ref="D293:E293"/>
    <mergeCell ref="G293:G294"/>
    <mergeCell ref="A295:G295"/>
    <mergeCell ref="F296:F301"/>
    <mergeCell ref="A302:C302"/>
    <mergeCell ref="A303:G303"/>
    <mergeCell ref="D304:D308"/>
    <mergeCell ref="E304:E308"/>
    <mergeCell ref="A309:C309"/>
    <mergeCell ref="A310:G310"/>
    <mergeCell ref="D311:D315"/>
    <mergeCell ref="E311:E315"/>
    <mergeCell ref="A316:C316"/>
    <mergeCell ref="A318:C318"/>
    <mergeCell ref="D318:G318"/>
    <mergeCell ref="A319:C319"/>
    <mergeCell ref="D319:E319"/>
    <mergeCell ref="G319:G320"/>
    <mergeCell ref="A321:G321"/>
    <mergeCell ref="F322:F327"/>
    <mergeCell ref="A328:C328"/>
    <mergeCell ref="A329:G329"/>
    <mergeCell ref="D330:D334"/>
    <mergeCell ref="E330:E334"/>
    <mergeCell ref="A335:C335"/>
    <mergeCell ref="A336:G336"/>
    <mergeCell ref="D337:D341"/>
    <mergeCell ref="E337:E341"/>
    <mergeCell ref="A342:C342"/>
    <mergeCell ref="A344:C344"/>
    <mergeCell ref="D344:G344"/>
    <mergeCell ref="A345:C345"/>
    <mergeCell ref="D345:E345"/>
    <mergeCell ref="G345:G346"/>
    <mergeCell ref="A347:G347"/>
    <mergeCell ref="F348:F353"/>
    <mergeCell ref="A354:C354"/>
    <mergeCell ref="A355:G355"/>
    <mergeCell ref="D356:D360"/>
    <mergeCell ref="E356:E360"/>
    <mergeCell ref="A361:C361"/>
    <mergeCell ref="A362:G362"/>
    <mergeCell ref="D363:D367"/>
    <mergeCell ref="E363:E367"/>
    <mergeCell ref="A368:C368"/>
    <mergeCell ref="A370:C370"/>
    <mergeCell ref="D370:G370"/>
    <mergeCell ref="A371:C371"/>
    <mergeCell ref="D371:E371"/>
    <mergeCell ref="G371:G372"/>
    <mergeCell ref="A373:G373"/>
    <mergeCell ref="F374:F379"/>
    <mergeCell ref="A380:C380"/>
    <mergeCell ref="A381:G381"/>
    <mergeCell ref="D382:D386"/>
    <mergeCell ref="E382:E386"/>
    <mergeCell ref="A387:C387"/>
    <mergeCell ref="A388:G388"/>
    <mergeCell ref="D389:D393"/>
    <mergeCell ref="E389:E393"/>
    <mergeCell ref="A394:C394"/>
    <mergeCell ref="A396:C396"/>
    <mergeCell ref="D396:G396"/>
    <mergeCell ref="A397:C397"/>
    <mergeCell ref="D397:E397"/>
    <mergeCell ref="G397:G398"/>
    <mergeCell ref="A399:G399"/>
    <mergeCell ref="F400:F405"/>
    <mergeCell ref="A406:C406"/>
    <mergeCell ref="A407:G407"/>
    <mergeCell ref="D408:D412"/>
    <mergeCell ref="E408:E412"/>
    <mergeCell ref="A413:C413"/>
    <mergeCell ref="A414:G414"/>
    <mergeCell ref="D415:D419"/>
    <mergeCell ref="E415:E419"/>
    <mergeCell ref="A420:C420"/>
    <mergeCell ref="A422:C422"/>
    <mergeCell ref="D422:G422"/>
    <mergeCell ref="A423:C423"/>
    <mergeCell ref="D423:E423"/>
    <mergeCell ref="G423:G424"/>
    <mergeCell ref="A425:G425"/>
    <mergeCell ref="F426:F431"/>
    <mergeCell ref="A432:C432"/>
    <mergeCell ref="A433:G433"/>
    <mergeCell ref="D434:D438"/>
    <mergeCell ref="E434:E438"/>
    <mergeCell ref="A439:C439"/>
    <mergeCell ref="A440:G440"/>
    <mergeCell ref="D441:D445"/>
    <mergeCell ref="E441:E445"/>
    <mergeCell ref="A446:C446"/>
    <mergeCell ref="A448:C448"/>
    <mergeCell ref="D448:G448"/>
    <mergeCell ref="A449:C449"/>
    <mergeCell ref="D449:E449"/>
    <mergeCell ref="G449:G450"/>
    <mergeCell ref="A451:G451"/>
    <mergeCell ref="F452:F457"/>
    <mergeCell ref="A458:C458"/>
    <mergeCell ref="A459:G459"/>
    <mergeCell ref="D460:D464"/>
    <mergeCell ref="E460:E464"/>
    <mergeCell ref="A465:C465"/>
    <mergeCell ref="A466:G466"/>
    <mergeCell ref="D467:D471"/>
    <mergeCell ref="E467:E471"/>
    <mergeCell ref="A472:C472"/>
    <mergeCell ref="A474:C474"/>
    <mergeCell ref="D474:G474"/>
    <mergeCell ref="A475:C475"/>
    <mergeCell ref="D475:E475"/>
    <mergeCell ref="G475:G476"/>
    <mergeCell ref="A477:G477"/>
    <mergeCell ref="F478:F483"/>
    <mergeCell ref="A484:C484"/>
    <mergeCell ref="A485:G485"/>
    <mergeCell ref="D486:D490"/>
    <mergeCell ref="E486:E490"/>
    <mergeCell ref="A491:C491"/>
    <mergeCell ref="A492:G492"/>
    <mergeCell ref="D493:D497"/>
    <mergeCell ref="E493:E497"/>
    <mergeCell ref="A498:C498"/>
    <mergeCell ref="A500:C500"/>
    <mergeCell ref="D500:G500"/>
    <mergeCell ref="A501:C501"/>
    <mergeCell ref="D501:E501"/>
    <mergeCell ref="G501:G502"/>
    <mergeCell ref="A503:G503"/>
    <mergeCell ref="F504:F509"/>
    <mergeCell ref="A510:C510"/>
    <mergeCell ref="A511:G511"/>
    <mergeCell ref="D512:D516"/>
    <mergeCell ref="E512:E516"/>
    <mergeCell ref="A517:C517"/>
    <mergeCell ref="A518:G518"/>
    <mergeCell ref="D519:D523"/>
    <mergeCell ref="E519:E523"/>
    <mergeCell ref="A524:C524"/>
    <mergeCell ref="A526:C526"/>
    <mergeCell ref="D526:G526"/>
    <mergeCell ref="A527:C527"/>
    <mergeCell ref="D527:E527"/>
    <mergeCell ref="G527:G528"/>
    <mergeCell ref="A529:G529"/>
    <mergeCell ref="F530:F535"/>
    <mergeCell ref="A536:C536"/>
    <mergeCell ref="A537:G537"/>
    <mergeCell ref="D538:D542"/>
    <mergeCell ref="E538:E542"/>
    <mergeCell ref="A543:C543"/>
    <mergeCell ref="A544:G544"/>
    <mergeCell ref="D545:D549"/>
    <mergeCell ref="E545:E549"/>
    <mergeCell ref="A550:C550"/>
    <mergeCell ref="A552:C552"/>
    <mergeCell ref="D552:G552"/>
    <mergeCell ref="A553:C553"/>
    <mergeCell ref="D553:E553"/>
    <mergeCell ref="G553:G554"/>
    <mergeCell ref="A555:G555"/>
    <mergeCell ref="F556:F561"/>
    <mergeCell ref="A562:C562"/>
    <mergeCell ref="A563:G563"/>
    <mergeCell ref="D564:D568"/>
    <mergeCell ref="E564:E568"/>
    <mergeCell ref="A569:C569"/>
    <mergeCell ref="A570:G570"/>
    <mergeCell ref="D571:D575"/>
    <mergeCell ref="E571:E575"/>
    <mergeCell ref="A576:C576"/>
    <mergeCell ref="A578:C578"/>
    <mergeCell ref="D578:G578"/>
    <mergeCell ref="A579:C579"/>
    <mergeCell ref="D579:E579"/>
    <mergeCell ref="G579:G580"/>
    <mergeCell ref="A581:G581"/>
    <mergeCell ref="F582:F587"/>
    <mergeCell ref="A588:C588"/>
    <mergeCell ref="A589:G589"/>
    <mergeCell ref="D590:D594"/>
    <mergeCell ref="E590:E594"/>
    <mergeCell ref="A595:C595"/>
    <mergeCell ref="A596:G596"/>
    <mergeCell ref="D597:D601"/>
    <mergeCell ref="E597:E601"/>
    <mergeCell ref="A602:C602"/>
    <mergeCell ref="A604:C604"/>
    <mergeCell ref="D604:G604"/>
    <mergeCell ref="A605:C605"/>
    <mergeCell ref="D605:E605"/>
    <mergeCell ref="G605:G606"/>
    <mergeCell ref="A628:C628"/>
    <mergeCell ref="A607:G607"/>
    <mergeCell ref="F608:F613"/>
    <mergeCell ref="A614:C614"/>
    <mergeCell ref="A615:G615"/>
    <mergeCell ref="D616:D620"/>
    <mergeCell ref="E616:E620"/>
    <mergeCell ref="A621:C621"/>
    <mergeCell ref="A622:G622"/>
    <mergeCell ref="D623:D627"/>
    <mergeCell ref="E623:E627"/>
  </mergeCells>
  <pageMargins left="0.7" right="0.7" top="0.75" bottom="0.75" header="0.51180555555555496" footer="0.51180555555555496"/>
  <pageSetup scale="10" firstPageNumber="0" orientation="landscape" r:id="rId1"/>
  <colBreaks count="1" manualBreakCount="1">
    <brk id="7"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rgb="FFFFFF00"/>
  </sheetPr>
  <dimension ref="A1:AJ240"/>
  <sheetViews>
    <sheetView view="pageBreakPreview" topLeftCell="D160" zoomScale="55" zoomScaleNormal="60" zoomScaleSheetLayoutView="55" workbookViewId="0">
      <selection activeCell="E28" sqref="E28"/>
    </sheetView>
  </sheetViews>
  <sheetFormatPr baseColWidth="10" defaultColWidth="9.140625" defaultRowHeight="15" x14ac:dyDescent="0.25"/>
  <cols>
    <col min="1" max="1" width="9.140625" style="139"/>
    <col min="2" max="2" width="103.28515625" style="24" customWidth="1"/>
    <col min="3" max="3" width="27.28515625" style="24" customWidth="1"/>
    <col min="4" max="4" width="22.140625" style="24" customWidth="1"/>
    <col min="5" max="5" width="32.28515625" style="24" customWidth="1"/>
    <col min="6" max="6" width="19.7109375" style="24" customWidth="1"/>
    <col min="7" max="7" width="36.5703125" style="24" customWidth="1"/>
    <col min="8" max="8" width="21.140625" style="24" bestFit="1" customWidth="1"/>
    <col min="9" max="9" width="19.5703125" style="24" customWidth="1"/>
    <col min="10" max="10" width="95.85546875" style="24" customWidth="1"/>
    <col min="11" max="11" width="36.28515625" style="24" customWidth="1"/>
    <col min="12" max="12" width="14.42578125" style="24" customWidth="1"/>
    <col min="13" max="13" width="9.140625" style="24"/>
    <col min="14" max="14" width="6.85546875" style="24" customWidth="1"/>
    <col min="15" max="15" width="11.5703125" style="24" customWidth="1"/>
    <col min="16" max="21" width="9.140625" style="24"/>
    <col min="22" max="22" width="23.140625" style="24" customWidth="1"/>
    <col min="23" max="16384" width="9.140625" style="24"/>
  </cols>
  <sheetData>
    <row r="1" spans="1:36" s="23" customFormat="1" ht="26.25" x14ac:dyDescent="0.25">
      <c r="A1" s="314" t="s">
        <v>0</v>
      </c>
      <c r="B1" s="314"/>
      <c r="C1" s="314"/>
      <c r="D1" s="314"/>
      <c r="E1" s="314"/>
      <c r="F1" s="314"/>
      <c r="G1" s="314"/>
      <c r="H1" s="314"/>
      <c r="I1" s="314"/>
      <c r="J1" s="315"/>
    </row>
    <row r="2" spans="1:36" ht="18.75" x14ac:dyDescent="0.25">
      <c r="A2" s="318" t="str">
        <f>+'INFORME FINAL'!A2:H2</f>
        <v>CONCURSO DE MERITOS ABIERTO - FDLUSA-CMA-004-2023</v>
      </c>
      <c r="B2" s="318"/>
      <c r="C2" s="318"/>
      <c r="D2" s="318"/>
      <c r="E2" s="318"/>
      <c r="F2" s="318"/>
      <c r="G2" s="318"/>
      <c r="H2" s="318"/>
      <c r="I2" s="318"/>
      <c r="J2" s="319"/>
    </row>
    <row r="3" spans="1:36" ht="33.75" customHeight="1" x14ac:dyDescent="0.25">
      <c r="A3" s="320" t="s">
        <v>23</v>
      </c>
      <c r="B3" s="320"/>
      <c r="C3" s="320"/>
      <c r="D3" s="320"/>
      <c r="E3" s="320"/>
      <c r="F3" s="320"/>
      <c r="G3" s="320"/>
      <c r="H3" s="320"/>
      <c r="I3" s="320"/>
      <c r="J3" s="321"/>
      <c r="T3" s="24" t="s">
        <v>24</v>
      </c>
    </row>
    <row r="4" spans="1:36" s="25" customFormat="1" ht="15.75" customHeight="1" x14ac:dyDescent="0.25">
      <c r="A4" s="316"/>
      <c r="B4" s="316"/>
      <c r="C4" s="316"/>
      <c r="D4" s="316"/>
      <c r="E4" s="316"/>
      <c r="F4" s="316"/>
      <c r="G4" s="316"/>
      <c r="H4" s="316"/>
      <c r="I4" s="316"/>
      <c r="J4" s="317"/>
      <c r="K4" s="24"/>
      <c r="L4" s="24"/>
      <c r="M4" s="24"/>
      <c r="N4" s="24"/>
      <c r="O4" s="24"/>
      <c r="P4" s="24"/>
      <c r="Q4" s="24"/>
      <c r="R4" s="24"/>
      <c r="S4" s="24"/>
      <c r="T4" s="24" t="s">
        <v>25</v>
      </c>
      <c r="U4" s="24"/>
      <c r="V4" s="24"/>
      <c r="W4" s="24"/>
      <c r="X4" s="24"/>
      <c r="Y4" s="24"/>
      <c r="Z4" s="24"/>
      <c r="AA4" s="24"/>
      <c r="AB4" s="24"/>
      <c r="AC4" s="24"/>
      <c r="AD4" s="24"/>
      <c r="AE4" s="24"/>
      <c r="AF4" s="24"/>
      <c r="AG4" s="24"/>
      <c r="AH4" s="24"/>
      <c r="AI4" s="24"/>
      <c r="AJ4" s="24"/>
    </row>
    <row r="5" spans="1:36" ht="16.5" thickBot="1" x14ac:dyDescent="0.3">
      <c r="B5" s="26"/>
      <c r="C5" s="26"/>
      <c r="D5" s="26"/>
      <c r="E5" s="26"/>
      <c r="F5" s="26"/>
      <c r="G5" s="26"/>
      <c r="H5" s="26"/>
      <c r="I5" s="27"/>
      <c r="J5" s="28"/>
      <c r="K5" s="29"/>
    </row>
    <row r="6" spans="1:36" ht="28.5" x14ac:dyDescent="0.25">
      <c r="A6" s="140"/>
      <c r="B6" s="194">
        <f>+'INFORME FINAL'!A6</f>
        <v>1</v>
      </c>
      <c r="C6" s="288" t="str">
        <f>+'INFORME FINAL'!B6</f>
        <v>VELNEC S.A.</v>
      </c>
      <c r="D6" s="288"/>
      <c r="E6" s="288"/>
      <c r="F6" s="288"/>
      <c r="G6" s="288"/>
      <c r="H6" s="288"/>
      <c r="I6" s="288"/>
      <c r="J6" s="289"/>
    </row>
    <row r="7" spans="1:36" ht="15" customHeight="1" x14ac:dyDescent="0.25">
      <c r="A7" s="141"/>
      <c r="B7" s="294" t="s">
        <v>208</v>
      </c>
      <c r="C7" s="290"/>
      <c r="D7" s="290"/>
      <c r="E7" s="290"/>
      <c r="F7" s="290"/>
      <c r="G7" s="290"/>
      <c r="H7" s="290"/>
      <c r="I7" s="290"/>
      <c r="J7" s="291"/>
    </row>
    <row r="8" spans="1:36" ht="31.5" customHeight="1" x14ac:dyDescent="0.25">
      <c r="A8" s="141"/>
      <c r="B8" s="294"/>
      <c r="C8" s="292"/>
      <c r="D8" s="292"/>
      <c r="E8" s="292"/>
      <c r="F8" s="292"/>
      <c r="G8" s="292"/>
      <c r="H8" s="292"/>
      <c r="I8" s="292"/>
      <c r="J8" s="293"/>
    </row>
    <row r="9" spans="1:36" ht="31.5" customHeight="1" x14ac:dyDescent="0.25">
      <c r="A9" s="141"/>
      <c r="B9" s="198" t="s">
        <v>209</v>
      </c>
      <c r="C9" s="196"/>
      <c r="D9" s="196"/>
      <c r="E9" s="196"/>
      <c r="F9" s="196"/>
      <c r="G9" s="196"/>
      <c r="H9" s="196"/>
      <c r="I9" s="196"/>
      <c r="J9" s="195"/>
    </row>
    <row r="10" spans="1:36" ht="34.5" customHeight="1" thickBot="1" x14ac:dyDescent="0.3">
      <c r="A10" s="141"/>
      <c r="B10" s="295" t="s">
        <v>9</v>
      </c>
      <c r="C10" s="295"/>
      <c r="D10" s="295"/>
      <c r="E10" s="295"/>
      <c r="F10" s="295"/>
      <c r="G10" s="295"/>
      <c r="H10" s="295"/>
      <c r="I10" s="296" t="s">
        <v>248</v>
      </c>
      <c r="J10" s="298" t="s">
        <v>12</v>
      </c>
    </row>
    <row r="11" spans="1:36" ht="79.900000000000006" customHeight="1" thickBot="1" x14ac:dyDescent="0.3">
      <c r="A11" s="131" t="s">
        <v>26</v>
      </c>
      <c r="B11" s="115" t="s">
        <v>27</v>
      </c>
      <c r="C11" s="69" t="s">
        <v>210</v>
      </c>
      <c r="D11" s="71" t="s">
        <v>33</v>
      </c>
      <c r="E11" s="72" t="s">
        <v>35</v>
      </c>
      <c r="F11" s="72" t="s">
        <v>36</v>
      </c>
      <c r="G11" s="73" t="s">
        <v>250</v>
      </c>
      <c r="H11" s="74" t="s">
        <v>38</v>
      </c>
      <c r="I11" s="297"/>
      <c r="J11" s="299"/>
    </row>
    <row r="12" spans="1:36" ht="16.5" thickBot="1" x14ac:dyDescent="0.3">
      <c r="A12" s="140"/>
      <c r="B12" s="300" t="s">
        <v>190</v>
      </c>
      <c r="C12" s="300"/>
      <c r="D12" s="300"/>
      <c r="E12" s="300"/>
      <c r="F12" s="300"/>
      <c r="G12" s="300"/>
      <c r="H12" s="300"/>
      <c r="I12" s="300"/>
      <c r="J12" s="301"/>
    </row>
    <row r="13" spans="1:36" s="32" customFormat="1" ht="32.25" thickBot="1" x14ac:dyDescent="0.3">
      <c r="A13" s="199">
        <v>1</v>
      </c>
      <c r="B13" s="58" t="s">
        <v>245</v>
      </c>
      <c r="C13" s="62">
        <v>482.43</v>
      </c>
      <c r="D13" s="77">
        <v>0.5</v>
      </c>
      <c r="E13" s="210">
        <f>+IF(C13="","",C13*D13)</f>
        <v>241.215</v>
      </c>
      <c r="F13" s="114">
        <v>33</v>
      </c>
      <c r="G13" s="322" t="s">
        <v>24</v>
      </c>
      <c r="H13" s="304">
        <f>(SUM(E13:E16))/$C$189</f>
        <v>7.0841924999999994</v>
      </c>
      <c r="I13" s="130" t="s">
        <v>24</v>
      </c>
      <c r="J13" s="57" t="s">
        <v>251</v>
      </c>
    </row>
    <row r="14" spans="1:36" s="32" customFormat="1" ht="32.25" thickBot="1" x14ac:dyDescent="0.3">
      <c r="A14" s="199">
        <v>2</v>
      </c>
      <c r="B14" s="58" t="s">
        <v>246</v>
      </c>
      <c r="C14" s="62">
        <v>177.65</v>
      </c>
      <c r="D14" s="77">
        <v>1</v>
      </c>
      <c r="E14" s="210">
        <f t="shared" ref="E14:E16" si="0">+IF(C14="","",C14*D14)</f>
        <v>177.65</v>
      </c>
      <c r="F14" s="114">
        <v>72</v>
      </c>
      <c r="G14" s="323"/>
      <c r="H14" s="305"/>
      <c r="I14" s="130" t="s">
        <v>24</v>
      </c>
      <c r="J14" s="57" t="s">
        <v>251</v>
      </c>
    </row>
    <row r="15" spans="1:36" s="32" customFormat="1" ht="32.25" thickBot="1" x14ac:dyDescent="0.3">
      <c r="A15" s="199">
        <v>3</v>
      </c>
      <c r="B15" s="58" t="s">
        <v>247</v>
      </c>
      <c r="C15" s="62">
        <v>69.7</v>
      </c>
      <c r="D15" s="77">
        <v>1</v>
      </c>
      <c r="E15" s="210">
        <f t="shared" si="0"/>
        <v>69.7</v>
      </c>
      <c r="F15" s="114">
        <v>85</v>
      </c>
      <c r="G15" s="323"/>
      <c r="H15" s="305"/>
      <c r="I15" s="130" t="s">
        <v>24</v>
      </c>
      <c r="J15" s="57" t="s">
        <v>251</v>
      </c>
    </row>
    <row r="16" spans="1:36" s="32" customFormat="1" ht="15.75" x14ac:dyDescent="0.25">
      <c r="A16" s="199"/>
      <c r="B16" s="58"/>
      <c r="C16" s="62"/>
      <c r="D16" s="77"/>
      <c r="E16" s="210" t="str">
        <f t="shared" si="0"/>
        <v/>
      </c>
      <c r="F16" s="114"/>
      <c r="G16" s="323"/>
      <c r="H16" s="305"/>
      <c r="I16" s="130" t="s">
        <v>24</v>
      </c>
      <c r="J16" s="57"/>
    </row>
    <row r="17" spans="1:11" ht="15.75" x14ac:dyDescent="0.25">
      <c r="A17" s="143">
        <f>COUNTA(A13:A16)</f>
        <v>3</v>
      </c>
      <c r="B17" s="280" t="s">
        <v>39</v>
      </c>
      <c r="C17" s="280"/>
      <c r="D17" s="280"/>
      <c r="E17" s="136">
        <f>SUM(E13:E16)</f>
        <v>488.565</v>
      </c>
      <c r="F17" s="282"/>
      <c r="G17" s="284"/>
      <c r="H17" s="284" t="str">
        <f>IF(AND(H13&gt;=100%),"CUMPLE","NO CUMPLE")</f>
        <v>CUMPLE</v>
      </c>
      <c r="I17" s="284"/>
      <c r="J17" s="286" t="s">
        <v>24</v>
      </c>
    </row>
    <row r="18" spans="1:11" ht="16.5" thickBot="1" x14ac:dyDescent="0.3">
      <c r="A18" s="144"/>
      <c r="B18" s="281"/>
      <c r="C18" s="281"/>
      <c r="D18" s="281"/>
      <c r="E18" s="137"/>
      <c r="F18" s="283"/>
      <c r="G18" s="285"/>
      <c r="H18" s="285"/>
      <c r="I18" s="285"/>
      <c r="J18" s="287"/>
      <c r="K18" s="29"/>
    </row>
    <row r="19" spans="1:11" ht="16.5" thickBot="1" x14ac:dyDescent="0.3">
      <c r="B19" s="26"/>
      <c r="C19" s="26"/>
      <c r="D19" s="26"/>
      <c r="E19" s="26"/>
      <c r="F19" s="26"/>
      <c r="G19" s="26"/>
      <c r="H19" s="26"/>
      <c r="I19" s="27"/>
      <c r="J19" s="27"/>
      <c r="K19" s="29"/>
    </row>
    <row r="20" spans="1:11" ht="28.5" x14ac:dyDescent="0.25">
      <c r="A20" s="140"/>
      <c r="B20" s="194">
        <f>+'INFORME FINAL'!A7</f>
        <v>2</v>
      </c>
      <c r="C20" s="288" t="str">
        <f>+'INFORME FINAL'!B7</f>
        <v>ANZA INGENIERIA</v>
      </c>
      <c r="D20" s="288"/>
      <c r="E20" s="288"/>
      <c r="F20" s="288"/>
      <c r="G20" s="288"/>
      <c r="H20" s="288"/>
      <c r="I20" s="288"/>
      <c r="J20" s="289"/>
    </row>
    <row r="21" spans="1:11" ht="15" customHeight="1" x14ac:dyDescent="0.25">
      <c r="A21" s="141"/>
      <c r="B21" s="294" t="s">
        <v>208</v>
      </c>
      <c r="C21" s="290"/>
      <c r="D21" s="290"/>
      <c r="E21" s="290"/>
      <c r="F21" s="290"/>
      <c r="G21" s="290"/>
      <c r="H21" s="290"/>
      <c r="I21" s="290"/>
      <c r="J21" s="291"/>
    </row>
    <row r="22" spans="1:11" ht="31.5" customHeight="1" x14ac:dyDescent="0.25">
      <c r="A22" s="141"/>
      <c r="B22" s="294"/>
      <c r="C22" s="292"/>
      <c r="D22" s="292"/>
      <c r="E22" s="292"/>
      <c r="F22" s="292"/>
      <c r="G22" s="292"/>
      <c r="H22" s="292"/>
      <c r="I22" s="292"/>
      <c r="J22" s="293"/>
    </row>
    <row r="23" spans="1:11" ht="31.5" customHeight="1" x14ac:dyDescent="0.25">
      <c r="A23" s="141"/>
      <c r="B23" s="198" t="s">
        <v>209</v>
      </c>
      <c r="C23" s="196"/>
      <c r="D23" s="196"/>
      <c r="E23" s="196"/>
      <c r="F23" s="196"/>
      <c r="G23" s="196"/>
      <c r="H23" s="196"/>
      <c r="I23" s="196"/>
      <c r="J23" s="195"/>
    </row>
    <row r="24" spans="1:11" ht="34.5" customHeight="1" thickBot="1" x14ac:dyDescent="0.3">
      <c r="A24" s="141"/>
      <c r="B24" s="295" t="s">
        <v>9</v>
      </c>
      <c r="C24" s="295"/>
      <c r="D24" s="295"/>
      <c r="E24" s="295"/>
      <c r="F24" s="295"/>
      <c r="G24" s="295"/>
      <c r="H24" s="295"/>
      <c r="I24" s="296" t="s">
        <v>248</v>
      </c>
      <c r="J24" s="298" t="s">
        <v>12</v>
      </c>
    </row>
    <row r="25" spans="1:11" ht="79.900000000000006" customHeight="1" thickBot="1" x14ac:dyDescent="0.3">
      <c r="A25" s="131" t="s">
        <v>26</v>
      </c>
      <c r="B25" s="115" t="s">
        <v>27</v>
      </c>
      <c r="C25" s="69" t="s">
        <v>210</v>
      </c>
      <c r="D25" s="71" t="s">
        <v>33</v>
      </c>
      <c r="E25" s="72" t="s">
        <v>35</v>
      </c>
      <c r="F25" s="72" t="s">
        <v>36</v>
      </c>
      <c r="G25" s="73" t="s">
        <v>250</v>
      </c>
      <c r="H25" s="74" t="s">
        <v>38</v>
      </c>
      <c r="I25" s="297"/>
      <c r="J25" s="299"/>
    </row>
    <row r="26" spans="1:11" ht="16.5" thickBot="1" x14ac:dyDescent="0.3">
      <c r="A26" s="142"/>
      <c r="B26" s="300" t="s">
        <v>191</v>
      </c>
      <c r="C26" s="300"/>
      <c r="D26" s="300"/>
      <c r="E26" s="300"/>
      <c r="F26" s="300"/>
      <c r="G26" s="300"/>
      <c r="H26" s="300"/>
      <c r="I26" s="300"/>
      <c r="J26" s="301"/>
    </row>
    <row r="27" spans="1:11" s="32" customFormat="1" ht="145.9" customHeight="1" x14ac:dyDescent="0.25">
      <c r="A27" s="201">
        <v>1</v>
      </c>
      <c r="B27" s="200" t="s">
        <v>252</v>
      </c>
      <c r="C27" s="132">
        <v>110.06</v>
      </c>
      <c r="D27" s="128">
        <v>1</v>
      </c>
      <c r="E27" s="210">
        <f>+IF(C27="","",C27*D27)</f>
        <v>110.06</v>
      </c>
      <c r="F27" s="129">
        <v>12</v>
      </c>
      <c r="G27" s="302" t="s">
        <v>24</v>
      </c>
      <c r="H27" s="304">
        <f>(SUM(E27:E30))/$C$189</f>
        <v>1.5958699999999999</v>
      </c>
      <c r="I27" s="130" t="s">
        <v>24</v>
      </c>
      <c r="J27" s="57" t="s">
        <v>266</v>
      </c>
    </row>
    <row r="28" spans="1:11" s="32" customFormat="1" ht="110.25" x14ac:dyDescent="0.25">
      <c r="A28" s="199"/>
      <c r="B28" s="58" t="s">
        <v>263</v>
      </c>
      <c r="C28" s="62">
        <v>445.21</v>
      </c>
      <c r="D28" s="77">
        <v>0.25</v>
      </c>
      <c r="E28" s="210"/>
      <c r="F28" s="114">
        <v>4</v>
      </c>
      <c r="G28" s="303"/>
      <c r="H28" s="305"/>
      <c r="I28" s="55" t="s">
        <v>24</v>
      </c>
      <c r="J28" s="57"/>
    </row>
    <row r="29" spans="1:11" s="32" customFormat="1" ht="31.5" x14ac:dyDescent="0.25">
      <c r="A29" s="199"/>
      <c r="B29" s="58" t="s">
        <v>264</v>
      </c>
      <c r="C29" s="62">
        <v>200</v>
      </c>
      <c r="D29" s="77">
        <v>0.75</v>
      </c>
      <c r="E29" s="210"/>
      <c r="F29" s="114">
        <v>18</v>
      </c>
      <c r="G29" s="303"/>
      <c r="H29" s="305"/>
      <c r="I29" s="55" t="s">
        <v>24</v>
      </c>
      <c r="J29" s="57"/>
    </row>
    <row r="30" spans="1:11" s="32" customFormat="1" ht="15.75" x14ac:dyDescent="0.25">
      <c r="A30" s="199"/>
      <c r="B30" s="58"/>
      <c r="C30" s="62"/>
      <c r="D30" s="77"/>
      <c r="E30" s="210" t="str">
        <f t="shared" ref="E30" si="1">+IF(C30="","",C30*D30)</f>
        <v/>
      </c>
      <c r="F30" s="114"/>
      <c r="G30" s="303"/>
      <c r="H30" s="305"/>
      <c r="I30" s="55" t="s">
        <v>24</v>
      </c>
      <c r="J30" s="57"/>
    </row>
    <row r="31" spans="1:11" ht="15.75" x14ac:dyDescent="0.25">
      <c r="A31" s="143">
        <f>COUNTA(A27:A30)</f>
        <v>1</v>
      </c>
      <c r="B31" s="280" t="s">
        <v>39</v>
      </c>
      <c r="C31" s="280"/>
      <c r="D31" s="280"/>
      <c r="E31" s="136">
        <f>SUM(E27:E30)</f>
        <v>110.06</v>
      </c>
      <c r="F31" s="282"/>
      <c r="G31" s="284"/>
      <c r="H31" s="284" t="str">
        <f>IF(AND(H27&gt;=100%),"CUMPLE","NO CUMPLE")</f>
        <v>CUMPLE</v>
      </c>
      <c r="I31" s="284"/>
      <c r="J31" s="286" t="s">
        <v>24</v>
      </c>
    </row>
    <row r="32" spans="1:11" ht="16.5" thickBot="1" x14ac:dyDescent="0.3">
      <c r="A32" s="144"/>
      <c r="B32" s="281"/>
      <c r="C32" s="281"/>
      <c r="D32" s="281"/>
      <c r="E32" s="137"/>
      <c r="F32" s="283"/>
      <c r="G32" s="285"/>
      <c r="H32" s="285"/>
      <c r="I32" s="285"/>
      <c r="J32" s="287"/>
      <c r="K32" s="29"/>
    </row>
    <row r="33" spans="1:11" ht="16.5" thickBot="1" x14ac:dyDescent="0.3">
      <c r="B33" s="26"/>
      <c r="C33" s="26"/>
      <c r="D33" s="26"/>
      <c r="E33" s="26"/>
      <c r="F33" s="26"/>
      <c r="G33" s="26"/>
      <c r="H33" s="26"/>
      <c r="I33" s="27"/>
      <c r="J33" s="27"/>
      <c r="K33" s="29"/>
    </row>
    <row r="34" spans="1:11" ht="28.5" x14ac:dyDescent="0.25">
      <c r="A34" s="140"/>
      <c r="B34" s="194">
        <f>+'INFORME FINAL'!A8</f>
        <v>3</v>
      </c>
      <c r="C34" s="288" t="str">
        <f>+'INFORME FINAL'!B8</f>
        <v>JET INGENIERIA SAS</v>
      </c>
      <c r="D34" s="288"/>
      <c r="E34" s="288"/>
      <c r="F34" s="288"/>
      <c r="G34" s="288"/>
      <c r="H34" s="288"/>
      <c r="I34" s="288"/>
      <c r="J34" s="289"/>
    </row>
    <row r="35" spans="1:11" ht="15" customHeight="1" x14ac:dyDescent="0.25">
      <c r="A35" s="141"/>
      <c r="B35" s="294" t="s">
        <v>208</v>
      </c>
      <c r="C35" s="290"/>
      <c r="D35" s="290"/>
      <c r="E35" s="290"/>
      <c r="F35" s="290"/>
      <c r="G35" s="290"/>
      <c r="H35" s="290"/>
      <c r="I35" s="290"/>
      <c r="J35" s="291"/>
    </row>
    <row r="36" spans="1:11" ht="31.5" customHeight="1" x14ac:dyDescent="0.25">
      <c r="A36" s="141"/>
      <c r="B36" s="294"/>
      <c r="C36" s="292"/>
      <c r="D36" s="292"/>
      <c r="E36" s="292"/>
      <c r="F36" s="292"/>
      <c r="G36" s="292"/>
      <c r="H36" s="292"/>
      <c r="I36" s="292"/>
      <c r="J36" s="293"/>
    </row>
    <row r="37" spans="1:11" ht="31.5" customHeight="1" x14ac:dyDescent="0.25">
      <c r="A37" s="141"/>
      <c r="B37" s="198" t="s">
        <v>209</v>
      </c>
      <c r="C37" s="196"/>
      <c r="D37" s="196"/>
      <c r="E37" s="196"/>
      <c r="F37" s="196"/>
      <c r="G37" s="196"/>
      <c r="H37" s="196"/>
      <c r="I37" s="196"/>
      <c r="J37" s="195"/>
    </row>
    <row r="38" spans="1:11" ht="34.5" customHeight="1" thickBot="1" x14ac:dyDescent="0.3">
      <c r="A38" s="141"/>
      <c r="B38" s="295" t="s">
        <v>9</v>
      </c>
      <c r="C38" s="295"/>
      <c r="D38" s="295"/>
      <c r="E38" s="295"/>
      <c r="F38" s="295"/>
      <c r="G38" s="295"/>
      <c r="H38" s="295"/>
      <c r="I38" s="296" t="s">
        <v>248</v>
      </c>
      <c r="J38" s="298" t="s">
        <v>12</v>
      </c>
    </row>
    <row r="39" spans="1:11" ht="79.900000000000006" customHeight="1" thickBot="1" x14ac:dyDescent="0.3">
      <c r="A39" s="131" t="s">
        <v>26</v>
      </c>
      <c r="B39" s="115" t="s">
        <v>27</v>
      </c>
      <c r="C39" s="69" t="s">
        <v>210</v>
      </c>
      <c r="D39" s="71" t="s">
        <v>33</v>
      </c>
      <c r="E39" s="72" t="s">
        <v>35</v>
      </c>
      <c r="F39" s="72" t="s">
        <v>36</v>
      </c>
      <c r="G39" s="73" t="s">
        <v>250</v>
      </c>
      <c r="H39" s="74" t="s">
        <v>38</v>
      </c>
      <c r="I39" s="297"/>
      <c r="J39" s="299"/>
    </row>
    <row r="40" spans="1:11" ht="16.5" thickBot="1" x14ac:dyDescent="0.3">
      <c r="A40" s="142"/>
      <c r="B40" s="300" t="s">
        <v>192</v>
      </c>
      <c r="C40" s="300"/>
      <c r="D40" s="300"/>
      <c r="E40" s="300"/>
      <c r="F40" s="300"/>
      <c r="G40" s="300"/>
      <c r="H40" s="300"/>
      <c r="I40" s="300"/>
      <c r="J40" s="301"/>
    </row>
    <row r="41" spans="1:11" s="32" customFormat="1" ht="31.5" x14ac:dyDescent="0.25">
      <c r="A41" s="201">
        <v>1</v>
      </c>
      <c r="B41" s="200" t="s">
        <v>253</v>
      </c>
      <c r="C41" s="132">
        <v>690.89</v>
      </c>
      <c r="D41" s="128">
        <v>0.55000000000000004</v>
      </c>
      <c r="E41" s="210">
        <f>+IF(C41="","",C41*D41)</f>
        <v>379.98950000000002</v>
      </c>
      <c r="F41" s="129">
        <v>21</v>
      </c>
      <c r="G41" s="302" t="s">
        <v>24</v>
      </c>
      <c r="H41" s="304">
        <f>(SUM(E41:E44))/$C$189</f>
        <v>22.410264749999996</v>
      </c>
      <c r="I41" s="130" t="s">
        <v>24</v>
      </c>
      <c r="J41" s="57" t="s">
        <v>251</v>
      </c>
    </row>
    <row r="42" spans="1:11" s="32" customFormat="1" ht="31.5" x14ac:dyDescent="0.25">
      <c r="A42" s="199">
        <v>2</v>
      </c>
      <c r="B42" s="58" t="s">
        <v>254</v>
      </c>
      <c r="C42" s="62">
        <v>204.25</v>
      </c>
      <c r="D42" s="77">
        <v>1</v>
      </c>
      <c r="E42" s="210">
        <f t="shared" ref="E42:E44" si="2">+IF(C42="","",C42*D42)</f>
        <v>204.25</v>
      </c>
      <c r="F42" s="114">
        <v>30</v>
      </c>
      <c r="G42" s="303"/>
      <c r="H42" s="305"/>
      <c r="I42" s="55" t="s">
        <v>24</v>
      </c>
      <c r="J42" s="57" t="s">
        <v>251</v>
      </c>
    </row>
    <row r="43" spans="1:11" s="32" customFormat="1" ht="31.5" x14ac:dyDescent="0.25">
      <c r="A43" s="199">
        <v>3</v>
      </c>
      <c r="B43" s="58" t="s">
        <v>255</v>
      </c>
      <c r="C43" s="62">
        <v>1201.6199999999999</v>
      </c>
      <c r="D43" s="77">
        <v>0.8</v>
      </c>
      <c r="E43" s="210">
        <f t="shared" si="2"/>
        <v>961.29599999999994</v>
      </c>
      <c r="F43" s="114">
        <v>33</v>
      </c>
      <c r="G43" s="303"/>
      <c r="H43" s="305"/>
      <c r="I43" s="55" t="s">
        <v>24</v>
      </c>
      <c r="J43" s="57" t="s">
        <v>251</v>
      </c>
    </row>
    <row r="44" spans="1:11" s="32" customFormat="1" ht="15.75" x14ac:dyDescent="0.25">
      <c r="A44" s="199"/>
      <c r="B44" s="58"/>
      <c r="C44" s="62"/>
      <c r="D44" s="77"/>
      <c r="E44" s="210" t="str">
        <f t="shared" si="2"/>
        <v/>
      </c>
      <c r="F44" s="114"/>
      <c r="G44" s="303"/>
      <c r="H44" s="305"/>
      <c r="I44" s="55" t="s">
        <v>24</v>
      </c>
      <c r="J44" s="57"/>
    </row>
    <row r="45" spans="1:11" ht="15.75" x14ac:dyDescent="0.25">
      <c r="A45" s="143">
        <f>COUNTA(A41:A44)</f>
        <v>3</v>
      </c>
      <c r="B45" s="280" t="s">
        <v>39</v>
      </c>
      <c r="C45" s="280"/>
      <c r="D45" s="280"/>
      <c r="E45" s="136">
        <f>SUM(E41:E44)</f>
        <v>1545.5355</v>
      </c>
      <c r="F45" s="282"/>
      <c r="G45" s="284"/>
      <c r="H45" s="284" t="str">
        <f>IF(AND(H41&gt;=100%),"CUMPLE","NO CUMPLE")</f>
        <v>CUMPLE</v>
      </c>
      <c r="I45" s="284"/>
      <c r="J45" s="286" t="s">
        <v>24</v>
      </c>
    </row>
    <row r="46" spans="1:11" ht="16.5" thickBot="1" x14ac:dyDescent="0.3">
      <c r="A46" s="144"/>
      <c r="B46" s="281"/>
      <c r="C46" s="281"/>
      <c r="D46" s="281"/>
      <c r="E46" s="137"/>
      <c r="F46" s="283"/>
      <c r="G46" s="285"/>
      <c r="H46" s="285"/>
      <c r="I46" s="285"/>
      <c r="J46" s="287"/>
      <c r="K46" s="29"/>
    </row>
    <row r="47" spans="1:11" ht="16.5" thickBot="1" x14ac:dyDescent="0.3">
      <c r="B47" s="26"/>
      <c r="C47" s="26"/>
      <c r="D47" s="26"/>
      <c r="E47" s="26"/>
      <c r="F47" s="26"/>
      <c r="G47" s="26"/>
      <c r="H47" s="26"/>
      <c r="I47" s="27"/>
      <c r="J47" s="27"/>
      <c r="K47" s="29"/>
    </row>
    <row r="48" spans="1:11" ht="28.5" x14ac:dyDescent="0.25">
      <c r="A48" s="140"/>
      <c r="B48" s="194">
        <f>+'INFORME FINAL'!A9</f>
        <v>4</v>
      </c>
      <c r="C48" s="288" t="str">
        <f>+'INFORME FINAL'!B9</f>
        <v>CONSORCIO TEATRO AM</v>
      </c>
      <c r="D48" s="288"/>
      <c r="E48" s="288"/>
      <c r="F48" s="288"/>
      <c r="G48" s="288"/>
      <c r="H48" s="288"/>
      <c r="I48" s="288"/>
      <c r="J48" s="289"/>
    </row>
    <row r="49" spans="1:11" ht="15" customHeight="1" x14ac:dyDescent="0.25">
      <c r="A49" s="141"/>
      <c r="B49" s="294" t="s">
        <v>208</v>
      </c>
      <c r="C49" s="290"/>
      <c r="D49" s="290"/>
      <c r="E49" s="290"/>
      <c r="F49" s="290"/>
      <c r="G49" s="290"/>
      <c r="H49" s="290"/>
      <c r="I49" s="290"/>
      <c r="J49" s="291"/>
    </row>
    <row r="50" spans="1:11" ht="31.5" customHeight="1" x14ac:dyDescent="0.25">
      <c r="A50" s="141"/>
      <c r="B50" s="294"/>
      <c r="C50" s="292"/>
      <c r="D50" s="292"/>
      <c r="E50" s="292"/>
      <c r="F50" s="292"/>
      <c r="G50" s="292"/>
      <c r="H50" s="292"/>
      <c r="I50" s="292"/>
      <c r="J50" s="293"/>
    </row>
    <row r="51" spans="1:11" ht="31.5" customHeight="1" x14ac:dyDescent="0.25">
      <c r="A51" s="141"/>
      <c r="B51" s="198" t="s">
        <v>209</v>
      </c>
      <c r="C51" s="196"/>
      <c r="D51" s="196"/>
      <c r="E51" s="196"/>
      <c r="F51" s="196"/>
      <c r="G51" s="196"/>
      <c r="H51" s="196"/>
      <c r="I51" s="196"/>
      <c r="J51" s="195"/>
    </row>
    <row r="52" spans="1:11" ht="34.5" customHeight="1" thickBot="1" x14ac:dyDescent="0.3">
      <c r="A52" s="141"/>
      <c r="B52" s="295" t="s">
        <v>9</v>
      </c>
      <c r="C52" s="295"/>
      <c r="D52" s="295"/>
      <c r="E52" s="295"/>
      <c r="F52" s="295"/>
      <c r="G52" s="295"/>
      <c r="H52" s="295"/>
      <c r="I52" s="296" t="s">
        <v>248</v>
      </c>
      <c r="J52" s="298" t="s">
        <v>12</v>
      </c>
    </row>
    <row r="53" spans="1:11" ht="79.900000000000006" customHeight="1" thickBot="1" x14ac:dyDescent="0.3">
      <c r="A53" s="131" t="s">
        <v>26</v>
      </c>
      <c r="B53" s="115" t="s">
        <v>27</v>
      </c>
      <c r="C53" s="69" t="s">
        <v>210</v>
      </c>
      <c r="D53" s="71" t="s">
        <v>33</v>
      </c>
      <c r="E53" s="72" t="s">
        <v>35</v>
      </c>
      <c r="F53" s="72" t="s">
        <v>36</v>
      </c>
      <c r="G53" s="73" t="s">
        <v>250</v>
      </c>
      <c r="H53" s="74" t="s">
        <v>38</v>
      </c>
      <c r="I53" s="297"/>
      <c r="J53" s="299"/>
    </row>
    <row r="54" spans="1:11" ht="16.5" thickBot="1" x14ac:dyDescent="0.3">
      <c r="A54" s="142"/>
      <c r="B54" s="300" t="s">
        <v>201</v>
      </c>
      <c r="C54" s="300"/>
      <c r="D54" s="300"/>
      <c r="E54" s="300"/>
      <c r="F54" s="300"/>
      <c r="G54" s="300"/>
      <c r="H54" s="300"/>
      <c r="I54" s="300"/>
      <c r="J54" s="301"/>
    </row>
    <row r="55" spans="1:11" s="32" customFormat="1" ht="62.45" customHeight="1" x14ac:dyDescent="0.25">
      <c r="A55" s="201">
        <v>1</v>
      </c>
      <c r="B55" s="200" t="s">
        <v>242</v>
      </c>
      <c r="C55" s="132">
        <v>77.42</v>
      </c>
      <c r="D55" s="128">
        <v>0.6</v>
      </c>
      <c r="E55" s="210">
        <f>+IF(C55="","",C55*D55)</f>
        <v>46.451999999999998</v>
      </c>
      <c r="F55" s="129">
        <v>16</v>
      </c>
      <c r="G55" s="313" t="s">
        <v>24</v>
      </c>
      <c r="H55" s="304">
        <f>(SUM(E55:E58))/$C$189</f>
        <v>5.1995839999999989</v>
      </c>
      <c r="I55" s="55" t="s">
        <v>24</v>
      </c>
      <c r="J55" s="57"/>
    </row>
    <row r="56" spans="1:11" s="32" customFormat="1" ht="15.75" x14ac:dyDescent="0.25">
      <c r="A56" s="202"/>
      <c r="B56" s="329" t="s">
        <v>202</v>
      </c>
      <c r="C56" s="329"/>
      <c r="D56" s="329"/>
      <c r="E56" s="329"/>
      <c r="F56" s="330"/>
      <c r="G56" s="313"/>
      <c r="H56" s="305"/>
      <c r="I56" s="55" t="s">
        <v>24</v>
      </c>
      <c r="J56" s="57"/>
    </row>
    <row r="57" spans="1:11" s="32" customFormat="1" ht="62.45" customHeight="1" x14ac:dyDescent="0.25">
      <c r="A57" s="199">
        <v>2</v>
      </c>
      <c r="B57" s="58" t="s">
        <v>243</v>
      </c>
      <c r="C57" s="62">
        <v>106.9</v>
      </c>
      <c r="D57" s="77">
        <v>1</v>
      </c>
      <c r="E57" s="210">
        <f t="shared" ref="E57:E58" si="3">+IF(C57="","",C57*D57)</f>
        <v>106.9</v>
      </c>
      <c r="F57" s="114">
        <v>54</v>
      </c>
      <c r="G57" s="55" t="s">
        <v>24</v>
      </c>
      <c r="H57" s="305"/>
      <c r="I57" s="55" t="s">
        <v>24</v>
      </c>
      <c r="J57" s="57"/>
    </row>
    <row r="58" spans="1:11" s="32" customFormat="1" ht="62.45" customHeight="1" x14ac:dyDescent="0.25">
      <c r="A58" s="199">
        <v>3</v>
      </c>
      <c r="B58" s="58" t="s">
        <v>244</v>
      </c>
      <c r="C58" s="62">
        <v>205.24</v>
      </c>
      <c r="D58" s="77">
        <v>1</v>
      </c>
      <c r="E58" s="210">
        <f t="shared" si="3"/>
        <v>205.24</v>
      </c>
      <c r="F58" s="114">
        <v>98</v>
      </c>
      <c r="G58" s="55" t="s">
        <v>24</v>
      </c>
      <c r="H58" s="305"/>
      <c r="I58" s="55" t="s">
        <v>24</v>
      </c>
      <c r="J58" s="57"/>
    </row>
    <row r="59" spans="1:11" ht="15.75" x14ac:dyDescent="0.25">
      <c r="A59" s="143">
        <f>COUNTA(A55:A58)</f>
        <v>3</v>
      </c>
      <c r="B59" s="280" t="s">
        <v>39</v>
      </c>
      <c r="C59" s="280"/>
      <c r="D59" s="280"/>
      <c r="E59" s="136">
        <f>SUM(E55:E58)</f>
        <v>358.59199999999998</v>
      </c>
      <c r="F59" s="282"/>
      <c r="G59" s="284"/>
      <c r="H59" s="284" t="str">
        <f>IF(AND(H55&gt;=100%),"CUMPLE","NO CUMPLE")</f>
        <v>CUMPLE</v>
      </c>
      <c r="I59" s="284"/>
      <c r="J59" s="286" t="s">
        <v>24</v>
      </c>
    </row>
    <row r="60" spans="1:11" ht="16.5" thickBot="1" x14ac:dyDescent="0.3">
      <c r="A60" s="144"/>
      <c r="B60" s="281"/>
      <c r="C60" s="281"/>
      <c r="D60" s="281"/>
      <c r="E60" s="137"/>
      <c r="F60" s="283"/>
      <c r="G60" s="285"/>
      <c r="H60" s="285"/>
      <c r="I60" s="285"/>
      <c r="J60" s="287"/>
      <c r="K60" s="29"/>
    </row>
    <row r="61" spans="1:11" ht="16.5" thickBot="1" x14ac:dyDescent="0.3">
      <c r="B61" s="26"/>
      <c r="C61" s="26"/>
      <c r="D61" s="26"/>
      <c r="E61" s="26"/>
      <c r="F61" s="26"/>
      <c r="G61" s="26"/>
      <c r="H61" s="26"/>
      <c r="I61" s="27"/>
      <c r="J61" s="27"/>
      <c r="K61" s="29"/>
    </row>
    <row r="62" spans="1:11" ht="28.5" x14ac:dyDescent="0.25">
      <c r="A62" s="140"/>
      <c r="B62" s="194">
        <f>+'INFORME FINAL'!A10</f>
        <v>5</v>
      </c>
      <c r="C62" s="288" t="str">
        <f>+'INFORME FINAL'!B10</f>
        <v>HUPK S.A.S.</v>
      </c>
      <c r="D62" s="288"/>
      <c r="E62" s="288"/>
      <c r="F62" s="288"/>
      <c r="G62" s="288"/>
      <c r="H62" s="288"/>
      <c r="I62" s="288"/>
      <c r="J62" s="289"/>
    </row>
    <row r="63" spans="1:11" ht="15" customHeight="1" x14ac:dyDescent="0.25">
      <c r="A63" s="141"/>
      <c r="B63" s="294" t="s">
        <v>208</v>
      </c>
      <c r="C63" s="290"/>
      <c r="D63" s="290"/>
      <c r="E63" s="290"/>
      <c r="F63" s="290"/>
      <c r="G63" s="290"/>
      <c r="H63" s="290"/>
      <c r="I63" s="290"/>
      <c r="J63" s="291"/>
    </row>
    <row r="64" spans="1:11" ht="31.5" customHeight="1" x14ac:dyDescent="0.25">
      <c r="A64" s="141"/>
      <c r="B64" s="294"/>
      <c r="C64" s="292"/>
      <c r="D64" s="292"/>
      <c r="E64" s="292"/>
      <c r="F64" s="292"/>
      <c r="G64" s="292"/>
      <c r="H64" s="292"/>
      <c r="I64" s="292"/>
      <c r="J64" s="293"/>
    </row>
    <row r="65" spans="1:11" ht="31.5" customHeight="1" x14ac:dyDescent="0.25">
      <c r="A65" s="141"/>
      <c r="B65" s="198" t="s">
        <v>209</v>
      </c>
      <c r="C65" s="196"/>
      <c r="D65" s="196"/>
      <c r="E65" s="196"/>
      <c r="F65" s="196"/>
      <c r="G65" s="196"/>
      <c r="H65" s="196"/>
      <c r="I65" s="196"/>
      <c r="J65" s="195"/>
    </row>
    <row r="66" spans="1:11" ht="34.5" customHeight="1" thickBot="1" x14ac:dyDescent="0.3">
      <c r="A66" s="141"/>
      <c r="B66" s="295" t="s">
        <v>9</v>
      </c>
      <c r="C66" s="295"/>
      <c r="D66" s="295"/>
      <c r="E66" s="295"/>
      <c r="F66" s="295"/>
      <c r="G66" s="295"/>
      <c r="H66" s="295"/>
      <c r="I66" s="296" t="s">
        <v>248</v>
      </c>
      <c r="J66" s="298" t="s">
        <v>12</v>
      </c>
    </row>
    <row r="67" spans="1:11" ht="79.900000000000006" customHeight="1" thickBot="1" x14ac:dyDescent="0.3">
      <c r="A67" s="131" t="s">
        <v>26</v>
      </c>
      <c r="B67" s="115" t="s">
        <v>27</v>
      </c>
      <c r="C67" s="69" t="s">
        <v>210</v>
      </c>
      <c r="D67" s="71" t="s">
        <v>33</v>
      </c>
      <c r="E67" s="72" t="s">
        <v>35</v>
      </c>
      <c r="F67" s="72" t="s">
        <v>36</v>
      </c>
      <c r="G67" s="73" t="s">
        <v>250</v>
      </c>
      <c r="H67" s="74" t="s">
        <v>38</v>
      </c>
      <c r="I67" s="297"/>
      <c r="J67" s="299"/>
    </row>
    <row r="68" spans="1:11" ht="16.5" thickBot="1" x14ac:dyDescent="0.3">
      <c r="A68" s="142"/>
      <c r="B68" s="300" t="s">
        <v>193</v>
      </c>
      <c r="C68" s="300"/>
      <c r="D68" s="300"/>
      <c r="E68" s="300"/>
      <c r="F68" s="300"/>
      <c r="G68" s="300"/>
      <c r="H68" s="300"/>
      <c r="I68" s="300"/>
      <c r="J68" s="301"/>
    </row>
    <row r="69" spans="1:11" s="32" customFormat="1" ht="31.5" x14ac:dyDescent="0.25">
      <c r="A69" s="201">
        <v>1</v>
      </c>
      <c r="B69" s="200" t="s">
        <v>239</v>
      </c>
      <c r="C69" s="132">
        <v>144.97999999999999</v>
      </c>
      <c r="D69" s="128">
        <v>0.7</v>
      </c>
      <c r="E69" s="210">
        <f>+IF(C69="","",C69*D69)</f>
        <v>101.48599999999999</v>
      </c>
      <c r="F69" s="129">
        <v>13</v>
      </c>
      <c r="G69" s="302" t="s">
        <v>24</v>
      </c>
      <c r="H69" s="304">
        <f>SUM(E69:E71/C189)</f>
        <v>1.4715469999999997</v>
      </c>
      <c r="I69" s="130" t="s">
        <v>24</v>
      </c>
      <c r="J69" s="57"/>
    </row>
    <row r="70" spans="1:11" s="32" customFormat="1" ht="47.25" x14ac:dyDescent="0.25">
      <c r="A70" s="199">
        <v>2</v>
      </c>
      <c r="B70" s="58" t="s">
        <v>240</v>
      </c>
      <c r="C70" s="62">
        <v>369.71</v>
      </c>
      <c r="D70" s="77">
        <v>0.75</v>
      </c>
      <c r="E70" s="210">
        <f t="shared" ref="E70:E71" si="4">+IF(C70="","",C70*D70)</f>
        <v>277.28249999999997</v>
      </c>
      <c r="F70" s="114">
        <v>9</v>
      </c>
      <c r="G70" s="303"/>
      <c r="H70" s="305"/>
      <c r="I70" s="55" t="s">
        <v>24</v>
      </c>
      <c r="J70" s="57"/>
    </row>
    <row r="71" spans="1:11" s="32" customFormat="1" ht="63" x14ac:dyDescent="0.25">
      <c r="A71" s="199">
        <v>3</v>
      </c>
      <c r="B71" s="58" t="s">
        <v>241</v>
      </c>
      <c r="C71" s="62">
        <v>871.05</v>
      </c>
      <c r="D71" s="77">
        <v>0.55000000000000004</v>
      </c>
      <c r="E71" s="210">
        <f t="shared" si="4"/>
        <v>479.07749999999999</v>
      </c>
      <c r="F71" s="114">
        <v>5</v>
      </c>
      <c r="G71" s="303"/>
      <c r="H71" s="305"/>
      <c r="I71" s="55" t="s">
        <v>24</v>
      </c>
      <c r="J71" s="57"/>
    </row>
    <row r="72" spans="1:11" ht="15.75" x14ac:dyDescent="0.25">
      <c r="A72" s="143">
        <f>COUNTA(A69:A71)</f>
        <v>3</v>
      </c>
      <c r="B72" s="280" t="s">
        <v>39</v>
      </c>
      <c r="C72" s="280"/>
      <c r="D72" s="280"/>
      <c r="E72" s="136">
        <f>SUM(E69:E71)</f>
        <v>857.846</v>
      </c>
      <c r="F72" s="282"/>
      <c r="G72" s="284"/>
      <c r="H72" s="284" t="str">
        <f>IF(AND(H69&gt;=100%),"CUMPLE","NO CUMPLE")</f>
        <v>CUMPLE</v>
      </c>
      <c r="I72" s="284"/>
      <c r="J72" s="286" t="s">
        <v>24</v>
      </c>
    </row>
    <row r="73" spans="1:11" ht="16.5" thickBot="1" x14ac:dyDescent="0.3">
      <c r="A73" s="144"/>
      <c r="B73" s="281"/>
      <c r="C73" s="281"/>
      <c r="D73" s="281"/>
      <c r="E73" s="137"/>
      <c r="F73" s="283"/>
      <c r="G73" s="285"/>
      <c r="H73" s="285"/>
      <c r="I73" s="285"/>
      <c r="J73" s="287"/>
      <c r="K73" s="29"/>
    </row>
    <row r="74" spans="1:11" ht="16.5" thickBot="1" x14ac:dyDescent="0.3">
      <c r="B74" s="26"/>
      <c r="C74" s="26"/>
      <c r="D74" s="26"/>
      <c r="E74" s="26"/>
      <c r="F74" s="26"/>
      <c r="G74" s="26"/>
      <c r="H74" s="26"/>
      <c r="I74" s="27"/>
      <c r="J74" s="27"/>
      <c r="K74" s="29"/>
    </row>
    <row r="75" spans="1:11" ht="28.5" x14ac:dyDescent="0.25">
      <c r="A75" s="140"/>
      <c r="B75" s="194">
        <f>+'INFORME FINAL'!A11</f>
        <v>6</v>
      </c>
      <c r="C75" s="288" t="str">
        <f>+'INFORME FINAL'!B11</f>
        <v>GB10 CONSULTORES S.A.S.</v>
      </c>
      <c r="D75" s="288"/>
      <c r="E75" s="288"/>
      <c r="F75" s="288"/>
      <c r="G75" s="288"/>
      <c r="H75" s="288"/>
      <c r="I75" s="288"/>
      <c r="J75" s="289"/>
    </row>
    <row r="76" spans="1:11" ht="15" customHeight="1" x14ac:dyDescent="0.25">
      <c r="A76" s="141"/>
      <c r="B76" s="294" t="s">
        <v>208</v>
      </c>
      <c r="C76" s="290"/>
      <c r="D76" s="290"/>
      <c r="E76" s="290"/>
      <c r="F76" s="290"/>
      <c r="G76" s="290"/>
      <c r="H76" s="290"/>
      <c r="I76" s="290"/>
      <c r="J76" s="291"/>
    </row>
    <row r="77" spans="1:11" ht="31.5" customHeight="1" x14ac:dyDescent="0.25">
      <c r="A77" s="141"/>
      <c r="B77" s="294"/>
      <c r="C77" s="292"/>
      <c r="D77" s="292"/>
      <c r="E77" s="292"/>
      <c r="F77" s="292"/>
      <c r="G77" s="292"/>
      <c r="H77" s="292"/>
      <c r="I77" s="292"/>
      <c r="J77" s="293"/>
    </row>
    <row r="78" spans="1:11" ht="31.5" customHeight="1" x14ac:dyDescent="0.25">
      <c r="A78" s="141"/>
      <c r="B78" s="198" t="s">
        <v>209</v>
      </c>
      <c r="C78" s="196"/>
      <c r="D78" s="196"/>
      <c r="E78" s="196"/>
      <c r="F78" s="196"/>
      <c r="G78" s="196"/>
      <c r="H78" s="196"/>
      <c r="I78" s="196"/>
      <c r="J78" s="195"/>
    </row>
    <row r="79" spans="1:11" ht="34.5" customHeight="1" thickBot="1" x14ac:dyDescent="0.3">
      <c r="A79" s="141"/>
      <c r="B79" s="295" t="s">
        <v>9</v>
      </c>
      <c r="C79" s="295"/>
      <c r="D79" s="295"/>
      <c r="E79" s="295"/>
      <c r="F79" s="295"/>
      <c r="G79" s="295"/>
      <c r="H79" s="295"/>
      <c r="I79" s="296" t="s">
        <v>248</v>
      </c>
      <c r="J79" s="298" t="s">
        <v>12</v>
      </c>
    </row>
    <row r="80" spans="1:11" ht="79.900000000000006" customHeight="1" thickBot="1" x14ac:dyDescent="0.3">
      <c r="A80" s="131" t="s">
        <v>26</v>
      </c>
      <c r="B80" s="115" t="s">
        <v>27</v>
      </c>
      <c r="C80" s="69" t="s">
        <v>210</v>
      </c>
      <c r="D80" s="71" t="s">
        <v>33</v>
      </c>
      <c r="E80" s="72" t="s">
        <v>35</v>
      </c>
      <c r="F80" s="72" t="s">
        <v>36</v>
      </c>
      <c r="G80" s="73" t="s">
        <v>250</v>
      </c>
      <c r="H80" s="74" t="s">
        <v>38</v>
      </c>
      <c r="I80" s="297"/>
      <c r="J80" s="299"/>
    </row>
    <row r="81" spans="1:11" ht="16.5" thickBot="1" x14ac:dyDescent="0.3">
      <c r="A81" s="142"/>
      <c r="B81" s="300" t="s">
        <v>194</v>
      </c>
      <c r="C81" s="300"/>
      <c r="D81" s="300"/>
      <c r="E81" s="300"/>
      <c r="F81" s="300"/>
      <c r="G81" s="300"/>
      <c r="H81" s="300"/>
      <c r="I81" s="300"/>
      <c r="J81" s="301"/>
    </row>
    <row r="82" spans="1:11" s="32" customFormat="1" ht="94.5" x14ac:dyDescent="0.25">
      <c r="A82" s="201">
        <v>1</v>
      </c>
      <c r="B82" s="203" t="s">
        <v>235</v>
      </c>
      <c r="C82" s="132">
        <v>2094.9299999999998</v>
      </c>
      <c r="D82" s="128">
        <v>0.1</v>
      </c>
      <c r="E82" s="210">
        <f>+IF(C82="","",C82*D82)</f>
        <v>209.49299999999999</v>
      </c>
      <c r="F82" s="129">
        <v>13</v>
      </c>
      <c r="G82" s="302" t="s">
        <v>24</v>
      </c>
      <c r="H82" s="304">
        <f>SUM(E82:E85/C189)</f>
        <v>3.0376484999999995</v>
      </c>
      <c r="I82" s="130" t="s">
        <v>24</v>
      </c>
      <c r="J82" s="57"/>
    </row>
    <row r="83" spans="1:11" s="32" customFormat="1" ht="78.75" x14ac:dyDescent="0.25">
      <c r="A83" s="199">
        <v>2</v>
      </c>
      <c r="B83" s="204" t="s">
        <v>236</v>
      </c>
      <c r="C83" s="62">
        <v>1132</v>
      </c>
      <c r="D83" s="77">
        <v>1</v>
      </c>
      <c r="E83" s="210">
        <f t="shared" ref="E83:E85" si="5">+IF(C83="","",C83*D83)</f>
        <v>1132</v>
      </c>
      <c r="F83" s="114">
        <v>141</v>
      </c>
      <c r="G83" s="303"/>
      <c r="H83" s="305"/>
      <c r="I83" s="55" t="s">
        <v>24</v>
      </c>
      <c r="J83" s="57"/>
    </row>
    <row r="84" spans="1:11" s="32" customFormat="1" ht="94.5" x14ac:dyDescent="0.25">
      <c r="A84" s="199">
        <v>3</v>
      </c>
      <c r="B84" s="204" t="s">
        <v>237</v>
      </c>
      <c r="C84" s="62">
        <v>1339.39</v>
      </c>
      <c r="D84" s="77">
        <v>1</v>
      </c>
      <c r="E84" s="210">
        <f t="shared" ref="E84" si="6">+IF(C84="","",C84*D84)</f>
        <v>1339.39</v>
      </c>
      <c r="F84" s="114">
        <v>140</v>
      </c>
      <c r="G84" s="303"/>
      <c r="H84" s="305"/>
      <c r="I84" s="55" t="s">
        <v>24</v>
      </c>
      <c r="J84" s="57"/>
    </row>
    <row r="85" spans="1:11" s="32" customFormat="1" ht="47.25" x14ac:dyDescent="0.25">
      <c r="A85" s="199">
        <v>4</v>
      </c>
      <c r="B85" s="204" t="s">
        <v>238</v>
      </c>
      <c r="C85" s="62">
        <v>14796.93</v>
      </c>
      <c r="D85" s="77">
        <v>0.1</v>
      </c>
      <c r="E85" s="210">
        <f t="shared" si="5"/>
        <v>1479.6930000000002</v>
      </c>
      <c r="F85" s="114">
        <v>14</v>
      </c>
      <c r="G85" s="303"/>
      <c r="H85" s="305"/>
      <c r="I85" s="55" t="s">
        <v>24</v>
      </c>
      <c r="J85" s="57"/>
    </row>
    <row r="86" spans="1:11" ht="15.75" x14ac:dyDescent="0.25">
      <c r="A86" s="143">
        <f>COUNTA(A82:A85)</f>
        <v>4</v>
      </c>
      <c r="B86" s="280" t="s">
        <v>39</v>
      </c>
      <c r="C86" s="280"/>
      <c r="D86" s="280"/>
      <c r="E86" s="136">
        <f>SUM(E82:E85)</f>
        <v>4160.576</v>
      </c>
      <c r="F86" s="282"/>
      <c r="G86" s="284"/>
      <c r="H86" s="284" t="str">
        <f>IF(AND(H82&gt;=100%),"CUMPLE","NO CUMPLE")</f>
        <v>CUMPLE</v>
      </c>
      <c r="I86" s="284"/>
      <c r="J86" s="286" t="s">
        <v>24</v>
      </c>
    </row>
    <row r="87" spans="1:11" ht="16.5" thickBot="1" x14ac:dyDescent="0.3">
      <c r="A87" s="144"/>
      <c r="B87" s="281"/>
      <c r="C87" s="281"/>
      <c r="D87" s="281"/>
      <c r="E87" s="137"/>
      <c r="F87" s="283"/>
      <c r="G87" s="285"/>
      <c r="H87" s="285"/>
      <c r="I87" s="285"/>
      <c r="J87" s="287"/>
      <c r="K87" s="29"/>
    </row>
    <row r="88" spans="1:11" ht="16.5" thickBot="1" x14ac:dyDescent="0.3">
      <c r="B88" s="26"/>
      <c r="C88" s="26"/>
      <c r="D88" s="26"/>
      <c r="E88" s="26"/>
      <c r="F88" s="26"/>
      <c r="G88" s="26"/>
      <c r="H88" s="26"/>
      <c r="I88" s="27"/>
      <c r="J88" s="27"/>
      <c r="K88" s="29"/>
    </row>
    <row r="89" spans="1:11" ht="28.5" x14ac:dyDescent="0.25">
      <c r="A89" s="140"/>
      <c r="B89" s="194">
        <f>+'INFORME FINAL'!A12</f>
        <v>7</v>
      </c>
      <c r="C89" s="288" t="str">
        <f>+'INFORME FINAL'!B12</f>
        <v>Camilo Moncaleano</v>
      </c>
      <c r="D89" s="288"/>
      <c r="E89" s="288"/>
      <c r="F89" s="288"/>
      <c r="G89" s="288"/>
      <c r="H89" s="288"/>
      <c r="I89" s="288"/>
      <c r="J89" s="289"/>
    </row>
    <row r="90" spans="1:11" ht="15" customHeight="1" x14ac:dyDescent="0.25">
      <c r="A90" s="141"/>
      <c r="B90" s="294" t="s">
        <v>208</v>
      </c>
      <c r="C90" s="290"/>
      <c r="D90" s="290"/>
      <c r="E90" s="290"/>
      <c r="F90" s="290"/>
      <c r="G90" s="290"/>
      <c r="H90" s="290"/>
      <c r="I90" s="290"/>
      <c r="J90" s="291"/>
    </row>
    <row r="91" spans="1:11" ht="31.5" customHeight="1" x14ac:dyDescent="0.25">
      <c r="A91" s="141"/>
      <c r="B91" s="294"/>
      <c r="C91" s="292"/>
      <c r="D91" s="292"/>
      <c r="E91" s="292"/>
      <c r="F91" s="292"/>
      <c r="G91" s="292"/>
      <c r="H91" s="292"/>
      <c r="I91" s="292"/>
      <c r="J91" s="293"/>
    </row>
    <row r="92" spans="1:11" ht="31.5" customHeight="1" x14ac:dyDescent="0.25">
      <c r="A92" s="141"/>
      <c r="B92" s="198" t="s">
        <v>209</v>
      </c>
      <c r="C92" s="196"/>
      <c r="D92" s="196"/>
      <c r="E92" s="196"/>
      <c r="F92" s="196"/>
      <c r="G92" s="196"/>
      <c r="H92" s="196"/>
      <c r="I92" s="196"/>
      <c r="J92" s="195"/>
    </row>
    <row r="93" spans="1:11" ht="34.5" customHeight="1" thickBot="1" x14ac:dyDescent="0.3">
      <c r="A93" s="141"/>
      <c r="B93" s="295" t="s">
        <v>9</v>
      </c>
      <c r="C93" s="295"/>
      <c r="D93" s="295"/>
      <c r="E93" s="295"/>
      <c r="F93" s="295"/>
      <c r="G93" s="295"/>
      <c r="H93" s="295"/>
      <c r="I93" s="296" t="s">
        <v>248</v>
      </c>
      <c r="J93" s="298" t="s">
        <v>12</v>
      </c>
    </row>
    <row r="94" spans="1:11" ht="79.900000000000006" customHeight="1" thickBot="1" x14ac:dyDescent="0.3">
      <c r="A94" s="131" t="s">
        <v>26</v>
      </c>
      <c r="B94" s="115" t="s">
        <v>27</v>
      </c>
      <c r="C94" s="69" t="s">
        <v>210</v>
      </c>
      <c r="D94" s="71" t="s">
        <v>33</v>
      </c>
      <c r="E94" s="72" t="s">
        <v>35</v>
      </c>
      <c r="F94" s="72" t="s">
        <v>36</v>
      </c>
      <c r="G94" s="73" t="s">
        <v>250</v>
      </c>
      <c r="H94" s="74" t="s">
        <v>38</v>
      </c>
      <c r="I94" s="297"/>
      <c r="J94" s="299"/>
    </row>
    <row r="95" spans="1:11" ht="16.5" thickBot="1" x14ac:dyDescent="0.3">
      <c r="A95" s="142"/>
      <c r="B95" s="300" t="s">
        <v>195</v>
      </c>
      <c r="C95" s="300"/>
      <c r="D95" s="300"/>
      <c r="E95" s="300"/>
      <c r="F95" s="300"/>
      <c r="G95" s="300"/>
      <c r="H95" s="300"/>
      <c r="I95" s="300"/>
      <c r="J95" s="301"/>
    </row>
    <row r="96" spans="1:11" s="32" customFormat="1" ht="78.75" x14ac:dyDescent="0.25">
      <c r="A96" s="201">
        <v>1</v>
      </c>
      <c r="B96" s="203" t="s">
        <v>226</v>
      </c>
      <c r="C96" s="132">
        <v>195.91</v>
      </c>
      <c r="D96" s="128">
        <v>1</v>
      </c>
      <c r="E96" s="210">
        <f>+IF(C96="","",C96*D96)</f>
        <v>195.91</v>
      </c>
      <c r="F96" s="212">
        <v>7</v>
      </c>
      <c r="G96" s="302" t="s">
        <v>24</v>
      </c>
      <c r="H96" s="304">
        <f>(SUM(E96:E99))/$C$189</f>
        <v>7.5910399999999987</v>
      </c>
      <c r="I96" s="130" t="s">
        <v>24</v>
      </c>
      <c r="J96" s="57"/>
    </row>
    <row r="97" spans="1:11" s="32" customFormat="1" ht="94.5" x14ac:dyDescent="0.25">
      <c r="A97" s="199">
        <v>2</v>
      </c>
      <c r="B97" s="204" t="s">
        <v>227</v>
      </c>
      <c r="C97" s="62">
        <v>90.82</v>
      </c>
      <c r="D97" s="77">
        <v>1</v>
      </c>
      <c r="E97" s="210">
        <f t="shared" ref="E97:E99" si="7">+IF(C97="","",C97*D97)</f>
        <v>90.82</v>
      </c>
      <c r="F97" s="213">
        <v>8</v>
      </c>
      <c r="G97" s="303"/>
      <c r="H97" s="305"/>
      <c r="I97" s="55" t="s">
        <v>24</v>
      </c>
      <c r="J97" s="57"/>
    </row>
    <row r="98" spans="1:11" s="32" customFormat="1" ht="47.25" x14ac:dyDescent="0.25">
      <c r="A98" s="199">
        <v>3</v>
      </c>
      <c r="B98" s="204" t="s">
        <v>228</v>
      </c>
      <c r="C98" s="62">
        <v>236.79</v>
      </c>
      <c r="D98" s="77">
        <v>1</v>
      </c>
      <c r="E98" s="210">
        <f t="shared" si="7"/>
        <v>236.79</v>
      </c>
      <c r="F98" s="213">
        <v>9</v>
      </c>
      <c r="G98" s="303"/>
      <c r="H98" s="305"/>
      <c r="I98" s="55" t="s">
        <v>24</v>
      </c>
      <c r="J98" s="57"/>
    </row>
    <row r="99" spans="1:11" s="32" customFormat="1" ht="15.75" x14ac:dyDescent="0.25">
      <c r="A99" s="199"/>
      <c r="B99" s="204"/>
      <c r="C99" s="62"/>
      <c r="D99" s="77"/>
      <c r="E99" s="210" t="str">
        <f t="shared" si="7"/>
        <v/>
      </c>
      <c r="F99" s="114"/>
      <c r="G99" s="303"/>
      <c r="H99" s="305"/>
      <c r="I99" s="55" t="s">
        <v>24</v>
      </c>
      <c r="J99" s="57"/>
    </row>
    <row r="100" spans="1:11" ht="15.75" x14ac:dyDescent="0.25">
      <c r="A100" s="143">
        <f>COUNTA(A96:A99)</f>
        <v>3</v>
      </c>
      <c r="B100" s="280" t="s">
        <v>39</v>
      </c>
      <c r="C100" s="280"/>
      <c r="D100" s="280"/>
      <c r="E100" s="136">
        <f>SUM(E96:E99)</f>
        <v>523.52</v>
      </c>
      <c r="F100" s="282"/>
      <c r="G100" s="284"/>
      <c r="H100" s="284" t="str">
        <f>IF(AND(H96&gt;=100%),"CUMPLE","NO CUMPLE")</f>
        <v>CUMPLE</v>
      </c>
      <c r="I100" s="284"/>
      <c r="J100" s="286" t="s">
        <v>24</v>
      </c>
    </row>
    <row r="101" spans="1:11" ht="16.5" thickBot="1" x14ac:dyDescent="0.3">
      <c r="A101" s="144"/>
      <c r="B101" s="281"/>
      <c r="C101" s="281"/>
      <c r="D101" s="281"/>
      <c r="E101" s="137"/>
      <c r="F101" s="283"/>
      <c r="G101" s="285"/>
      <c r="H101" s="285"/>
      <c r="I101" s="285"/>
      <c r="J101" s="287"/>
      <c r="K101" s="29"/>
    </row>
    <row r="102" spans="1:11" ht="16.5" thickBot="1" x14ac:dyDescent="0.3">
      <c r="B102" s="26"/>
      <c r="C102" s="26"/>
      <c r="D102" s="26"/>
      <c r="E102" s="26"/>
      <c r="F102" s="26"/>
      <c r="G102" s="26"/>
      <c r="H102" s="26"/>
      <c r="I102" s="27"/>
      <c r="J102" s="27"/>
      <c r="K102" s="29"/>
    </row>
    <row r="103" spans="1:11" ht="28.5" x14ac:dyDescent="0.25">
      <c r="A103" s="140"/>
      <c r="B103" s="194">
        <f>+'INFORME FINAL'!A13</f>
        <v>8</v>
      </c>
      <c r="C103" s="288" t="str">
        <f>+'INFORME FINAL'!B13</f>
        <v>CONSORCIO ING SERVITÁ</v>
      </c>
      <c r="D103" s="288"/>
      <c r="E103" s="288"/>
      <c r="F103" s="288"/>
      <c r="G103" s="288"/>
      <c r="H103" s="288"/>
      <c r="I103" s="288"/>
      <c r="J103" s="289"/>
    </row>
    <row r="104" spans="1:11" ht="15" customHeight="1" x14ac:dyDescent="0.25">
      <c r="A104" s="141"/>
      <c r="B104" s="294" t="s">
        <v>208</v>
      </c>
      <c r="C104" s="290"/>
      <c r="D104" s="290"/>
      <c r="E104" s="290"/>
      <c r="F104" s="290"/>
      <c r="G104" s="290"/>
      <c r="H104" s="290"/>
      <c r="I104" s="290"/>
      <c r="J104" s="291"/>
    </row>
    <row r="105" spans="1:11" ht="31.5" customHeight="1" x14ac:dyDescent="0.25">
      <c r="A105" s="141"/>
      <c r="B105" s="294"/>
      <c r="C105" s="292"/>
      <c r="D105" s="292"/>
      <c r="E105" s="292"/>
      <c r="F105" s="292"/>
      <c r="G105" s="292"/>
      <c r="H105" s="292"/>
      <c r="I105" s="292"/>
      <c r="J105" s="293"/>
    </row>
    <row r="106" spans="1:11" ht="31.5" customHeight="1" x14ac:dyDescent="0.25">
      <c r="A106" s="141"/>
      <c r="B106" s="198" t="s">
        <v>209</v>
      </c>
      <c r="C106" s="196"/>
      <c r="D106" s="196"/>
      <c r="E106" s="196"/>
      <c r="F106" s="196"/>
      <c r="G106" s="196"/>
      <c r="H106" s="196"/>
      <c r="I106" s="196"/>
      <c r="J106" s="195"/>
    </row>
    <row r="107" spans="1:11" ht="34.5" customHeight="1" thickBot="1" x14ac:dyDescent="0.3">
      <c r="A107" s="141"/>
      <c r="B107" s="295" t="s">
        <v>9</v>
      </c>
      <c r="C107" s="295"/>
      <c r="D107" s="295"/>
      <c r="E107" s="295"/>
      <c r="F107" s="295"/>
      <c r="G107" s="295"/>
      <c r="H107" s="295"/>
      <c r="I107" s="296" t="s">
        <v>248</v>
      </c>
      <c r="J107" s="298" t="s">
        <v>12</v>
      </c>
    </row>
    <row r="108" spans="1:11" ht="79.900000000000006" customHeight="1" thickBot="1" x14ac:dyDescent="0.3">
      <c r="A108" s="131" t="s">
        <v>26</v>
      </c>
      <c r="B108" s="115" t="s">
        <v>27</v>
      </c>
      <c r="C108" s="69" t="s">
        <v>210</v>
      </c>
      <c r="D108" s="71" t="s">
        <v>33</v>
      </c>
      <c r="E108" s="72" t="s">
        <v>35</v>
      </c>
      <c r="F108" s="72" t="s">
        <v>36</v>
      </c>
      <c r="G108" s="73" t="s">
        <v>250</v>
      </c>
      <c r="H108" s="74" t="s">
        <v>38</v>
      </c>
      <c r="I108" s="297"/>
      <c r="J108" s="299"/>
    </row>
    <row r="109" spans="1:11" ht="16.5" thickBot="1" x14ac:dyDescent="0.3">
      <c r="A109" s="140"/>
      <c r="B109" s="300" t="s">
        <v>203</v>
      </c>
      <c r="C109" s="300"/>
      <c r="D109" s="300"/>
      <c r="E109" s="300"/>
      <c r="F109" s="300"/>
      <c r="G109" s="300"/>
      <c r="H109" s="300"/>
      <c r="I109" s="300"/>
      <c r="J109" s="301"/>
    </row>
    <row r="110" spans="1:11" s="32" customFormat="1" ht="96.6" customHeight="1" x14ac:dyDescent="0.25">
      <c r="A110" s="199">
        <v>1</v>
      </c>
      <c r="B110" s="204" t="s">
        <v>229</v>
      </c>
      <c r="C110" s="62">
        <v>493.96</v>
      </c>
      <c r="D110" s="77">
        <v>1</v>
      </c>
      <c r="E110" s="210">
        <f>+IF(C110="","",C110*D110)</f>
        <v>493.96</v>
      </c>
      <c r="F110" s="114">
        <v>60</v>
      </c>
      <c r="G110" s="302" t="s">
        <v>24</v>
      </c>
      <c r="H110" s="304">
        <f>(SUM(E110:E111))/$C$189</f>
        <v>10.563104999999998</v>
      </c>
      <c r="I110" s="55" t="s">
        <v>24</v>
      </c>
      <c r="J110" s="57" t="s">
        <v>267</v>
      </c>
    </row>
    <row r="111" spans="1:11" s="32" customFormat="1" ht="116.45" customHeight="1" x14ac:dyDescent="0.25">
      <c r="A111" s="199">
        <v>1</v>
      </c>
      <c r="B111" s="204" t="s">
        <v>230</v>
      </c>
      <c r="C111" s="62">
        <v>234.53</v>
      </c>
      <c r="D111" s="77">
        <v>1</v>
      </c>
      <c r="E111" s="210">
        <f>+IF(C111="","",C111*D111)</f>
        <v>234.53</v>
      </c>
      <c r="F111" s="114">
        <v>77</v>
      </c>
      <c r="G111" s="303"/>
      <c r="H111" s="305"/>
      <c r="I111" s="55" t="s">
        <v>24</v>
      </c>
      <c r="J111" s="57" t="s">
        <v>233</v>
      </c>
    </row>
    <row r="112" spans="1:11" s="32" customFormat="1" ht="116.45" customHeight="1" x14ac:dyDescent="0.25">
      <c r="A112" s="199"/>
      <c r="B112" s="204" t="s">
        <v>265</v>
      </c>
      <c r="C112" s="62">
        <v>1241.7</v>
      </c>
      <c r="D112" s="77">
        <v>0.3</v>
      </c>
      <c r="E112" s="210"/>
      <c r="F112" s="114">
        <v>85</v>
      </c>
      <c r="G112" s="303"/>
      <c r="H112" s="305"/>
      <c r="I112" s="55" t="s">
        <v>24</v>
      </c>
      <c r="J112" s="57" t="s">
        <v>233</v>
      </c>
    </row>
    <row r="113" spans="1:11" s="32" customFormat="1" ht="15.75" x14ac:dyDescent="0.25">
      <c r="A113" s="199"/>
      <c r="B113" s="261" t="s">
        <v>204</v>
      </c>
      <c r="C113" s="261"/>
      <c r="D113" s="261"/>
      <c r="E113" s="261"/>
      <c r="F113" s="308"/>
      <c r="G113" s="303"/>
      <c r="H113" s="305"/>
      <c r="I113" s="55" t="s">
        <v>24</v>
      </c>
      <c r="J113" s="57"/>
    </row>
    <row r="114" spans="1:11" ht="15.75" x14ac:dyDescent="0.25">
      <c r="A114" s="143">
        <f>COUNTA(A110:A113)</f>
        <v>2</v>
      </c>
      <c r="B114" s="280" t="s">
        <v>39</v>
      </c>
      <c r="C114" s="280"/>
      <c r="D114" s="280"/>
      <c r="E114" s="136">
        <f>SUM(E110:E113)</f>
        <v>728.49</v>
      </c>
      <c r="F114" s="282"/>
      <c r="G114" s="284"/>
      <c r="H114" s="284" t="str">
        <f>IF(AND(H110&gt;=100%),"CUMPLE","NO CUMPLE")</f>
        <v>CUMPLE</v>
      </c>
      <c r="I114" s="284"/>
      <c r="J114" s="286" t="s">
        <v>24</v>
      </c>
    </row>
    <row r="115" spans="1:11" ht="16.5" thickBot="1" x14ac:dyDescent="0.3">
      <c r="A115" s="144"/>
      <c r="B115" s="281"/>
      <c r="C115" s="281"/>
      <c r="D115" s="281"/>
      <c r="E115" s="137"/>
      <c r="F115" s="283"/>
      <c r="G115" s="285"/>
      <c r="H115" s="285"/>
      <c r="I115" s="285"/>
      <c r="J115" s="287"/>
      <c r="K115" s="29"/>
    </row>
    <row r="116" spans="1:11" ht="16.5" thickBot="1" x14ac:dyDescent="0.3">
      <c r="B116" s="26"/>
      <c r="C116" s="26"/>
      <c r="D116" s="26"/>
      <c r="E116" s="26"/>
      <c r="F116" s="26"/>
      <c r="G116" s="26"/>
      <c r="H116" s="26"/>
      <c r="I116" s="27"/>
      <c r="J116" s="27"/>
      <c r="K116" s="29"/>
    </row>
    <row r="117" spans="1:11" ht="28.5" x14ac:dyDescent="0.25">
      <c r="A117" s="140"/>
      <c r="B117" s="194">
        <f>+'INFORME FINAL'!A14</f>
        <v>9</v>
      </c>
      <c r="C117" s="288" t="str">
        <f>+'INFORME FINAL'!B14</f>
        <v>flm ingenieros contratistas consultores S.A.S.</v>
      </c>
      <c r="D117" s="288"/>
      <c r="E117" s="288"/>
      <c r="F117" s="288"/>
      <c r="G117" s="288"/>
      <c r="H117" s="288"/>
      <c r="I117" s="288"/>
      <c r="J117" s="289"/>
    </row>
    <row r="118" spans="1:11" ht="15" customHeight="1" x14ac:dyDescent="0.25">
      <c r="A118" s="141"/>
      <c r="B118" s="294" t="s">
        <v>208</v>
      </c>
      <c r="C118" s="290"/>
      <c r="D118" s="290"/>
      <c r="E118" s="290"/>
      <c r="F118" s="290"/>
      <c r="G118" s="290"/>
      <c r="H118" s="290"/>
      <c r="I118" s="290"/>
      <c r="J118" s="291"/>
    </row>
    <row r="119" spans="1:11" ht="31.5" customHeight="1" x14ac:dyDescent="0.25">
      <c r="A119" s="141"/>
      <c r="B119" s="294"/>
      <c r="C119" s="292"/>
      <c r="D119" s="292"/>
      <c r="E119" s="292"/>
      <c r="F119" s="292"/>
      <c r="G119" s="292"/>
      <c r="H119" s="292"/>
      <c r="I119" s="292"/>
      <c r="J119" s="293"/>
    </row>
    <row r="120" spans="1:11" ht="31.5" customHeight="1" x14ac:dyDescent="0.25">
      <c r="A120" s="141"/>
      <c r="B120" s="198" t="s">
        <v>209</v>
      </c>
      <c r="C120" s="196"/>
      <c r="D120" s="196"/>
      <c r="E120" s="196"/>
      <c r="F120" s="196"/>
      <c r="G120" s="196"/>
      <c r="H120" s="196"/>
      <c r="I120" s="196"/>
      <c r="J120" s="195"/>
    </row>
    <row r="121" spans="1:11" ht="34.5" customHeight="1" thickBot="1" x14ac:dyDescent="0.3">
      <c r="A121" s="141"/>
      <c r="B121" s="295" t="s">
        <v>9</v>
      </c>
      <c r="C121" s="295"/>
      <c r="D121" s="295"/>
      <c r="E121" s="295"/>
      <c r="F121" s="295"/>
      <c r="G121" s="295"/>
      <c r="H121" s="295"/>
      <c r="I121" s="296" t="s">
        <v>248</v>
      </c>
      <c r="J121" s="298" t="s">
        <v>12</v>
      </c>
    </row>
    <row r="122" spans="1:11" ht="79.900000000000006" customHeight="1" thickBot="1" x14ac:dyDescent="0.3">
      <c r="A122" s="131" t="s">
        <v>26</v>
      </c>
      <c r="B122" s="115" t="s">
        <v>27</v>
      </c>
      <c r="C122" s="69" t="s">
        <v>210</v>
      </c>
      <c r="D122" s="71" t="s">
        <v>33</v>
      </c>
      <c r="E122" s="72" t="s">
        <v>35</v>
      </c>
      <c r="F122" s="72" t="s">
        <v>36</v>
      </c>
      <c r="G122" s="73" t="s">
        <v>250</v>
      </c>
      <c r="H122" s="74" t="s">
        <v>38</v>
      </c>
      <c r="I122" s="297"/>
      <c r="J122" s="299"/>
    </row>
    <row r="123" spans="1:11" ht="16.5" thickBot="1" x14ac:dyDescent="0.3">
      <c r="A123" s="142"/>
      <c r="B123" s="300" t="s">
        <v>196</v>
      </c>
      <c r="C123" s="300"/>
      <c r="D123" s="300"/>
      <c r="E123" s="300"/>
      <c r="F123" s="300"/>
      <c r="G123" s="300"/>
      <c r="H123" s="300"/>
      <c r="I123" s="300"/>
      <c r="J123" s="301"/>
    </row>
    <row r="124" spans="1:11" s="32" customFormat="1" ht="15.75" x14ac:dyDescent="0.25">
      <c r="A124" s="201">
        <v>1</v>
      </c>
      <c r="B124" s="203"/>
      <c r="C124" s="132">
        <v>150.80000000000001</v>
      </c>
      <c r="D124" s="128">
        <v>0.9</v>
      </c>
      <c r="E124" s="210">
        <f>+IF(C124="","",C124*D124)</f>
        <v>135.72000000000003</v>
      </c>
      <c r="F124" s="129">
        <v>21</v>
      </c>
      <c r="G124" s="302" t="s">
        <v>24</v>
      </c>
      <c r="H124" s="304">
        <f>(SUM(E124:E127))/$C$189</f>
        <v>5.2249299999999996</v>
      </c>
      <c r="I124" s="130" t="s">
        <v>24</v>
      </c>
      <c r="J124" s="57" t="s">
        <v>232</v>
      </c>
    </row>
    <row r="125" spans="1:11" s="32" customFormat="1" ht="47.25" x14ac:dyDescent="0.25">
      <c r="A125" s="199">
        <v>2</v>
      </c>
      <c r="B125" s="204" t="s">
        <v>231</v>
      </c>
      <c r="C125" s="62">
        <v>102.89</v>
      </c>
      <c r="D125" s="77">
        <v>1</v>
      </c>
      <c r="E125" s="210">
        <f t="shared" ref="E125:E127" si="8">+IF(C125="","",C125*D125)</f>
        <v>102.89</v>
      </c>
      <c r="F125" s="114">
        <v>13</v>
      </c>
      <c r="G125" s="303"/>
      <c r="H125" s="305"/>
      <c r="I125" s="55" t="s">
        <v>24</v>
      </c>
      <c r="J125" s="57" t="s">
        <v>233</v>
      </c>
    </row>
    <row r="126" spans="1:11" s="32" customFormat="1" ht="15.75" x14ac:dyDescent="0.25">
      <c r="A126" s="199">
        <v>3</v>
      </c>
      <c r="B126" s="204"/>
      <c r="C126" s="62">
        <v>121.73</v>
      </c>
      <c r="D126" s="77">
        <v>1</v>
      </c>
      <c r="E126" s="210">
        <f t="shared" si="8"/>
        <v>121.73</v>
      </c>
      <c r="F126" s="114">
        <v>9</v>
      </c>
      <c r="G126" s="303"/>
      <c r="H126" s="305"/>
      <c r="I126" s="55" t="s">
        <v>24</v>
      </c>
      <c r="J126" s="57"/>
    </row>
    <row r="127" spans="1:11" s="32" customFormat="1" ht="15.75" x14ac:dyDescent="0.25">
      <c r="A127" s="199"/>
      <c r="B127" s="204"/>
      <c r="C127" s="62"/>
      <c r="D127" s="77"/>
      <c r="E127" s="210" t="str">
        <f t="shared" si="8"/>
        <v/>
      </c>
      <c r="F127" s="114"/>
      <c r="G127" s="303"/>
      <c r="H127" s="305"/>
      <c r="I127" s="55" t="s">
        <v>24</v>
      </c>
      <c r="J127" s="57"/>
    </row>
    <row r="128" spans="1:11" ht="15.75" x14ac:dyDescent="0.25">
      <c r="A128" s="143">
        <f>COUNTA(A124:A127)</f>
        <v>3</v>
      </c>
      <c r="B128" s="280" t="s">
        <v>39</v>
      </c>
      <c r="C128" s="280"/>
      <c r="D128" s="280"/>
      <c r="E128" s="136">
        <f>SUM(E124:E127)</f>
        <v>360.34000000000003</v>
      </c>
      <c r="F128" s="282"/>
      <c r="G128" s="284"/>
      <c r="H128" s="284" t="str">
        <f>IF(AND(H124&gt;=100%),"CUMPLE","NO CUMPLE")</f>
        <v>CUMPLE</v>
      </c>
      <c r="I128" s="284"/>
      <c r="J128" s="286" t="s">
        <v>24</v>
      </c>
    </row>
    <row r="129" spans="1:11" ht="16.5" thickBot="1" x14ac:dyDescent="0.3">
      <c r="A129" s="144"/>
      <c r="B129" s="281"/>
      <c r="C129" s="281"/>
      <c r="D129" s="281"/>
      <c r="E129" s="137"/>
      <c r="F129" s="283"/>
      <c r="G129" s="285"/>
      <c r="H129" s="285"/>
      <c r="I129" s="285"/>
      <c r="J129" s="287"/>
      <c r="K129" s="29"/>
    </row>
    <row r="130" spans="1:11" ht="16.5" thickBot="1" x14ac:dyDescent="0.3">
      <c r="B130" s="26"/>
      <c r="C130" s="26"/>
      <c r="D130" s="26"/>
      <c r="E130" s="26"/>
      <c r="F130" s="26"/>
      <c r="G130" s="26"/>
      <c r="H130" s="26"/>
      <c r="I130" s="27"/>
      <c r="J130" s="27"/>
      <c r="K130" s="29"/>
    </row>
    <row r="131" spans="1:11" ht="28.5" x14ac:dyDescent="0.25">
      <c r="A131" s="140"/>
      <c r="B131" s="194">
        <f>+'INFORME FINAL'!A15</f>
        <v>10</v>
      </c>
      <c r="C131" s="288" t="str">
        <f>+'INFORME FINAL'!B15</f>
        <v>R&amp;M CONSTRUCCIONES E INTERVENTORIAS S.A.S.</v>
      </c>
      <c r="D131" s="288"/>
      <c r="E131" s="288"/>
      <c r="F131" s="288"/>
      <c r="G131" s="288"/>
      <c r="H131" s="288"/>
      <c r="I131" s="288"/>
      <c r="J131" s="289"/>
    </row>
    <row r="132" spans="1:11" ht="15" customHeight="1" x14ac:dyDescent="0.25">
      <c r="A132" s="141"/>
      <c r="B132" s="294" t="s">
        <v>208</v>
      </c>
      <c r="C132" s="290"/>
      <c r="D132" s="290"/>
      <c r="E132" s="290"/>
      <c r="F132" s="290"/>
      <c r="G132" s="290"/>
      <c r="H132" s="290"/>
      <c r="I132" s="290"/>
      <c r="J132" s="291"/>
    </row>
    <row r="133" spans="1:11" ht="31.5" customHeight="1" x14ac:dyDescent="0.25">
      <c r="A133" s="141"/>
      <c r="B133" s="294"/>
      <c r="C133" s="292"/>
      <c r="D133" s="292"/>
      <c r="E133" s="292"/>
      <c r="F133" s="292"/>
      <c r="G133" s="292"/>
      <c r="H133" s="292"/>
      <c r="I133" s="292"/>
      <c r="J133" s="293"/>
    </row>
    <row r="134" spans="1:11" ht="31.5" customHeight="1" x14ac:dyDescent="0.25">
      <c r="A134" s="141"/>
      <c r="B134" s="198" t="s">
        <v>209</v>
      </c>
      <c r="C134" s="196"/>
      <c r="D134" s="196"/>
      <c r="E134" s="196"/>
      <c r="F134" s="196"/>
      <c r="G134" s="196"/>
      <c r="H134" s="196"/>
      <c r="I134" s="196"/>
      <c r="J134" s="195"/>
    </row>
    <row r="135" spans="1:11" ht="34.5" customHeight="1" thickBot="1" x14ac:dyDescent="0.3">
      <c r="A135" s="141"/>
      <c r="B135" s="295" t="s">
        <v>9</v>
      </c>
      <c r="C135" s="295"/>
      <c r="D135" s="295"/>
      <c r="E135" s="295"/>
      <c r="F135" s="295"/>
      <c r="G135" s="295"/>
      <c r="H135" s="295"/>
      <c r="I135" s="296" t="s">
        <v>248</v>
      </c>
      <c r="J135" s="298" t="s">
        <v>12</v>
      </c>
    </row>
    <row r="136" spans="1:11" ht="79.900000000000006" customHeight="1" thickBot="1" x14ac:dyDescent="0.3">
      <c r="A136" s="131" t="s">
        <v>26</v>
      </c>
      <c r="B136" s="115" t="s">
        <v>27</v>
      </c>
      <c r="C136" s="69" t="s">
        <v>210</v>
      </c>
      <c r="D136" s="71" t="s">
        <v>33</v>
      </c>
      <c r="E136" s="72" t="s">
        <v>35</v>
      </c>
      <c r="F136" s="72" t="s">
        <v>36</v>
      </c>
      <c r="G136" s="73" t="s">
        <v>250</v>
      </c>
      <c r="H136" s="74" t="s">
        <v>38</v>
      </c>
      <c r="I136" s="297"/>
      <c r="J136" s="299"/>
    </row>
    <row r="137" spans="1:11" ht="15.75" x14ac:dyDescent="0.25">
      <c r="A137" s="140"/>
      <c r="B137" s="300" t="s">
        <v>73</v>
      </c>
      <c r="C137" s="300"/>
      <c r="D137" s="300"/>
      <c r="E137" s="300"/>
      <c r="F137" s="300"/>
      <c r="G137" s="300"/>
      <c r="H137" s="300"/>
      <c r="I137" s="300"/>
      <c r="J137" s="301"/>
    </row>
    <row r="138" spans="1:11" s="32" customFormat="1" ht="78.75" x14ac:dyDescent="0.25">
      <c r="A138" s="199">
        <v>1</v>
      </c>
      <c r="B138" s="204" t="s">
        <v>215</v>
      </c>
      <c r="C138" s="62">
        <v>293.14</v>
      </c>
      <c r="D138" s="197">
        <v>1</v>
      </c>
      <c r="E138" s="210">
        <f>+IF(C138="","",C138*D138)</f>
        <v>293.14</v>
      </c>
      <c r="F138" s="114">
        <v>148</v>
      </c>
      <c r="G138" s="55" t="s">
        <v>24</v>
      </c>
      <c r="H138" s="306">
        <f>(SUM(E138:E140))/$C$189</f>
        <v>5.0715199999999996</v>
      </c>
      <c r="I138" s="55" t="s">
        <v>24</v>
      </c>
      <c r="J138" s="57" t="s">
        <v>218</v>
      </c>
    </row>
    <row r="139" spans="1:11" s="32" customFormat="1" ht="47.25" x14ac:dyDescent="0.25">
      <c r="A139" s="199">
        <v>2</v>
      </c>
      <c r="B139" s="204" t="s">
        <v>216</v>
      </c>
      <c r="C139" s="62">
        <v>19.78</v>
      </c>
      <c r="D139" s="197">
        <v>1</v>
      </c>
      <c r="E139" s="210">
        <f t="shared" ref="E139:E140" si="9">+IF(C139="","",C139*D139)</f>
        <v>19.78</v>
      </c>
      <c r="F139" s="114">
        <v>191</v>
      </c>
      <c r="G139" s="55" t="s">
        <v>24</v>
      </c>
      <c r="H139" s="307"/>
      <c r="I139" s="55" t="s">
        <v>24</v>
      </c>
      <c r="J139" s="57"/>
    </row>
    <row r="140" spans="1:11" s="32" customFormat="1" ht="110.25" x14ac:dyDescent="0.25">
      <c r="A140" s="199">
        <v>3</v>
      </c>
      <c r="B140" s="204" t="s">
        <v>217</v>
      </c>
      <c r="C140" s="62">
        <v>36.840000000000003</v>
      </c>
      <c r="D140" s="197">
        <v>1</v>
      </c>
      <c r="E140" s="210">
        <f t="shared" si="9"/>
        <v>36.840000000000003</v>
      </c>
      <c r="F140" s="114">
        <v>168</v>
      </c>
      <c r="G140" s="55" t="s">
        <v>24</v>
      </c>
      <c r="H140" s="305"/>
      <c r="I140" s="55" t="s">
        <v>24</v>
      </c>
      <c r="J140" s="57"/>
    </row>
    <row r="141" spans="1:11" ht="15.75" x14ac:dyDescent="0.25">
      <c r="A141" s="143">
        <f>COUNTA(A138:A140)</f>
        <v>3</v>
      </c>
      <c r="B141" s="280" t="s">
        <v>39</v>
      </c>
      <c r="C141" s="280"/>
      <c r="D141" s="280"/>
      <c r="E141" s="136">
        <f>SUM(E138:E138)</f>
        <v>293.14</v>
      </c>
      <c r="F141" s="282"/>
      <c r="G141" s="284"/>
      <c r="H141" s="284" t="str">
        <f>IF(AND(H138&gt;=100%),"CUMPLE","NO CUMPLE")</f>
        <v>CUMPLE</v>
      </c>
      <c r="I141" s="284"/>
      <c r="J141" s="286" t="s">
        <v>24</v>
      </c>
    </row>
    <row r="142" spans="1:11" ht="16.5" thickBot="1" x14ac:dyDescent="0.3">
      <c r="A142" s="144"/>
      <c r="B142" s="281"/>
      <c r="C142" s="281"/>
      <c r="D142" s="281"/>
      <c r="E142" s="137"/>
      <c r="F142" s="283"/>
      <c r="G142" s="285"/>
      <c r="H142" s="285"/>
      <c r="I142" s="285"/>
      <c r="J142" s="287"/>
      <c r="K142" s="29"/>
    </row>
    <row r="143" spans="1:11" ht="16.5" thickBot="1" x14ac:dyDescent="0.3">
      <c r="B143" s="26"/>
      <c r="C143" s="26"/>
      <c r="D143" s="26"/>
      <c r="E143" s="26"/>
      <c r="F143" s="26"/>
      <c r="G143" s="26"/>
      <c r="H143" s="26"/>
      <c r="I143" s="27"/>
      <c r="J143" s="27"/>
      <c r="K143" s="29"/>
    </row>
    <row r="144" spans="1:11" ht="28.5" x14ac:dyDescent="0.25">
      <c r="A144" s="140"/>
      <c r="B144" s="194">
        <f>+'INFORME FINAL'!A16</f>
        <v>11</v>
      </c>
      <c r="C144" s="288" t="str">
        <f>+'INFORME FINAL'!B16</f>
        <v>IA ingenieria y Arquitectura de Colombia SAS</v>
      </c>
      <c r="D144" s="288"/>
      <c r="E144" s="288"/>
      <c r="F144" s="288"/>
      <c r="G144" s="288"/>
      <c r="H144" s="288"/>
      <c r="I144" s="288"/>
      <c r="J144" s="289"/>
    </row>
    <row r="145" spans="1:11" ht="15" customHeight="1" x14ac:dyDescent="0.25">
      <c r="A145" s="141"/>
      <c r="B145" s="294" t="s">
        <v>208</v>
      </c>
      <c r="C145" s="290"/>
      <c r="D145" s="290"/>
      <c r="E145" s="290"/>
      <c r="F145" s="290"/>
      <c r="G145" s="290"/>
      <c r="H145" s="290"/>
      <c r="I145" s="290"/>
      <c r="J145" s="291"/>
    </row>
    <row r="146" spans="1:11" ht="31.5" customHeight="1" x14ac:dyDescent="0.25">
      <c r="A146" s="141"/>
      <c r="B146" s="294"/>
      <c r="C146" s="292"/>
      <c r="D146" s="292"/>
      <c r="E146" s="292"/>
      <c r="F146" s="292"/>
      <c r="G146" s="292"/>
      <c r="H146" s="292"/>
      <c r="I146" s="292"/>
      <c r="J146" s="293"/>
    </row>
    <row r="147" spans="1:11" ht="31.5" customHeight="1" x14ac:dyDescent="0.25">
      <c r="A147" s="141"/>
      <c r="B147" s="198" t="s">
        <v>209</v>
      </c>
      <c r="C147" s="196"/>
      <c r="D147" s="196"/>
      <c r="E147" s="196"/>
      <c r="F147" s="196"/>
      <c r="G147" s="196"/>
      <c r="H147" s="196"/>
      <c r="I147" s="196"/>
      <c r="J147" s="195"/>
    </row>
    <row r="148" spans="1:11" ht="34.5" customHeight="1" thickBot="1" x14ac:dyDescent="0.3">
      <c r="A148" s="141"/>
      <c r="B148" s="295" t="s">
        <v>9</v>
      </c>
      <c r="C148" s="295"/>
      <c r="D148" s="295"/>
      <c r="E148" s="295"/>
      <c r="F148" s="295"/>
      <c r="G148" s="295"/>
      <c r="H148" s="295"/>
      <c r="I148" s="296" t="s">
        <v>248</v>
      </c>
      <c r="J148" s="298" t="s">
        <v>12</v>
      </c>
    </row>
    <row r="149" spans="1:11" ht="79.900000000000006" customHeight="1" thickBot="1" x14ac:dyDescent="0.3">
      <c r="A149" s="131" t="s">
        <v>26</v>
      </c>
      <c r="B149" s="115" t="s">
        <v>27</v>
      </c>
      <c r="C149" s="69" t="s">
        <v>210</v>
      </c>
      <c r="D149" s="71" t="s">
        <v>33</v>
      </c>
      <c r="E149" s="72" t="s">
        <v>35</v>
      </c>
      <c r="F149" s="72" t="s">
        <v>36</v>
      </c>
      <c r="G149" s="73" t="s">
        <v>250</v>
      </c>
      <c r="H149" s="74" t="s">
        <v>38</v>
      </c>
      <c r="I149" s="297"/>
      <c r="J149" s="299"/>
    </row>
    <row r="150" spans="1:11" ht="16.5" thickBot="1" x14ac:dyDescent="0.3">
      <c r="A150" s="142"/>
      <c r="B150" s="300" t="s">
        <v>197</v>
      </c>
      <c r="C150" s="300"/>
      <c r="D150" s="300"/>
      <c r="E150" s="300"/>
      <c r="F150" s="300"/>
      <c r="G150" s="300"/>
      <c r="H150" s="300"/>
      <c r="I150" s="300"/>
      <c r="J150" s="301"/>
    </row>
    <row r="151" spans="1:11" s="32" customFormat="1" ht="63" x14ac:dyDescent="0.25">
      <c r="A151" s="201">
        <v>1</v>
      </c>
      <c r="B151" s="203" t="s">
        <v>219</v>
      </c>
      <c r="C151" s="132">
        <v>189.91</v>
      </c>
      <c r="D151" s="128">
        <v>0.7</v>
      </c>
      <c r="E151" s="210">
        <f>+IF(C151="","",C151*D151)</f>
        <v>132.93699999999998</v>
      </c>
      <c r="F151" s="129">
        <v>14</v>
      </c>
      <c r="G151" s="302" t="s">
        <v>24</v>
      </c>
      <c r="H151" s="304">
        <f>(SUM(E151:E154))/$C$189</f>
        <v>11.276896500000001</v>
      </c>
      <c r="I151" s="130" t="s">
        <v>24</v>
      </c>
      <c r="J151" s="57"/>
    </row>
    <row r="152" spans="1:11" s="32" customFormat="1" ht="31.5" x14ac:dyDescent="0.25">
      <c r="A152" s="199">
        <v>2</v>
      </c>
      <c r="B152" s="204" t="s">
        <v>220</v>
      </c>
      <c r="C152" s="62">
        <v>724.24</v>
      </c>
      <c r="D152" s="77">
        <v>0.5</v>
      </c>
      <c r="E152" s="210">
        <f t="shared" ref="E152:E154" si="10">+IF(C152="","",C152*D152)</f>
        <v>362.12</v>
      </c>
      <c r="F152" s="114">
        <v>46</v>
      </c>
      <c r="G152" s="303"/>
      <c r="H152" s="305"/>
      <c r="I152" s="55" t="s">
        <v>24</v>
      </c>
      <c r="J152" s="57"/>
    </row>
    <row r="153" spans="1:11" s="32" customFormat="1" ht="94.5" x14ac:dyDescent="0.25">
      <c r="A153" s="199">
        <v>3</v>
      </c>
      <c r="B153" s="204" t="s">
        <v>221</v>
      </c>
      <c r="C153" s="62">
        <v>565.32000000000005</v>
      </c>
      <c r="D153" s="77">
        <v>0.5</v>
      </c>
      <c r="E153" s="210">
        <f t="shared" si="10"/>
        <v>282.66000000000003</v>
      </c>
      <c r="F153" s="114">
        <v>48</v>
      </c>
      <c r="G153" s="303"/>
      <c r="H153" s="305"/>
      <c r="I153" s="55" t="s">
        <v>24</v>
      </c>
      <c r="J153" s="57"/>
    </row>
    <row r="154" spans="1:11" s="32" customFormat="1" ht="15.75" x14ac:dyDescent="0.25">
      <c r="A154" s="199"/>
      <c r="B154" s="204"/>
      <c r="C154" s="62"/>
      <c r="D154" s="77"/>
      <c r="E154" s="210" t="str">
        <f t="shared" si="10"/>
        <v/>
      </c>
      <c r="F154" s="114"/>
      <c r="G154" s="303"/>
      <c r="H154" s="305"/>
      <c r="I154" s="55" t="s">
        <v>24</v>
      </c>
      <c r="J154" s="57"/>
    </row>
    <row r="155" spans="1:11" ht="15.75" x14ac:dyDescent="0.25">
      <c r="A155" s="143">
        <f>COUNTA(A151:A154)</f>
        <v>3</v>
      </c>
      <c r="B155" s="280" t="s">
        <v>39</v>
      </c>
      <c r="C155" s="280"/>
      <c r="D155" s="280"/>
      <c r="E155" s="136">
        <f>SUM(E151:E154)</f>
        <v>777.7170000000001</v>
      </c>
      <c r="F155" s="282"/>
      <c r="G155" s="284"/>
      <c r="H155" s="284" t="str">
        <f>IF(AND(H151&gt;=100%),"CUMPLE","NO CUMPLE")</f>
        <v>CUMPLE</v>
      </c>
      <c r="I155" s="284"/>
      <c r="J155" s="286" t="s">
        <v>24</v>
      </c>
    </row>
    <row r="156" spans="1:11" ht="16.5" thickBot="1" x14ac:dyDescent="0.3">
      <c r="A156" s="144"/>
      <c r="B156" s="281"/>
      <c r="C156" s="281"/>
      <c r="D156" s="281"/>
      <c r="E156" s="137"/>
      <c r="F156" s="283"/>
      <c r="G156" s="285"/>
      <c r="H156" s="285"/>
      <c r="I156" s="285"/>
      <c r="J156" s="287"/>
      <c r="K156" s="29"/>
    </row>
    <row r="157" spans="1:11" ht="16.5" thickBot="1" x14ac:dyDescent="0.3">
      <c r="B157" s="26"/>
      <c r="C157" s="26"/>
      <c r="D157" s="26"/>
      <c r="E157" s="26"/>
      <c r="F157" s="26"/>
      <c r="G157" s="26"/>
      <c r="H157" s="26"/>
      <c r="I157" s="27"/>
      <c r="J157" s="27"/>
      <c r="K157" s="29"/>
    </row>
    <row r="158" spans="1:11" ht="28.5" x14ac:dyDescent="0.25">
      <c r="A158" s="140"/>
      <c r="B158" s="194">
        <f>+'INFORME FINAL'!A17</f>
        <v>12</v>
      </c>
      <c r="C158" s="288" t="str">
        <f>+'INFORME FINAL'!B17</f>
        <v>PROYECTOS URBANOS Y CONSTRUCCIONES DEL CARIBE S.A.S</v>
      </c>
      <c r="D158" s="288"/>
      <c r="E158" s="288"/>
      <c r="F158" s="288"/>
      <c r="G158" s="288"/>
      <c r="H158" s="288"/>
      <c r="I158" s="288"/>
      <c r="J158" s="289"/>
    </row>
    <row r="159" spans="1:11" ht="15" customHeight="1" x14ac:dyDescent="0.25">
      <c r="A159" s="141"/>
      <c r="B159" s="294" t="s">
        <v>208</v>
      </c>
      <c r="C159" s="290"/>
      <c r="D159" s="290"/>
      <c r="E159" s="290"/>
      <c r="F159" s="290"/>
      <c r="G159" s="290"/>
      <c r="H159" s="290"/>
      <c r="I159" s="290"/>
      <c r="J159" s="291"/>
    </row>
    <row r="160" spans="1:11" ht="31.5" customHeight="1" x14ac:dyDescent="0.25">
      <c r="A160" s="141"/>
      <c r="B160" s="294"/>
      <c r="C160" s="292"/>
      <c r="D160" s="292"/>
      <c r="E160" s="292"/>
      <c r="F160" s="292"/>
      <c r="G160" s="292"/>
      <c r="H160" s="292"/>
      <c r="I160" s="292"/>
      <c r="J160" s="293"/>
    </row>
    <row r="161" spans="1:11" ht="31.5" customHeight="1" x14ac:dyDescent="0.25">
      <c r="A161" s="141"/>
      <c r="B161" s="198" t="s">
        <v>209</v>
      </c>
      <c r="C161" s="196"/>
      <c r="D161" s="196"/>
      <c r="E161" s="196"/>
      <c r="F161" s="196"/>
      <c r="G161" s="196"/>
      <c r="H161" s="196"/>
      <c r="I161" s="196"/>
      <c r="J161" s="195"/>
    </row>
    <row r="162" spans="1:11" ht="34.5" customHeight="1" thickBot="1" x14ac:dyDescent="0.3">
      <c r="A162" s="141"/>
      <c r="B162" s="295" t="s">
        <v>9</v>
      </c>
      <c r="C162" s="295"/>
      <c r="D162" s="295"/>
      <c r="E162" s="295"/>
      <c r="F162" s="295"/>
      <c r="G162" s="295"/>
      <c r="H162" s="295"/>
      <c r="I162" s="296" t="s">
        <v>248</v>
      </c>
      <c r="J162" s="298" t="s">
        <v>12</v>
      </c>
    </row>
    <row r="163" spans="1:11" ht="79.900000000000006" customHeight="1" thickBot="1" x14ac:dyDescent="0.3">
      <c r="A163" s="131" t="s">
        <v>26</v>
      </c>
      <c r="B163" s="115" t="s">
        <v>27</v>
      </c>
      <c r="C163" s="69" t="s">
        <v>210</v>
      </c>
      <c r="D163" s="71" t="s">
        <v>33</v>
      </c>
      <c r="E163" s="72" t="s">
        <v>35</v>
      </c>
      <c r="F163" s="72" t="s">
        <v>36</v>
      </c>
      <c r="G163" s="73" t="s">
        <v>250</v>
      </c>
      <c r="H163" s="74" t="s">
        <v>38</v>
      </c>
      <c r="I163" s="297"/>
      <c r="J163" s="299"/>
    </row>
    <row r="164" spans="1:11" ht="16.5" thickBot="1" x14ac:dyDescent="0.3">
      <c r="A164" s="142"/>
      <c r="B164" s="300" t="s">
        <v>199</v>
      </c>
      <c r="C164" s="300"/>
      <c r="D164" s="300"/>
      <c r="E164" s="300"/>
      <c r="F164" s="300"/>
      <c r="G164" s="300"/>
      <c r="H164" s="300"/>
      <c r="I164" s="300"/>
      <c r="J164" s="301"/>
    </row>
    <row r="165" spans="1:11" s="32" customFormat="1" ht="220.5" x14ac:dyDescent="0.25">
      <c r="A165" s="201">
        <v>1</v>
      </c>
      <c r="B165" s="203" t="s">
        <v>222</v>
      </c>
      <c r="C165" s="132">
        <v>661.8</v>
      </c>
      <c r="D165" s="128">
        <v>0.5</v>
      </c>
      <c r="E165" s="210">
        <f>+IF(C165="","",C165*D165)</f>
        <v>330.9</v>
      </c>
      <c r="F165" s="129">
        <v>30</v>
      </c>
      <c r="G165" s="302" t="s">
        <v>24</v>
      </c>
      <c r="H165" s="304">
        <f>(SUM(E165:E168))/$C$189</f>
        <v>4.798049999999999</v>
      </c>
      <c r="I165" s="211" t="s">
        <v>25</v>
      </c>
      <c r="J165" s="57" t="s">
        <v>214</v>
      </c>
    </row>
    <row r="166" spans="1:11" s="32" customFormat="1" ht="78.75" x14ac:dyDescent="0.25">
      <c r="A166" s="199"/>
      <c r="B166" s="204"/>
      <c r="C166" s="62"/>
      <c r="D166" s="77"/>
      <c r="E166" s="210" t="str">
        <f t="shared" ref="E166:E168" si="11">+IF(C166="","",C166*D166)</f>
        <v/>
      </c>
      <c r="F166" s="114"/>
      <c r="G166" s="303"/>
      <c r="H166" s="305"/>
      <c r="I166" s="55" t="s">
        <v>24</v>
      </c>
      <c r="J166" s="57" t="s">
        <v>223</v>
      </c>
    </row>
    <row r="167" spans="1:11" s="32" customFormat="1" ht="15.75" x14ac:dyDescent="0.25">
      <c r="A167" s="199"/>
      <c r="B167" s="204"/>
      <c r="C167" s="62"/>
      <c r="D167" s="77"/>
      <c r="E167" s="210" t="str">
        <f t="shared" si="11"/>
        <v/>
      </c>
      <c r="F167" s="114"/>
      <c r="G167" s="303"/>
      <c r="H167" s="305"/>
      <c r="I167" s="55" t="s">
        <v>24</v>
      </c>
      <c r="J167" s="57"/>
    </row>
    <row r="168" spans="1:11" s="32" customFormat="1" ht="15.75" x14ac:dyDescent="0.25">
      <c r="A168" s="199"/>
      <c r="B168" s="204"/>
      <c r="C168" s="62"/>
      <c r="D168" s="77"/>
      <c r="E168" s="210" t="str">
        <f t="shared" si="11"/>
        <v/>
      </c>
      <c r="F168" s="114"/>
      <c r="G168" s="303"/>
      <c r="H168" s="305"/>
      <c r="I168" s="55" t="s">
        <v>24</v>
      </c>
      <c r="J168" s="57"/>
    </row>
    <row r="169" spans="1:11" ht="15.75" x14ac:dyDescent="0.25">
      <c r="A169" s="143">
        <f>COUNTA(A165:A168)</f>
        <v>1</v>
      </c>
      <c r="B169" s="280" t="s">
        <v>39</v>
      </c>
      <c r="C169" s="280"/>
      <c r="D169" s="280"/>
      <c r="E169" s="136">
        <f>SUM(E165:E168)</f>
        <v>330.9</v>
      </c>
      <c r="F169" s="282"/>
      <c r="G169" s="284"/>
      <c r="H169" s="284" t="str">
        <f>IF(AND(H165&gt;=100%),"CUMPLE","NO CUMPLE")</f>
        <v>CUMPLE</v>
      </c>
      <c r="I169" s="284"/>
      <c r="J169" s="286" t="s">
        <v>24</v>
      </c>
    </row>
    <row r="170" spans="1:11" ht="16.5" thickBot="1" x14ac:dyDescent="0.3">
      <c r="A170" s="144"/>
      <c r="B170" s="281"/>
      <c r="C170" s="281"/>
      <c r="D170" s="281"/>
      <c r="E170" s="137"/>
      <c r="F170" s="283"/>
      <c r="G170" s="285"/>
      <c r="H170" s="285"/>
      <c r="I170" s="285"/>
      <c r="J170" s="287"/>
      <c r="K170" s="29"/>
    </row>
    <row r="171" spans="1:11" ht="16.5" thickBot="1" x14ac:dyDescent="0.3">
      <c r="B171" s="26"/>
      <c r="C171" s="26"/>
      <c r="D171" s="26"/>
      <c r="E171" s="26"/>
      <c r="F171" s="26"/>
      <c r="G171" s="26"/>
      <c r="H171" s="26"/>
      <c r="I171" s="27"/>
      <c r="J171" s="27"/>
      <c r="K171" s="29"/>
    </row>
    <row r="172" spans="1:11" ht="28.5" x14ac:dyDescent="0.25">
      <c r="A172" s="140"/>
      <c r="B172" s="194">
        <f>+'INFORME FINAL'!A18</f>
        <v>13</v>
      </c>
      <c r="C172" s="288" t="str">
        <f>+'INFORME FINAL'!B18</f>
        <v>KRIBA INGENIEROS LTDA</v>
      </c>
      <c r="D172" s="288"/>
      <c r="E172" s="288"/>
      <c r="F172" s="288"/>
      <c r="G172" s="288"/>
      <c r="H172" s="288"/>
      <c r="I172" s="288"/>
      <c r="J172" s="289"/>
    </row>
    <row r="173" spans="1:11" ht="15" customHeight="1" x14ac:dyDescent="0.25">
      <c r="A173" s="141"/>
      <c r="B173" s="294" t="s">
        <v>208</v>
      </c>
      <c r="C173" s="290"/>
      <c r="D173" s="290"/>
      <c r="E173" s="290"/>
      <c r="F173" s="290"/>
      <c r="G173" s="290"/>
      <c r="H173" s="290"/>
      <c r="I173" s="290"/>
      <c r="J173" s="291"/>
    </row>
    <row r="174" spans="1:11" ht="31.5" customHeight="1" x14ac:dyDescent="0.25">
      <c r="A174" s="141"/>
      <c r="B174" s="294"/>
      <c r="C174" s="292"/>
      <c r="D174" s="292"/>
      <c r="E174" s="292"/>
      <c r="F174" s="292"/>
      <c r="G174" s="292"/>
      <c r="H174" s="292"/>
      <c r="I174" s="292"/>
      <c r="J174" s="293"/>
    </row>
    <row r="175" spans="1:11" ht="31.5" customHeight="1" x14ac:dyDescent="0.25">
      <c r="A175" s="141"/>
      <c r="B175" s="198" t="s">
        <v>209</v>
      </c>
      <c r="C175" s="196"/>
      <c r="D175" s="196"/>
      <c r="E175" s="196"/>
      <c r="F175" s="196"/>
      <c r="G175" s="196"/>
      <c r="H175" s="196"/>
      <c r="I175" s="196"/>
      <c r="J175" s="195"/>
    </row>
    <row r="176" spans="1:11" ht="34.5" customHeight="1" thickBot="1" x14ac:dyDescent="0.3">
      <c r="A176" s="141"/>
      <c r="B176" s="295" t="s">
        <v>9</v>
      </c>
      <c r="C176" s="295"/>
      <c r="D176" s="295"/>
      <c r="E176" s="295"/>
      <c r="F176" s="295"/>
      <c r="G176" s="295"/>
      <c r="H176" s="295"/>
      <c r="I176" s="296" t="s">
        <v>248</v>
      </c>
      <c r="J176" s="298" t="s">
        <v>12</v>
      </c>
    </row>
    <row r="177" spans="1:15" ht="79.900000000000006" customHeight="1" thickBot="1" x14ac:dyDescent="0.3">
      <c r="A177" s="131" t="s">
        <v>26</v>
      </c>
      <c r="B177" s="115" t="s">
        <v>27</v>
      </c>
      <c r="C177" s="69" t="s">
        <v>210</v>
      </c>
      <c r="D177" s="71" t="s">
        <v>33</v>
      </c>
      <c r="E177" s="72" t="s">
        <v>35</v>
      </c>
      <c r="F177" s="72" t="s">
        <v>36</v>
      </c>
      <c r="G177" s="73" t="s">
        <v>250</v>
      </c>
      <c r="H177" s="74" t="s">
        <v>38</v>
      </c>
      <c r="I177" s="297"/>
      <c r="J177" s="299"/>
    </row>
    <row r="178" spans="1:15" ht="16.5" thickBot="1" x14ac:dyDescent="0.3">
      <c r="A178" s="142"/>
      <c r="B178" s="300" t="s">
        <v>198</v>
      </c>
      <c r="C178" s="300"/>
      <c r="D178" s="300"/>
      <c r="E178" s="300"/>
      <c r="F178" s="300"/>
      <c r="G178" s="300"/>
      <c r="H178" s="300"/>
      <c r="I178" s="300"/>
      <c r="J178" s="301"/>
    </row>
    <row r="179" spans="1:15" s="32" customFormat="1" ht="63" x14ac:dyDescent="0.25">
      <c r="A179" s="201">
        <v>1</v>
      </c>
      <c r="B179" s="203" t="s">
        <v>211</v>
      </c>
      <c r="C179" s="132">
        <v>60.19</v>
      </c>
      <c r="D179" s="128">
        <v>1</v>
      </c>
      <c r="E179" s="210">
        <f>+IF(C179="","",C179*D179)</f>
        <v>60.19</v>
      </c>
      <c r="F179" s="129">
        <v>51</v>
      </c>
      <c r="G179" s="302" t="s">
        <v>24</v>
      </c>
      <c r="H179" s="304">
        <f>(SUM(E179:E182))/$C$189</f>
        <v>5.2764049999999996</v>
      </c>
      <c r="I179" s="130" t="s">
        <v>24</v>
      </c>
      <c r="J179" s="57" t="s">
        <v>213</v>
      </c>
    </row>
    <row r="180" spans="1:15" s="32" customFormat="1" ht="15.75" x14ac:dyDescent="0.25">
      <c r="A180" s="199">
        <v>2</v>
      </c>
      <c r="B180" s="204"/>
      <c r="C180" s="62">
        <v>82.31</v>
      </c>
      <c r="D180" s="77">
        <v>1</v>
      </c>
      <c r="E180" s="210">
        <f t="shared" ref="E180:E182" si="12">+IF(C180="","",C180*D180)</f>
        <v>82.31</v>
      </c>
      <c r="F180" s="114">
        <v>55</v>
      </c>
      <c r="G180" s="303"/>
      <c r="H180" s="305"/>
      <c r="I180" s="55" t="s">
        <v>24</v>
      </c>
      <c r="J180" s="57" t="s">
        <v>212</v>
      </c>
    </row>
    <row r="181" spans="1:15" s="32" customFormat="1" ht="15.75" x14ac:dyDescent="0.25">
      <c r="A181" s="199">
        <v>3</v>
      </c>
      <c r="B181" s="204"/>
      <c r="C181" s="62">
        <v>123.7</v>
      </c>
      <c r="D181" s="77">
        <v>1</v>
      </c>
      <c r="E181" s="210">
        <f t="shared" si="12"/>
        <v>123.7</v>
      </c>
      <c r="F181" s="114">
        <v>80</v>
      </c>
      <c r="G181" s="303"/>
      <c r="H181" s="305"/>
      <c r="I181" s="55" t="s">
        <v>24</v>
      </c>
      <c r="J181" s="57" t="s">
        <v>212</v>
      </c>
    </row>
    <row r="182" spans="1:15" s="32" customFormat="1" ht="15.75" x14ac:dyDescent="0.25">
      <c r="A182" s="199">
        <v>4</v>
      </c>
      <c r="B182" s="204"/>
      <c r="C182" s="62">
        <v>97.69</v>
      </c>
      <c r="D182" s="77">
        <v>1</v>
      </c>
      <c r="E182" s="210">
        <f t="shared" si="12"/>
        <v>97.69</v>
      </c>
      <c r="F182" s="114">
        <v>99</v>
      </c>
      <c r="G182" s="303"/>
      <c r="H182" s="305"/>
      <c r="I182" s="55" t="s">
        <v>24</v>
      </c>
      <c r="J182" s="57" t="s">
        <v>212</v>
      </c>
    </row>
    <row r="183" spans="1:15" ht="15.75" x14ac:dyDescent="0.25">
      <c r="A183" s="143">
        <f>COUNTA(A179:A182)</f>
        <v>4</v>
      </c>
      <c r="B183" s="280" t="s">
        <v>39</v>
      </c>
      <c r="C183" s="280"/>
      <c r="D183" s="280"/>
      <c r="E183" s="136">
        <f>SUM(E179:E182)</f>
        <v>363.89</v>
      </c>
      <c r="F183" s="282"/>
      <c r="G183" s="284"/>
      <c r="H183" s="284" t="str">
        <f>IF(AND(H179&gt;=100%),"CUMPLE","NO CUMPLE")</f>
        <v>CUMPLE</v>
      </c>
      <c r="I183" s="284"/>
      <c r="J183" s="286" t="s">
        <v>24</v>
      </c>
    </row>
    <row r="184" spans="1:15" ht="16.5" thickBot="1" x14ac:dyDescent="0.3">
      <c r="A184" s="144"/>
      <c r="B184" s="281"/>
      <c r="C184" s="281"/>
      <c r="D184" s="281"/>
      <c r="E184" s="137"/>
      <c r="F184" s="283"/>
      <c r="G184" s="285"/>
      <c r="H184" s="285"/>
      <c r="I184" s="285"/>
      <c r="J184" s="287"/>
      <c r="K184" s="29"/>
    </row>
    <row r="185" spans="1:15" ht="15.75" x14ac:dyDescent="0.25">
      <c r="B185" s="26"/>
      <c r="C185" s="26"/>
      <c r="D185" s="26"/>
      <c r="E185" s="26"/>
      <c r="F185" s="26"/>
      <c r="G185" s="26"/>
      <c r="H185" s="26"/>
      <c r="I185" s="27"/>
      <c r="J185" s="27"/>
      <c r="K185" s="29"/>
    </row>
    <row r="186" spans="1:15" ht="15.75" x14ac:dyDescent="0.25">
      <c r="B186" s="26"/>
      <c r="C186" s="26"/>
      <c r="D186" s="26"/>
      <c r="E186" s="26"/>
      <c r="F186" s="26"/>
      <c r="G186" s="26"/>
      <c r="H186" s="26"/>
      <c r="I186" s="27"/>
      <c r="J186" s="27"/>
      <c r="K186" s="29"/>
    </row>
    <row r="187" spans="1:15" ht="16.5" thickBot="1" x14ac:dyDescent="0.3">
      <c r="B187" s="26"/>
      <c r="C187" s="26"/>
      <c r="D187" s="26"/>
      <c r="E187" s="26"/>
      <c r="F187" s="26"/>
      <c r="G187" s="26"/>
      <c r="H187" s="26"/>
      <c r="I187" s="27"/>
      <c r="J187" s="27"/>
      <c r="K187" s="29"/>
    </row>
    <row r="188" spans="1:15" ht="16.5" thickBot="1" x14ac:dyDescent="0.3">
      <c r="A188" s="325" t="s">
        <v>45</v>
      </c>
      <c r="B188" s="326"/>
      <c r="C188" s="89" t="s">
        <v>46</v>
      </c>
      <c r="D188" s="89" t="s">
        <v>47</v>
      </c>
      <c r="E188" s="89" t="s">
        <v>48</v>
      </c>
      <c r="F188" s="26"/>
      <c r="G188" s="26"/>
      <c r="H188" s="26"/>
      <c r="I188" s="27"/>
      <c r="J188" s="310"/>
      <c r="K188" s="310"/>
      <c r="L188" s="89"/>
      <c r="M188" s="89"/>
      <c r="N188" s="89"/>
      <c r="O188" s="26"/>
    </row>
    <row r="189" spans="1:15" ht="32.25" thickBot="1" x14ac:dyDescent="0.4">
      <c r="A189" s="34" t="s">
        <v>49</v>
      </c>
      <c r="B189" s="35">
        <v>80000000</v>
      </c>
      <c r="C189" s="64">
        <f>+B189/D240</f>
        <v>68.965517241379317</v>
      </c>
      <c r="D189" s="65">
        <f>+C189/2</f>
        <v>34.482758620689658</v>
      </c>
      <c r="E189" s="64">
        <f>+C189*5%</f>
        <v>3.4482758620689662</v>
      </c>
      <c r="F189" s="26"/>
      <c r="G189" s="26"/>
      <c r="H189" s="26"/>
      <c r="I189" s="27"/>
      <c r="J189" s="205"/>
      <c r="K189" s="206"/>
      <c r="L189" s="64"/>
      <c r="M189" s="65"/>
      <c r="N189" s="64"/>
      <c r="O189" s="65"/>
    </row>
    <row r="190" spans="1:15" ht="139.5" x14ac:dyDescent="0.35">
      <c r="A190" s="327" t="s">
        <v>200</v>
      </c>
      <c r="B190" s="327"/>
      <c r="C190" s="36" t="s">
        <v>249</v>
      </c>
      <c r="D190" s="65"/>
      <c r="E190" s="65"/>
      <c r="F190" s="26"/>
      <c r="G190" s="26"/>
      <c r="H190" s="26"/>
      <c r="I190" s="27"/>
      <c r="J190" s="311"/>
      <c r="K190" s="311"/>
      <c r="L190" s="36"/>
      <c r="M190" s="65"/>
      <c r="N190" s="65"/>
      <c r="O190" s="65"/>
    </row>
    <row r="191" spans="1:15" ht="23.25" x14ac:dyDescent="0.35">
      <c r="A191" s="312" t="s">
        <v>50</v>
      </c>
      <c r="B191" s="312"/>
      <c r="C191" s="37"/>
      <c r="D191" s="38"/>
      <c r="E191" s="38"/>
      <c r="F191" s="38"/>
      <c r="G191" s="38"/>
      <c r="I191" s="39"/>
      <c r="J191" s="40"/>
      <c r="K191" s="40"/>
      <c r="L191" s="36"/>
      <c r="M191" s="37"/>
      <c r="N191" s="38"/>
      <c r="O191" s="38"/>
    </row>
    <row r="192" spans="1:15" ht="23.45" customHeight="1" x14ac:dyDescent="0.35">
      <c r="A192" s="312" t="s">
        <v>207</v>
      </c>
      <c r="B192" s="312"/>
      <c r="C192" s="37"/>
      <c r="D192" s="38"/>
      <c r="E192" s="38"/>
      <c r="F192" s="38"/>
      <c r="G192" s="38"/>
      <c r="I192" s="39"/>
      <c r="J192" s="324"/>
      <c r="K192" s="324"/>
      <c r="L192" s="36"/>
      <c r="M192" s="37"/>
      <c r="N192" s="38"/>
      <c r="O192" s="38"/>
    </row>
    <row r="193" spans="1:15" ht="143.44999999999999" customHeight="1" x14ac:dyDescent="0.35">
      <c r="A193" s="312"/>
      <c r="B193" s="312"/>
      <c r="C193" s="37"/>
      <c r="D193" s="38"/>
      <c r="E193" s="38"/>
      <c r="F193" s="38"/>
      <c r="G193" s="38"/>
      <c r="I193" s="39"/>
      <c r="J193" s="40"/>
      <c r="K193" s="40"/>
      <c r="L193" s="36"/>
      <c r="M193" s="37"/>
      <c r="N193" s="38"/>
      <c r="O193" s="38"/>
    </row>
    <row r="194" spans="1:15" ht="187.15" customHeight="1" x14ac:dyDescent="0.35">
      <c r="A194" s="328" t="s">
        <v>205</v>
      </c>
      <c r="B194" s="328"/>
      <c r="C194" s="60"/>
      <c r="D194" s="38"/>
      <c r="E194" s="38"/>
      <c r="F194" s="38"/>
      <c r="G194" s="38"/>
      <c r="I194" s="39"/>
      <c r="J194" s="311"/>
      <c r="K194" s="311"/>
      <c r="L194" s="36"/>
      <c r="M194" s="60"/>
      <c r="N194" s="38"/>
      <c r="O194" s="38"/>
    </row>
    <row r="195" spans="1:15" ht="16.899999999999999" customHeight="1" x14ac:dyDescent="0.35">
      <c r="A195" s="312"/>
      <c r="B195" s="312"/>
      <c r="C195" s="60"/>
      <c r="D195" s="38"/>
      <c r="E195" s="38"/>
      <c r="F195" s="38"/>
      <c r="G195" s="38"/>
      <c r="I195" s="39"/>
      <c r="J195" s="312"/>
      <c r="K195" s="312"/>
      <c r="L195" s="36"/>
      <c r="M195" s="60"/>
      <c r="N195" s="38"/>
      <c r="O195" s="38"/>
    </row>
    <row r="196" spans="1:15" ht="157.9" customHeight="1" x14ac:dyDescent="0.35">
      <c r="A196" s="309" t="s">
        <v>206</v>
      </c>
      <c r="B196" s="309"/>
      <c r="C196" s="39"/>
      <c r="D196" s="39"/>
      <c r="F196" s="38"/>
      <c r="G196" s="38"/>
      <c r="I196" s="39"/>
      <c r="J196" s="309"/>
      <c r="K196" s="309"/>
      <c r="L196" s="39"/>
      <c r="M196" s="39"/>
      <c r="N196" s="39"/>
    </row>
    <row r="197" spans="1:15" ht="23.25" x14ac:dyDescent="0.35">
      <c r="A197" s="24"/>
      <c r="E197" s="39"/>
      <c r="I197" s="39"/>
      <c r="O197" s="39"/>
    </row>
    <row r="198" spans="1:15" ht="15.75" thickBot="1" x14ac:dyDescent="0.3">
      <c r="A198" s="24"/>
      <c r="B198" s="116"/>
      <c r="C198" s="83"/>
      <c r="D198" s="83"/>
      <c r="K198" s="116"/>
      <c r="L198" s="83"/>
      <c r="M198" s="83"/>
      <c r="N198" s="83"/>
    </row>
    <row r="199" spans="1:15" x14ac:dyDescent="0.25">
      <c r="A199" s="24"/>
      <c r="B199" s="116"/>
      <c r="C199" s="117" t="s">
        <v>51</v>
      </c>
      <c r="D199" s="118" t="s">
        <v>52</v>
      </c>
      <c r="K199" s="116"/>
      <c r="L199" s="207"/>
      <c r="M199" s="207"/>
      <c r="N199" s="83"/>
    </row>
    <row r="200" spans="1:15" x14ac:dyDescent="0.25">
      <c r="A200" s="24"/>
      <c r="B200" s="116"/>
      <c r="C200" s="119"/>
      <c r="D200" s="120"/>
      <c r="K200" s="116"/>
      <c r="L200" s="83"/>
      <c r="M200" s="83"/>
      <c r="N200" s="83"/>
    </row>
    <row r="201" spans="1:15" x14ac:dyDescent="0.25">
      <c r="A201" s="24"/>
      <c r="B201" s="116"/>
      <c r="C201" s="119">
        <v>1984</v>
      </c>
      <c r="D201" s="121">
        <v>11298</v>
      </c>
      <c r="K201" s="116"/>
      <c r="L201" s="83"/>
      <c r="M201" s="85"/>
      <c r="N201" s="83"/>
    </row>
    <row r="202" spans="1:15" x14ac:dyDescent="0.25">
      <c r="A202" s="24"/>
      <c r="B202" s="116"/>
      <c r="C202" s="119">
        <v>1985</v>
      </c>
      <c r="D202" s="121">
        <v>13558</v>
      </c>
      <c r="K202" s="116"/>
      <c r="L202" s="83"/>
      <c r="M202" s="85"/>
      <c r="N202" s="83"/>
    </row>
    <row r="203" spans="1:15" x14ac:dyDescent="0.25">
      <c r="A203" s="24"/>
      <c r="B203" s="116"/>
      <c r="C203" s="119">
        <v>1986</v>
      </c>
      <c r="D203" s="121">
        <v>16811</v>
      </c>
      <c r="K203" s="116"/>
      <c r="L203" s="83"/>
      <c r="M203" s="85"/>
      <c r="N203" s="83"/>
    </row>
    <row r="204" spans="1:15" x14ac:dyDescent="0.25">
      <c r="A204" s="24"/>
      <c r="B204" s="116"/>
      <c r="C204" s="119">
        <v>1987</v>
      </c>
      <c r="D204" s="121">
        <v>20510</v>
      </c>
      <c r="K204" s="116"/>
      <c r="L204" s="83"/>
      <c r="M204" s="85"/>
      <c r="N204" s="83"/>
    </row>
    <row r="205" spans="1:15" x14ac:dyDescent="0.25">
      <c r="A205" s="24"/>
      <c r="B205" s="116"/>
      <c r="C205" s="119">
        <v>1988</v>
      </c>
      <c r="D205" s="121">
        <v>25637</v>
      </c>
      <c r="K205" s="116"/>
      <c r="L205" s="83"/>
      <c r="M205" s="85"/>
      <c r="N205" s="83"/>
    </row>
    <row r="206" spans="1:15" ht="21" customHeight="1" x14ac:dyDescent="0.25">
      <c r="A206" s="24"/>
      <c r="B206" s="116"/>
      <c r="C206" s="119">
        <v>1989</v>
      </c>
      <c r="D206" s="121">
        <v>32560</v>
      </c>
      <c r="K206" s="116"/>
      <c r="L206" s="83"/>
      <c r="M206" s="85"/>
      <c r="N206" s="83"/>
    </row>
    <row r="207" spans="1:15" x14ac:dyDescent="0.25">
      <c r="A207" s="24"/>
      <c r="B207" s="116"/>
      <c r="C207" s="119">
        <v>1990</v>
      </c>
      <c r="D207" s="121">
        <v>41025</v>
      </c>
      <c r="K207" s="116"/>
      <c r="L207" s="83"/>
      <c r="M207" s="85"/>
      <c r="N207" s="83"/>
    </row>
    <row r="208" spans="1:15" x14ac:dyDescent="0.25">
      <c r="A208" s="24"/>
      <c r="B208" s="116"/>
      <c r="C208" s="119">
        <v>1991</v>
      </c>
      <c r="D208" s="121">
        <v>51716</v>
      </c>
      <c r="K208" s="116"/>
      <c r="L208" s="83"/>
      <c r="M208" s="85"/>
      <c r="N208" s="83"/>
    </row>
    <row r="209" spans="1:15" x14ac:dyDescent="0.25">
      <c r="A209" s="24"/>
      <c r="B209" s="116"/>
      <c r="C209" s="119">
        <v>1992</v>
      </c>
      <c r="D209" s="121">
        <v>65190</v>
      </c>
      <c r="K209" s="116"/>
      <c r="L209" s="83"/>
      <c r="M209" s="85"/>
      <c r="N209" s="83"/>
    </row>
    <row r="210" spans="1:15" x14ac:dyDescent="0.25">
      <c r="A210" s="24"/>
      <c r="B210" s="116"/>
      <c r="C210" s="119">
        <v>1993</v>
      </c>
      <c r="D210" s="121">
        <v>81510</v>
      </c>
      <c r="E210" s="106"/>
      <c r="K210" s="116"/>
      <c r="L210" s="83"/>
      <c r="M210" s="85"/>
      <c r="N210" s="83"/>
      <c r="O210" s="208"/>
    </row>
    <row r="211" spans="1:15" x14ac:dyDescent="0.25">
      <c r="A211" s="24"/>
      <c r="B211" s="116"/>
      <c r="C211" s="119">
        <v>1994</v>
      </c>
      <c r="D211" s="121">
        <v>98700</v>
      </c>
      <c r="E211" s="106"/>
      <c r="K211" s="116"/>
      <c r="L211" s="83"/>
      <c r="M211" s="85"/>
      <c r="N211" s="83"/>
      <c r="O211" s="208"/>
    </row>
    <row r="212" spans="1:15" x14ac:dyDescent="0.25">
      <c r="A212" s="24"/>
      <c r="B212" s="116"/>
      <c r="C212" s="119">
        <v>1995</v>
      </c>
      <c r="D212" s="121">
        <v>118934</v>
      </c>
      <c r="E212" s="107"/>
      <c r="K212" s="116"/>
      <c r="L212" s="83"/>
      <c r="M212" s="85"/>
      <c r="N212" s="83"/>
      <c r="O212" s="209"/>
    </row>
    <row r="213" spans="1:15" x14ac:dyDescent="0.25">
      <c r="A213" s="24"/>
      <c r="B213" s="116"/>
      <c r="C213" s="119">
        <v>1996</v>
      </c>
      <c r="D213" s="121">
        <v>142125</v>
      </c>
      <c r="E213" s="107"/>
      <c r="K213" s="116"/>
      <c r="L213" s="83"/>
      <c r="M213" s="85"/>
      <c r="N213" s="83"/>
      <c r="O213" s="209"/>
    </row>
    <row r="214" spans="1:15" x14ac:dyDescent="0.25">
      <c r="A214" s="24"/>
      <c r="B214" s="116"/>
      <c r="C214" s="119">
        <v>1997</v>
      </c>
      <c r="D214" s="121">
        <v>172005</v>
      </c>
      <c r="E214" s="107"/>
      <c r="K214" s="116"/>
      <c r="L214" s="83"/>
      <c r="M214" s="85"/>
      <c r="N214" s="83"/>
      <c r="O214" s="209"/>
    </row>
    <row r="215" spans="1:15" x14ac:dyDescent="0.25">
      <c r="A215" s="24"/>
      <c r="B215" s="116"/>
      <c r="C215" s="119">
        <v>1998</v>
      </c>
      <c r="D215" s="121">
        <v>203826</v>
      </c>
      <c r="K215" s="116"/>
      <c r="L215" s="83"/>
      <c r="M215" s="85"/>
      <c r="N215" s="83"/>
    </row>
    <row r="216" spans="1:15" x14ac:dyDescent="0.25">
      <c r="A216" s="24"/>
      <c r="B216" s="116"/>
      <c r="C216" s="119">
        <v>1999</v>
      </c>
      <c r="D216" s="121">
        <v>236460</v>
      </c>
      <c r="K216" s="116"/>
      <c r="L216" s="83"/>
      <c r="M216" s="85"/>
      <c r="N216" s="83"/>
    </row>
    <row r="217" spans="1:15" x14ac:dyDescent="0.25">
      <c r="A217" s="24"/>
      <c r="B217" s="116"/>
      <c r="C217" s="119">
        <v>2000</v>
      </c>
      <c r="D217" s="121">
        <v>260100</v>
      </c>
      <c r="K217" s="116"/>
      <c r="L217" s="83"/>
      <c r="M217" s="85"/>
      <c r="N217" s="83"/>
    </row>
    <row r="218" spans="1:15" x14ac:dyDescent="0.25">
      <c r="A218" s="24"/>
      <c r="B218" s="116"/>
      <c r="C218" s="119">
        <v>2001</v>
      </c>
      <c r="D218" s="121">
        <v>286000</v>
      </c>
      <c r="K218" s="116"/>
      <c r="L218" s="83"/>
      <c r="M218" s="85"/>
      <c r="N218" s="83"/>
    </row>
    <row r="219" spans="1:15" x14ac:dyDescent="0.25">
      <c r="A219" s="24"/>
      <c r="B219" s="116"/>
      <c r="C219" s="119">
        <v>2002</v>
      </c>
      <c r="D219" s="121">
        <v>309000</v>
      </c>
      <c r="K219" s="116"/>
      <c r="L219" s="83"/>
      <c r="M219" s="85"/>
      <c r="N219" s="83"/>
    </row>
    <row r="220" spans="1:15" x14ac:dyDescent="0.25">
      <c r="A220" s="24"/>
      <c r="B220" s="116"/>
      <c r="C220" s="119">
        <v>2003</v>
      </c>
      <c r="D220" s="121">
        <v>332000</v>
      </c>
      <c r="K220" s="116"/>
      <c r="L220" s="83"/>
      <c r="M220" s="85"/>
      <c r="N220" s="83"/>
    </row>
    <row r="221" spans="1:15" x14ac:dyDescent="0.25">
      <c r="A221" s="24"/>
      <c r="B221" s="116"/>
      <c r="C221" s="119">
        <v>2004</v>
      </c>
      <c r="D221" s="121">
        <v>358000</v>
      </c>
      <c r="E221" s="125"/>
      <c r="K221" s="116"/>
      <c r="L221" s="83"/>
      <c r="M221" s="85"/>
      <c r="N221" s="83"/>
      <c r="O221" s="125"/>
    </row>
    <row r="222" spans="1:15" x14ac:dyDescent="0.25">
      <c r="A222" s="24"/>
      <c r="B222" s="116"/>
      <c r="C222" s="119">
        <v>2005</v>
      </c>
      <c r="D222" s="121">
        <v>381500</v>
      </c>
      <c r="E222" s="125"/>
      <c r="K222" s="116"/>
      <c r="L222" s="83"/>
      <c r="M222" s="85"/>
      <c r="N222" s="83"/>
      <c r="O222" s="125"/>
    </row>
    <row r="223" spans="1:15" x14ac:dyDescent="0.25">
      <c r="A223" s="24"/>
      <c r="B223" s="116"/>
      <c r="C223" s="119">
        <v>2006</v>
      </c>
      <c r="D223" s="121">
        <v>408000</v>
      </c>
      <c r="K223" s="116"/>
      <c r="L223" s="83"/>
      <c r="M223" s="85"/>
      <c r="N223" s="83"/>
    </row>
    <row r="224" spans="1:15" x14ac:dyDescent="0.25">
      <c r="A224" s="24"/>
      <c r="B224" s="116"/>
      <c r="C224" s="119">
        <v>2007</v>
      </c>
      <c r="D224" s="121">
        <v>433700</v>
      </c>
      <c r="K224" s="116"/>
      <c r="L224" s="83"/>
      <c r="M224" s="85"/>
      <c r="N224" s="83"/>
    </row>
    <row r="225" spans="1:15" x14ac:dyDescent="0.25">
      <c r="A225" s="24"/>
      <c r="B225" s="116"/>
      <c r="C225" s="119">
        <v>2008</v>
      </c>
      <c r="D225" s="121">
        <v>461500</v>
      </c>
      <c r="K225" s="116"/>
      <c r="L225" s="83"/>
      <c r="M225" s="85"/>
      <c r="N225" s="83"/>
    </row>
    <row r="226" spans="1:15" x14ac:dyDescent="0.25">
      <c r="A226" s="24"/>
      <c r="B226" s="116"/>
      <c r="C226" s="119">
        <v>2009</v>
      </c>
      <c r="D226" s="121">
        <v>496900</v>
      </c>
      <c r="K226" s="116"/>
      <c r="L226" s="83"/>
      <c r="M226" s="85"/>
      <c r="N226" s="83"/>
    </row>
    <row r="227" spans="1:15" x14ac:dyDescent="0.25">
      <c r="A227" s="24"/>
      <c r="B227" s="116"/>
      <c r="C227" s="119">
        <v>2010</v>
      </c>
      <c r="D227" s="121">
        <v>515000</v>
      </c>
      <c r="E227" s="105"/>
      <c r="K227" s="116"/>
      <c r="L227" s="83"/>
      <c r="M227" s="85"/>
      <c r="N227" s="83"/>
      <c r="O227" s="105"/>
    </row>
    <row r="228" spans="1:15" x14ac:dyDescent="0.25">
      <c r="A228" s="24"/>
      <c r="B228" s="116"/>
      <c r="C228" s="119">
        <v>2011</v>
      </c>
      <c r="D228" s="121">
        <v>535600</v>
      </c>
      <c r="K228" s="116"/>
      <c r="L228" s="83"/>
      <c r="M228" s="85"/>
      <c r="N228" s="83"/>
    </row>
    <row r="229" spans="1:15" x14ac:dyDescent="0.25">
      <c r="A229" s="24"/>
      <c r="B229" s="116"/>
      <c r="C229" s="119">
        <v>2012</v>
      </c>
      <c r="D229" s="121">
        <v>566700</v>
      </c>
      <c r="K229" s="116"/>
      <c r="L229" s="83"/>
      <c r="M229" s="85"/>
      <c r="N229" s="83"/>
    </row>
    <row r="230" spans="1:15" x14ac:dyDescent="0.25">
      <c r="A230" s="24"/>
      <c r="B230" s="116"/>
      <c r="C230" s="119">
        <v>2013</v>
      </c>
      <c r="D230" s="121">
        <v>589500</v>
      </c>
      <c r="K230" s="116"/>
      <c r="L230" s="83"/>
      <c r="M230" s="85"/>
      <c r="N230" s="83"/>
    </row>
    <row r="231" spans="1:15" x14ac:dyDescent="0.25">
      <c r="A231" s="24"/>
      <c r="B231" s="116"/>
      <c r="C231" s="119">
        <v>2014</v>
      </c>
      <c r="D231" s="121">
        <v>616000</v>
      </c>
      <c r="K231" s="116"/>
      <c r="L231" s="83"/>
      <c r="M231" s="85"/>
      <c r="N231" s="83"/>
    </row>
    <row r="232" spans="1:15" x14ac:dyDescent="0.25">
      <c r="A232" s="24"/>
      <c r="B232" s="116"/>
      <c r="C232" s="119">
        <v>2015</v>
      </c>
      <c r="D232" s="121">
        <v>644350</v>
      </c>
      <c r="K232" s="116"/>
      <c r="L232" s="83"/>
      <c r="M232" s="85"/>
      <c r="N232" s="83"/>
    </row>
    <row r="233" spans="1:15" x14ac:dyDescent="0.25">
      <c r="A233" s="24"/>
      <c r="B233" s="116"/>
      <c r="C233" s="119">
        <v>2016</v>
      </c>
      <c r="D233" s="122">
        <v>689455</v>
      </c>
      <c r="K233" s="116"/>
      <c r="L233" s="83"/>
      <c r="M233" s="86"/>
      <c r="N233" s="83"/>
    </row>
    <row r="234" spans="1:15" x14ac:dyDescent="0.25">
      <c r="A234" s="24"/>
      <c r="C234" s="119">
        <v>2017</v>
      </c>
      <c r="D234" s="121">
        <v>737717</v>
      </c>
      <c r="L234" s="83"/>
      <c r="M234" s="85"/>
    </row>
    <row r="235" spans="1:15" x14ac:dyDescent="0.25">
      <c r="A235" s="24"/>
      <c r="C235" s="119">
        <v>2018</v>
      </c>
      <c r="D235" s="122">
        <v>781242</v>
      </c>
      <c r="L235" s="83"/>
      <c r="M235" s="86"/>
    </row>
    <row r="236" spans="1:15" x14ac:dyDescent="0.25">
      <c r="A236" s="24"/>
      <c r="C236" s="119">
        <v>2019</v>
      </c>
      <c r="D236" s="122">
        <v>828116</v>
      </c>
      <c r="L236" s="83"/>
      <c r="M236" s="86"/>
    </row>
    <row r="237" spans="1:15" x14ac:dyDescent="0.25">
      <c r="A237" s="24"/>
      <c r="C237" s="119">
        <v>2020</v>
      </c>
      <c r="D237" s="122">
        <v>877803</v>
      </c>
      <c r="L237" s="83"/>
      <c r="M237" s="86"/>
    </row>
    <row r="238" spans="1:15" x14ac:dyDescent="0.25">
      <c r="A238" s="24"/>
      <c r="C238" s="138">
        <v>2021</v>
      </c>
      <c r="D238" s="122">
        <v>908526</v>
      </c>
      <c r="M238" s="86"/>
    </row>
    <row r="239" spans="1:15" x14ac:dyDescent="0.25">
      <c r="A239" s="24"/>
      <c r="C239" s="190">
        <v>2022</v>
      </c>
      <c r="D239" s="191">
        <v>1000000</v>
      </c>
      <c r="M239" s="86"/>
    </row>
    <row r="240" spans="1:15" ht="15.75" thickBot="1" x14ac:dyDescent="0.3">
      <c r="A240" s="24"/>
      <c r="C240" s="124">
        <v>2023</v>
      </c>
      <c r="D240" s="123">
        <v>1160000</v>
      </c>
      <c r="M240" s="86"/>
    </row>
  </sheetData>
  <sheetProtection formatCells="0" formatColumns="0" formatRows="0" insertColumns="0" insertRows="0" insertHyperlinks="0" deleteColumns="0" deleteRows="0" sort="0" autoFilter="0" pivotTables="0"/>
  <mergeCells count="200">
    <mergeCell ref="G169:G170"/>
    <mergeCell ref="H169:H170"/>
    <mergeCell ref="I169:I170"/>
    <mergeCell ref="J169:J170"/>
    <mergeCell ref="J192:K192"/>
    <mergeCell ref="A188:B188"/>
    <mergeCell ref="A190:B190"/>
    <mergeCell ref="A194:B194"/>
    <mergeCell ref="B35:B36"/>
    <mergeCell ref="B38:H38"/>
    <mergeCell ref="I38:I39"/>
    <mergeCell ref="J38:J39"/>
    <mergeCell ref="C75:J77"/>
    <mergeCell ref="B76:B77"/>
    <mergeCell ref="B79:H79"/>
    <mergeCell ref="J194:K194"/>
    <mergeCell ref="F59:F60"/>
    <mergeCell ref="G59:G60"/>
    <mergeCell ref="H59:H60"/>
    <mergeCell ref="I59:I60"/>
    <mergeCell ref="J59:J60"/>
    <mergeCell ref="B56:F56"/>
    <mergeCell ref="H55:H58"/>
    <mergeCell ref="C62:J64"/>
    <mergeCell ref="B63:B64"/>
    <mergeCell ref="B66:H66"/>
    <mergeCell ref="I66:I67"/>
    <mergeCell ref="J66:J67"/>
    <mergeCell ref="C20:J22"/>
    <mergeCell ref="B21:B22"/>
    <mergeCell ref="B24:H24"/>
    <mergeCell ref="I24:I25"/>
    <mergeCell ref="J24:J25"/>
    <mergeCell ref="B26:J26"/>
    <mergeCell ref="B40:J40"/>
    <mergeCell ref="G27:G30"/>
    <mergeCell ref="H27:H30"/>
    <mergeCell ref="B31:D32"/>
    <mergeCell ref="F31:F32"/>
    <mergeCell ref="G31:G32"/>
    <mergeCell ref="H31:H32"/>
    <mergeCell ref="I31:I32"/>
    <mergeCell ref="J31:J32"/>
    <mergeCell ref="C34:J36"/>
    <mergeCell ref="A1:J1"/>
    <mergeCell ref="A4:J4"/>
    <mergeCell ref="B10:H10"/>
    <mergeCell ref="B17:D18"/>
    <mergeCell ref="A2:J2"/>
    <mergeCell ref="A3:J3"/>
    <mergeCell ref="C6:J8"/>
    <mergeCell ref="B7:B8"/>
    <mergeCell ref="J10:J11"/>
    <mergeCell ref="I10:I11"/>
    <mergeCell ref="B12:J12"/>
    <mergeCell ref="H13:H16"/>
    <mergeCell ref="H17:H18"/>
    <mergeCell ref="I17:I18"/>
    <mergeCell ref="J17:J18"/>
    <mergeCell ref="G13:G16"/>
    <mergeCell ref="F17:F18"/>
    <mergeCell ref="G17:G18"/>
    <mergeCell ref="J196:K196"/>
    <mergeCell ref="J188:K188"/>
    <mergeCell ref="J190:K190"/>
    <mergeCell ref="J195:K195"/>
    <mergeCell ref="A195:B195"/>
    <mergeCell ref="A196:B196"/>
    <mergeCell ref="A191:B191"/>
    <mergeCell ref="A192:B193"/>
    <mergeCell ref="G41:G44"/>
    <mergeCell ref="H41:H44"/>
    <mergeCell ref="B45:D46"/>
    <mergeCell ref="F45:F46"/>
    <mergeCell ref="G45:G46"/>
    <mergeCell ref="H45:H46"/>
    <mergeCell ref="I45:I46"/>
    <mergeCell ref="J45:J46"/>
    <mergeCell ref="C48:J50"/>
    <mergeCell ref="B49:B50"/>
    <mergeCell ref="B52:H52"/>
    <mergeCell ref="I52:I53"/>
    <mergeCell ref="J52:J53"/>
    <mergeCell ref="B54:J54"/>
    <mergeCell ref="G55:G56"/>
    <mergeCell ref="B59:D60"/>
    <mergeCell ref="I72:I73"/>
    <mergeCell ref="J72:J73"/>
    <mergeCell ref="H72:H73"/>
    <mergeCell ref="B68:J68"/>
    <mergeCell ref="G69:G71"/>
    <mergeCell ref="H69:H71"/>
    <mergeCell ref="B72:D73"/>
    <mergeCell ref="F72:F73"/>
    <mergeCell ref="G72:G73"/>
    <mergeCell ref="I79:I80"/>
    <mergeCell ref="J79:J80"/>
    <mergeCell ref="B81:J81"/>
    <mergeCell ref="G82:G85"/>
    <mergeCell ref="H82:H85"/>
    <mergeCell ref="B86:D87"/>
    <mergeCell ref="F86:F87"/>
    <mergeCell ref="G86:G87"/>
    <mergeCell ref="H86:H87"/>
    <mergeCell ref="I86:I87"/>
    <mergeCell ref="J86:J87"/>
    <mergeCell ref="C89:J91"/>
    <mergeCell ref="B90:B91"/>
    <mergeCell ref="B93:H93"/>
    <mergeCell ref="I93:I94"/>
    <mergeCell ref="J93:J94"/>
    <mergeCell ref="B95:J95"/>
    <mergeCell ref="G96:G99"/>
    <mergeCell ref="H96:H99"/>
    <mergeCell ref="B100:D101"/>
    <mergeCell ref="F100:F101"/>
    <mergeCell ref="G100:G101"/>
    <mergeCell ref="H100:H101"/>
    <mergeCell ref="C103:J105"/>
    <mergeCell ref="B104:B105"/>
    <mergeCell ref="J114:J115"/>
    <mergeCell ref="B113:F113"/>
    <mergeCell ref="I100:I101"/>
    <mergeCell ref="J100:J101"/>
    <mergeCell ref="B107:H107"/>
    <mergeCell ref="I107:I108"/>
    <mergeCell ref="J107:J108"/>
    <mergeCell ref="B109:J109"/>
    <mergeCell ref="G110:G113"/>
    <mergeCell ref="H110:H113"/>
    <mergeCell ref="C117:J119"/>
    <mergeCell ref="B118:B119"/>
    <mergeCell ref="B114:D115"/>
    <mergeCell ref="F114:F115"/>
    <mergeCell ref="G114:G115"/>
    <mergeCell ref="H114:H115"/>
    <mergeCell ref="I114:I115"/>
    <mergeCell ref="B121:H121"/>
    <mergeCell ref="B123:J123"/>
    <mergeCell ref="G124:G127"/>
    <mergeCell ref="H124:H127"/>
    <mergeCell ref="B128:D129"/>
    <mergeCell ref="F128:F129"/>
    <mergeCell ref="G128:G129"/>
    <mergeCell ref="H128:H129"/>
    <mergeCell ref="I128:I129"/>
    <mergeCell ref="J128:J129"/>
    <mergeCell ref="I121:I122"/>
    <mergeCell ref="J121:J122"/>
    <mergeCell ref="C131:J133"/>
    <mergeCell ref="B132:B133"/>
    <mergeCell ref="B135:H135"/>
    <mergeCell ref="B137:J137"/>
    <mergeCell ref="B141:D142"/>
    <mergeCell ref="F141:F142"/>
    <mergeCell ref="G141:G142"/>
    <mergeCell ref="H141:H142"/>
    <mergeCell ref="I141:I142"/>
    <mergeCell ref="J141:J142"/>
    <mergeCell ref="I135:I136"/>
    <mergeCell ref="J135:J136"/>
    <mergeCell ref="H138:H140"/>
    <mergeCell ref="C144:J146"/>
    <mergeCell ref="B145:B146"/>
    <mergeCell ref="B148:H148"/>
    <mergeCell ref="I148:I149"/>
    <mergeCell ref="J148:J149"/>
    <mergeCell ref="B150:J150"/>
    <mergeCell ref="G151:G154"/>
    <mergeCell ref="H151:H154"/>
    <mergeCell ref="B155:D156"/>
    <mergeCell ref="F155:F156"/>
    <mergeCell ref="G155:G156"/>
    <mergeCell ref="H155:H156"/>
    <mergeCell ref="I155:I156"/>
    <mergeCell ref="J155:J156"/>
    <mergeCell ref="B183:D184"/>
    <mergeCell ref="F183:F184"/>
    <mergeCell ref="G183:G184"/>
    <mergeCell ref="H183:H184"/>
    <mergeCell ref="I183:I184"/>
    <mergeCell ref="J183:J184"/>
    <mergeCell ref="C158:J160"/>
    <mergeCell ref="B159:B160"/>
    <mergeCell ref="C172:J174"/>
    <mergeCell ref="B173:B174"/>
    <mergeCell ref="B176:H176"/>
    <mergeCell ref="I176:I177"/>
    <mergeCell ref="J176:J177"/>
    <mergeCell ref="B178:J178"/>
    <mergeCell ref="G179:G182"/>
    <mergeCell ref="H179:H182"/>
    <mergeCell ref="B162:H162"/>
    <mergeCell ref="I162:I163"/>
    <mergeCell ref="J162:J163"/>
    <mergeCell ref="B164:J164"/>
    <mergeCell ref="G165:G168"/>
    <mergeCell ref="H165:H168"/>
    <mergeCell ref="B169:D170"/>
    <mergeCell ref="F169:F170"/>
  </mergeCells>
  <conditionalFormatting sqref="J17:J18">
    <cfRule type="containsText" dxfId="208" priority="831" operator="containsText" text="NO CUMPLE">
      <formula>NOT(ISERROR(SEARCH("NO CUMPLE",J17)))</formula>
    </cfRule>
    <cfRule type="containsText" dxfId="207" priority="832" operator="containsText" text="NO CUMPLE ">
      <formula>NOT(ISERROR(SEARCH("NO CUMPLE ",J17)))</formula>
    </cfRule>
  </conditionalFormatting>
  <conditionalFormatting sqref="J31:J32">
    <cfRule type="containsText" dxfId="206" priority="335" operator="containsText" text="NO CUMPLE">
      <formula>NOT(ISERROR(SEARCH("NO CUMPLE",J31)))</formula>
    </cfRule>
    <cfRule type="containsText" dxfId="205" priority="336" operator="containsText" text="NO CUMPLE ">
      <formula>NOT(ISERROR(SEARCH("NO CUMPLE ",J31)))</formula>
    </cfRule>
  </conditionalFormatting>
  <conditionalFormatting sqref="J45:J46">
    <cfRule type="containsText" dxfId="204" priority="332" operator="containsText" text="NO CUMPLE">
      <formula>NOT(ISERROR(SEARCH("NO CUMPLE",J45)))</formula>
    </cfRule>
    <cfRule type="containsText" dxfId="203" priority="333" operator="containsText" text="NO CUMPLE ">
      <formula>NOT(ISERROR(SEARCH("NO CUMPLE ",J45)))</formula>
    </cfRule>
  </conditionalFormatting>
  <conditionalFormatting sqref="J59:J60">
    <cfRule type="containsText" dxfId="202" priority="329" operator="containsText" text="NO CUMPLE">
      <formula>NOT(ISERROR(SEARCH("NO CUMPLE",J59)))</formula>
    </cfRule>
    <cfRule type="containsText" dxfId="201" priority="330" operator="containsText" text="NO CUMPLE ">
      <formula>NOT(ISERROR(SEARCH("NO CUMPLE ",J59)))</formula>
    </cfRule>
  </conditionalFormatting>
  <conditionalFormatting sqref="J72:J73">
    <cfRule type="containsText" dxfId="200" priority="326" operator="containsText" text="NO CUMPLE">
      <formula>NOT(ISERROR(SEARCH("NO CUMPLE",J72)))</formula>
    </cfRule>
    <cfRule type="containsText" dxfId="199" priority="327" operator="containsText" text="NO CUMPLE ">
      <formula>NOT(ISERROR(SEARCH("NO CUMPLE ",J72)))</formula>
    </cfRule>
  </conditionalFormatting>
  <conditionalFormatting sqref="J86:J87">
    <cfRule type="containsText" dxfId="198" priority="323" operator="containsText" text="NO CUMPLE">
      <formula>NOT(ISERROR(SEARCH("NO CUMPLE",J86)))</formula>
    </cfRule>
    <cfRule type="containsText" dxfId="197" priority="324" operator="containsText" text="NO CUMPLE ">
      <formula>NOT(ISERROR(SEARCH("NO CUMPLE ",J86)))</formula>
    </cfRule>
  </conditionalFormatting>
  <conditionalFormatting sqref="J100:J101">
    <cfRule type="containsText" dxfId="196" priority="320" operator="containsText" text="NO CUMPLE">
      <formula>NOT(ISERROR(SEARCH("NO CUMPLE",J100)))</formula>
    </cfRule>
    <cfRule type="containsText" dxfId="195" priority="321" operator="containsText" text="NO CUMPLE ">
      <formula>NOT(ISERROR(SEARCH("NO CUMPLE ",J100)))</formula>
    </cfRule>
  </conditionalFormatting>
  <conditionalFormatting sqref="J114:J115">
    <cfRule type="containsText" dxfId="194" priority="317" operator="containsText" text="NO CUMPLE">
      <formula>NOT(ISERROR(SEARCH("NO CUMPLE",J114)))</formula>
    </cfRule>
    <cfRule type="containsText" dxfId="193" priority="318" operator="containsText" text="NO CUMPLE ">
      <formula>NOT(ISERROR(SEARCH("NO CUMPLE ",J114)))</formula>
    </cfRule>
  </conditionalFormatting>
  <conditionalFormatting sqref="J128:J129">
    <cfRule type="containsText" dxfId="192" priority="314" operator="containsText" text="NO CUMPLE">
      <formula>NOT(ISERROR(SEARCH("NO CUMPLE",J128)))</formula>
    </cfRule>
    <cfRule type="containsText" dxfId="191" priority="315" operator="containsText" text="NO CUMPLE ">
      <formula>NOT(ISERROR(SEARCH("NO CUMPLE ",J128)))</formula>
    </cfRule>
  </conditionalFormatting>
  <conditionalFormatting sqref="J141:J142">
    <cfRule type="containsText" dxfId="190" priority="311" operator="containsText" text="NO CUMPLE">
      <formula>NOT(ISERROR(SEARCH("NO CUMPLE",J141)))</formula>
    </cfRule>
    <cfRule type="containsText" dxfId="189" priority="312" operator="containsText" text="NO CUMPLE ">
      <formula>NOT(ISERROR(SEARCH("NO CUMPLE ",J141)))</formula>
    </cfRule>
  </conditionalFormatting>
  <conditionalFormatting sqref="J155:J156">
    <cfRule type="containsText" dxfId="188" priority="308" operator="containsText" text="NO CUMPLE">
      <formula>NOT(ISERROR(SEARCH("NO CUMPLE",J155)))</formula>
    </cfRule>
    <cfRule type="containsText" dxfId="187" priority="309" operator="containsText" text="NO CUMPLE ">
      <formula>NOT(ISERROR(SEARCH("NO CUMPLE ",J155)))</formula>
    </cfRule>
  </conditionalFormatting>
  <conditionalFormatting sqref="J169:J170">
    <cfRule type="containsText" dxfId="186" priority="305" operator="containsText" text="NO CUMPLE">
      <formula>NOT(ISERROR(SEARCH("NO CUMPLE",J169)))</formula>
    </cfRule>
    <cfRule type="containsText" dxfId="185" priority="306" operator="containsText" text="NO CUMPLE ">
      <formula>NOT(ISERROR(SEARCH("NO CUMPLE ",J169)))</formula>
    </cfRule>
  </conditionalFormatting>
  <conditionalFormatting sqref="J183:J184">
    <cfRule type="containsText" dxfId="184" priority="302" operator="containsText" text="NO CUMPLE">
      <formula>NOT(ISERROR(SEARCH("NO CUMPLE",J183)))</formula>
    </cfRule>
    <cfRule type="containsText" dxfId="183" priority="303" operator="containsText" text="NO CUMPLE ">
      <formula>NOT(ISERROR(SEARCH("NO CUMPLE ",J183)))</formula>
    </cfRule>
  </conditionalFormatting>
  <dataValidations count="1">
    <dataValidation type="list" allowBlank="1" showInputMessage="1" showErrorMessage="1" sqref="I55:I58 I179:I182 J183:J184 G179:G182 G27:G30 J169:J170 G165:G168 I151:I154 J155:J156 G151:G154 J141:J142 I13:I16 J128:J129 J114:J115 G138:G140 J100:J101 J86:J87 I165:I168 J72:J73 I96:I99 J59:J60 I69:I71 I41:I44 J45:J46 G41:G44 J31:J32 I27:I30 G55:G58 J17:J18 I124:I127 G124:G127 G13:G16 I138:I140 I82:I85 G96:G99 G69:G71 G82:G85 I110:I113 G110:G113">
      <formula1>$T$3:$T$4</formula1>
    </dataValidation>
  </dataValidations>
  <pageMargins left="0.7" right="0.7" top="0.75" bottom="0.75" header="0.51180555555555496" footer="0.51180555555555496"/>
  <pageSetup scale="10" firstPageNumber="0"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P841"/>
  <sheetViews>
    <sheetView view="pageBreakPreview" zoomScale="55" zoomScaleNormal="60" zoomScaleSheetLayoutView="55" workbookViewId="0">
      <selection activeCell="E12" sqref="E12"/>
    </sheetView>
  </sheetViews>
  <sheetFormatPr baseColWidth="10" defaultColWidth="9.140625" defaultRowHeight="15" x14ac:dyDescent="0.25"/>
  <cols>
    <col min="1" max="1" width="103.28515625" style="24" customWidth="1"/>
    <col min="2" max="2" width="44" style="24" customWidth="1"/>
    <col min="3" max="3" width="38.140625" style="24" customWidth="1"/>
    <col min="4" max="4" width="34.28515625" style="24" customWidth="1"/>
    <col min="5" max="5" width="36.5703125" style="24" customWidth="1"/>
    <col min="6" max="6" width="38.7109375" style="24" customWidth="1"/>
    <col min="7" max="7" width="26.42578125" style="24" customWidth="1"/>
    <col min="8" max="8" width="28.140625" style="24" customWidth="1"/>
    <col min="9" max="10" width="26.42578125" style="24" customWidth="1"/>
    <col min="11" max="11" width="36.5703125" style="24" customWidth="1"/>
    <col min="12" max="12" width="34.85546875" style="24" customWidth="1"/>
    <col min="13" max="13" width="37.28515625" style="24" customWidth="1"/>
    <col min="14" max="14" width="97.42578125" style="24" customWidth="1"/>
    <col min="15" max="15" width="9.140625" style="24"/>
    <col min="16" max="16" width="33.28515625" style="24" customWidth="1"/>
    <col min="17" max="17" width="36.28515625" style="24" customWidth="1"/>
    <col min="18" max="18" width="14.42578125" style="24" customWidth="1"/>
    <col min="19" max="19" width="9.140625" style="24"/>
    <col min="20" max="20" width="6.85546875" style="24" customWidth="1"/>
    <col min="21" max="21" width="11.5703125" style="24" customWidth="1"/>
    <col min="22" max="27" width="9.140625" style="24"/>
    <col min="28" max="28" width="23.140625" style="24" customWidth="1"/>
    <col min="29" max="16384" width="9.140625" style="24"/>
  </cols>
  <sheetData>
    <row r="1" spans="1:42" s="23" customFormat="1" ht="26.25" x14ac:dyDescent="0.25">
      <c r="A1" s="274" t="s">
        <v>0</v>
      </c>
      <c r="B1" s="275"/>
      <c r="C1" s="275"/>
      <c r="D1" s="275"/>
      <c r="E1" s="275"/>
      <c r="F1" s="275"/>
      <c r="G1" s="275"/>
      <c r="H1" s="275"/>
      <c r="I1" s="275"/>
      <c r="J1" s="275"/>
      <c r="K1" s="275"/>
      <c r="L1" s="275"/>
      <c r="M1" s="275"/>
      <c r="N1" s="276"/>
    </row>
    <row r="2" spans="1:42" ht="18.75" x14ac:dyDescent="0.25">
      <c r="A2" s="277" t="str">
        <f>+'INFORME FINAL'!A2:H2</f>
        <v>CONCURSO DE MERITOS ABIERTO - FDLUSA-CMA-004-2023</v>
      </c>
      <c r="B2" s="277"/>
      <c r="C2" s="277"/>
      <c r="D2" s="277"/>
      <c r="E2" s="277"/>
      <c r="F2" s="277"/>
      <c r="G2" s="277"/>
      <c r="H2" s="277"/>
      <c r="I2" s="277"/>
      <c r="J2" s="277"/>
      <c r="K2" s="277"/>
      <c r="L2" s="277"/>
      <c r="M2" s="277"/>
      <c r="N2" s="277"/>
    </row>
    <row r="3" spans="1:42" ht="33.75" x14ac:dyDescent="0.25">
      <c r="A3" s="278" t="s">
        <v>53</v>
      </c>
      <c r="B3" s="278"/>
      <c r="C3" s="278"/>
      <c r="D3" s="278"/>
      <c r="E3" s="278"/>
      <c r="F3" s="278"/>
      <c r="G3" s="278"/>
      <c r="H3" s="278"/>
      <c r="I3" s="278"/>
      <c r="J3" s="278"/>
      <c r="K3" s="278"/>
      <c r="L3" s="278"/>
      <c r="M3" s="278"/>
      <c r="N3" s="278"/>
      <c r="Z3" s="24" t="s">
        <v>24</v>
      </c>
    </row>
    <row r="4" spans="1:42" s="25" customFormat="1" ht="15.75" x14ac:dyDescent="0.25">
      <c r="A4" s="279"/>
      <c r="B4" s="279"/>
      <c r="C4" s="279"/>
      <c r="D4" s="279"/>
      <c r="E4" s="279"/>
      <c r="F4" s="279"/>
      <c r="G4" s="279"/>
      <c r="H4" s="279"/>
      <c r="I4" s="279"/>
      <c r="J4" s="279"/>
      <c r="K4" s="279"/>
      <c r="L4" s="279"/>
      <c r="M4" s="279"/>
      <c r="N4" s="279"/>
      <c r="O4" s="24"/>
      <c r="P4" s="24"/>
      <c r="Q4" s="24"/>
      <c r="R4" s="24"/>
      <c r="S4" s="24"/>
      <c r="T4" s="24"/>
      <c r="U4" s="24"/>
      <c r="V4" s="24"/>
      <c r="W4" s="24"/>
      <c r="X4" s="24"/>
      <c r="Y4" s="24"/>
      <c r="Z4" s="24" t="s">
        <v>25</v>
      </c>
      <c r="AA4" s="24"/>
      <c r="AB4" s="24"/>
      <c r="AC4" s="24"/>
      <c r="AD4" s="24"/>
      <c r="AE4" s="24"/>
      <c r="AF4" s="24"/>
      <c r="AG4" s="24"/>
      <c r="AH4" s="24"/>
      <c r="AI4" s="24"/>
      <c r="AJ4" s="24"/>
      <c r="AK4" s="24"/>
      <c r="AL4" s="24"/>
      <c r="AM4" s="24"/>
      <c r="AN4" s="24"/>
      <c r="AO4" s="24"/>
      <c r="AP4" s="24"/>
    </row>
    <row r="5" spans="1:42" ht="16.5" thickBot="1" x14ac:dyDescent="0.3">
      <c r="A5" s="26"/>
      <c r="B5" s="26"/>
      <c r="C5" s="26"/>
      <c r="D5" s="26"/>
      <c r="E5" s="26"/>
      <c r="F5" s="26"/>
      <c r="G5" s="26"/>
      <c r="H5" s="26"/>
      <c r="I5" s="26"/>
      <c r="J5" s="26"/>
      <c r="K5" s="26"/>
      <c r="L5" s="26"/>
      <c r="M5" s="27"/>
      <c r="N5" s="28"/>
      <c r="O5" s="29"/>
      <c r="P5" s="29"/>
      <c r="Q5" s="29"/>
    </row>
    <row r="6" spans="1:42" ht="28.5" x14ac:dyDescent="0.25">
      <c r="A6" s="341">
        <f>+'INFORME FINAL'!A6</f>
        <v>1</v>
      </c>
      <c r="B6" s="342"/>
      <c r="C6" s="343"/>
      <c r="D6" s="344" t="str">
        <f>+'INFORME FINAL'!B6</f>
        <v>VELNEC S.A.</v>
      </c>
      <c r="E6" s="288"/>
      <c r="F6" s="288"/>
      <c r="G6" s="288"/>
      <c r="H6" s="288"/>
      <c r="I6" s="288"/>
      <c r="J6" s="288"/>
      <c r="K6" s="288"/>
      <c r="L6" s="288"/>
      <c r="M6" s="288"/>
      <c r="N6" s="289"/>
    </row>
    <row r="7" spans="1:42" x14ac:dyDescent="0.25">
      <c r="A7" s="347" t="s">
        <v>54</v>
      </c>
      <c r="B7" s="348"/>
      <c r="C7" s="351" t="s">
        <v>24</v>
      </c>
      <c r="D7" s="345"/>
      <c r="E7" s="290"/>
      <c r="F7" s="290"/>
      <c r="G7" s="290"/>
      <c r="H7" s="290"/>
      <c r="I7" s="290"/>
      <c r="J7" s="290"/>
      <c r="K7" s="290"/>
      <c r="L7" s="290"/>
      <c r="M7" s="290"/>
      <c r="N7" s="291"/>
    </row>
    <row r="8" spans="1:42" x14ac:dyDescent="0.25">
      <c r="A8" s="349"/>
      <c r="B8" s="350"/>
      <c r="C8" s="352"/>
      <c r="D8" s="346"/>
      <c r="E8" s="292"/>
      <c r="F8" s="292"/>
      <c r="G8" s="292"/>
      <c r="H8" s="292"/>
      <c r="I8" s="292"/>
      <c r="J8" s="292"/>
      <c r="K8" s="292"/>
      <c r="L8" s="292"/>
      <c r="M8" s="292"/>
      <c r="N8" s="293"/>
    </row>
    <row r="9" spans="1:42" ht="34.5" customHeight="1" thickBot="1" x14ac:dyDescent="0.3">
      <c r="A9" s="353" t="s">
        <v>9</v>
      </c>
      <c r="B9" s="295"/>
      <c r="C9" s="295"/>
      <c r="D9" s="295"/>
      <c r="E9" s="295"/>
      <c r="F9" s="295"/>
      <c r="G9" s="295"/>
      <c r="H9" s="295"/>
      <c r="I9" s="295"/>
      <c r="J9" s="295"/>
      <c r="K9" s="295"/>
      <c r="L9" s="295"/>
      <c r="M9" s="296" t="s">
        <v>55</v>
      </c>
      <c r="N9" s="298" t="s">
        <v>12</v>
      </c>
    </row>
    <row r="10" spans="1:42" ht="71.25" customHeight="1" thickBot="1" x14ac:dyDescent="0.3">
      <c r="A10" s="66" t="s">
        <v>27</v>
      </c>
      <c r="B10" s="67" t="s">
        <v>28</v>
      </c>
      <c r="C10" s="68" t="s">
        <v>29</v>
      </c>
      <c r="D10" s="66" t="s">
        <v>30</v>
      </c>
      <c r="E10" s="69" t="s">
        <v>31</v>
      </c>
      <c r="F10" s="70" t="s">
        <v>32</v>
      </c>
      <c r="G10" s="71" t="s">
        <v>33</v>
      </c>
      <c r="H10" s="70" t="s">
        <v>34</v>
      </c>
      <c r="I10" s="72" t="s">
        <v>35</v>
      </c>
      <c r="J10" s="72" t="s">
        <v>36</v>
      </c>
      <c r="K10" s="73" t="s">
        <v>37</v>
      </c>
      <c r="L10" s="74" t="s">
        <v>38</v>
      </c>
      <c r="M10" s="297"/>
      <c r="N10" s="299"/>
    </row>
    <row r="11" spans="1:42" ht="16.5" thickBot="1" x14ac:dyDescent="0.3">
      <c r="A11" s="260" t="s">
        <v>56</v>
      </c>
      <c r="B11" s="261"/>
      <c r="C11" s="261"/>
      <c r="D11" s="261"/>
      <c r="E11" s="261"/>
      <c r="F11" s="261"/>
      <c r="G11" s="261"/>
      <c r="H11" s="261"/>
      <c r="I11" s="261"/>
      <c r="J11" s="261"/>
      <c r="K11" s="261"/>
      <c r="L11" s="261"/>
      <c r="M11" s="261"/>
      <c r="N11" s="262"/>
    </row>
    <row r="12" spans="1:42" s="32" customFormat="1" ht="161.25" customHeight="1" thickBot="1" x14ac:dyDescent="0.3">
      <c r="A12" s="54"/>
      <c r="B12" s="75"/>
      <c r="C12" s="75"/>
      <c r="E12" s="62"/>
      <c r="F12" s="76" t="str">
        <f>IF(C12="","",E12/(VLOOKUP(YEAR(C12),$C$805:$D$841,2,FALSE)))</f>
        <v/>
      </c>
      <c r="G12" s="77"/>
      <c r="H12" s="78">
        <f>+E12*G12</f>
        <v>0</v>
      </c>
      <c r="I12" s="90" t="str">
        <f>+IF(E12="","",F12*G12)</f>
        <v/>
      </c>
      <c r="J12" s="93"/>
      <c r="K12" s="336"/>
      <c r="L12" s="337">
        <f>(SUM(I12:I13))/$C$791</f>
        <v>0</v>
      </c>
      <c r="M12" s="55"/>
      <c r="N12" s="57"/>
      <c r="P12" s="32" t="str">
        <f>IF(L799="","",#REF!/(VLOOKUP(YEAR(#REF!),$XEU$1045872:$XEV$1045907,2,FALSE)))</f>
        <v/>
      </c>
    </row>
    <row r="13" spans="1:42" s="32" customFormat="1" ht="65.25" customHeight="1" x14ac:dyDescent="0.25">
      <c r="A13" s="54"/>
      <c r="B13" s="75"/>
      <c r="C13" s="75"/>
      <c r="D13" s="51"/>
      <c r="E13" s="62"/>
      <c r="F13" s="76" t="str">
        <f>IF(C13="","",E13/(VLOOKUP(YEAR(C13),$C$805:$D$841,2,FALSE)))</f>
        <v/>
      </c>
      <c r="G13" s="77"/>
      <c r="H13" s="78">
        <v>0</v>
      </c>
      <c r="I13" s="90" t="str">
        <f>+IF(E13="","",F13*G13)</f>
        <v/>
      </c>
      <c r="J13" s="92"/>
      <c r="K13" s="303"/>
      <c r="L13" s="354"/>
      <c r="M13" s="55"/>
      <c r="N13" s="57"/>
    </row>
    <row r="14" spans="1:42" ht="15" customHeight="1" x14ac:dyDescent="0.25">
      <c r="A14" s="259" t="s">
        <v>39</v>
      </c>
      <c r="B14" s="259"/>
      <c r="C14" s="259"/>
      <c r="D14" s="259"/>
      <c r="E14" s="259"/>
      <c r="F14" s="259"/>
      <c r="G14" s="259"/>
      <c r="H14" s="259"/>
      <c r="I14" s="259"/>
      <c r="J14" s="259"/>
      <c r="K14" s="259"/>
      <c r="L14" s="339" t="str">
        <f>IF(AND(L12&gt;=100%),"CUMPLE","NO CUMPLE")</f>
        <v>NO CUMPLE</v>
      </c>
      <c r="M14" s="339"/>
      <c r="N14" s="340" t="s">
        <v>25</v>
      </c>
      <c r="P14" s="33"/>
    </row>
    <row r="15" spans="1:42" ht="16.5" thickBot="1" x14ac:dyDescent="0.3">
      <c r="A15" s="259"/>
      <c r="B15" s="259"/>
      <c r="C15" s="259"/>
      <c r="D15" s="259"/>
      <c r="E15" s="259"/>
      <c r="F15" s="259"/>
      <c r="G15" s="259"/>
      <c r="H15" s="259"/>
      <c r="I15" s="259"/>
      <c r="J15" s="259"/>
      <c r="K15" s="259"/>
      <c r="L15" s="285"/>
      <c r="M15" s="285"/>
      <c r="N15" s="287"/>
      <c r="O15" s="29"/>
      <c r="P15" s="29"/>
      <c r="Q15" s="29"/>
    </row>
    <row r="16" spans="1:42" ht="16.5" thickBot="1" x14ac:dyDescent="0.3">
      <c r="A16" s="26"/>
      <c r="B16" s="26"/>
      <c r="C16" s="26"/>
      <c r="D16" s="26"/>
      <c r="E16" s="26"/>
      <c r="F16" s="26"/>
      <c r="G16" s="26"/>
      <c r="H16" s="26"/>
      <c r="I16" s="26"/>
      <c r="J16" s="26"/>
      <c r="K16" s="26"/>
      <c r="L16" s="26"/>
      <c r="M16" s="27"/>
      <c r="N16" s="27"/>
      <c r="O16" s="29"/>
      <c r="P16" s="29"/>
      <c r="Q16" s="29"/>
    </row>
    <row r="17" spans="1:17" ht="28.5" x14ac:dyDescent="0.25">
      <c r="A17" s="341">
        <f>+'INFORME FINAL'!A7</f>
        <v>2</v>
      </c>
      <c r="B17" s="342"/>
      <c r="C17" s="343"/>
      <c r="D17" s="344" t="str">
        <f>+'INFORME FINAL'!B7</f>
        <v>ANZA INGENIERIA</v>
      </c>
      <c r="E17" s="288"/>
      <c r="F17" s="288"/>
      <c r="G17" s="288"/>
      <c r="H17" s="288"/>
      <c r="I17" s="288"/>
      <c r="J17" s="288"/>
      <c r="K17" s="288"/>
      <c r="L17" s="288"/>
      <c r="M17" s="288"/>
      <c r="N17" s="289"/>
    </row>
    <row r="18" spans="1:17" x14ac:dyDescent="0.25">
      <c r="A18" s="347" t="s">
        <v>54</v>
      </c>
      <c r="B18" s="348"/>
      <c r="C18" s="351" t="s">
        <v>25</v>
      </c>
      <c r="D18" s="345"/>
      <c r="E18" s="290"/>
      <c r="F18" s="290"/>
      <c r="G18" s="290"/>
      <c r="H18" s="290"/>
      <c r="I18" s="290"/>
      <c r="J18" s="290"/>
      <c r="K18" s="290"/>
      <c r="L18" s="290"/>
      <c r="M18" s="290"/>
      <c r="N18" s="291"/>
    </row>
    <row r="19" spans="1:17" x14ac:dyDescent="0.25">
      <c r="A19" s="349"/>
      <c r="B19" s="350"/>
      <c r="C19" s="352"/>
      <c r="D19" s="346"/>
      <c r="E19" s="292"/>
      <c r="F19" s="292"/>
      <c r="G19" s="292"/>
      <c r="H19" s="292"/>
      <c r="I19" s="292"/>
      <c r="J19" s="292"/>
      <c r="K19" s="292"/>
      <c r="L19" s="292"/>
      <c r="M19" s="292"/>
      <c r="N19" s="293"/>
    </row>
    <row r="20" spans="1:17" ht="34.5" customHeight="1" thickBot="1" x14ac:dyDescent="0.3">
      <c r="A20" s="353" t="s">
        <v>9</v>
      </c>
      <c r="B20" s="295"/>
      <c r="C20" s="295"/>
      <c r="D20" s="295"/>
      <c r="E20" s="295"/>
      <c r="F20" s="295"/>
      <c r="G20" s="295"/>
      <c r="H20" s="295"/>
      <c r="I20" s="295"/>
      <c r="J20" s="295"/>
      <c r="K20" s="295"/>
      <c r="L20" s="295"/>
      <c r="M20" s="296" t="s">
        <v>55</v>
      </c>
      <c r="N20" s="298" t="s">
        <v>12</v>
      </c>
    </row>
    <row r="21" spans="1:17" ht="71.25" customHeight="1" thickBot="1" x14ac:dyDescent="0.3">
      <c r="A21" s="66" t="s">
        <v>27</v>
      </c>
      <c r="B21" s="67" t="s">
        <v>28</v>
      </c>
      <c r="C21" s="68" t="s">
        <v>29</v>
      </c>
      <c r="D21" s="66" t="s">
        <v>30</v>
      </c>
      <c r="E21" s="69" t="s">
        <v>31</v>
      </c>
      <c r="F21" s="70" t="s">
        <v>32</v>
      </c>
      <c r="G21" s="71" t="s">
        <v>33</v>
      </c>
      <c r="H21" s="70" t="s">
        <v>34</v>
      </c>
      <c r="I21" s="72" t="s">
        <v>35</v>
      </c>
      <c r="J21" s="72" t="s">
        <v>36</v>
      </c>
      <c r="K21" s="73" t="s">
        <v>37</v>
      </c>
      <c r="L21" s="74" t="s">
        <v>38</v>
      </c>
      <c r="M21" s="297"/>
      <c r="N21" s="299"/>
    </row>
    <row r="22" spans="1:17" ht="16.5" thickBot="1" x14ac:dyDescent="0.3">
      <c r="A22" s="260" t="s">
        <v>57</v>
      </c>
      <c r="B22" s="261"/>
      <c r="C22" s="261"/>
      <c r="D22" s="261"/>
      <c r="E22" s="261"/>
      <c r="F22" s="261"/>
      <c r="G22" s="261"/>
      <c r="H22" s="261"/>
      <c r="I22" s="261"/>
      <c r="J22" s="261"/>
      <c r="K22" s="261"/>
      <c r="L22" s="261"/>
      <c r="M22" s="261"/>
      <c r="N22" s="262"/>
    </row>
    <row r="23" spans="1:17" s="32" customFormat="1" ht="74.25" customHeight="1" x14ac:dyDescent="0.25">
      <c r="A23" s="54"/>
      <c r="B23" s="97"/>
      <c r="C23" s="97"/>
      <c r="E23" s="62"/>
      <c r="F23" s="100" t="str">
        <f>IF(C23="","",E23/(VLOOKUP(YEAR(C23),$C$805:$D$841,2,FALSE)))</f>
        <v/>
      </c>
      <c r="G23" s="77"/>
      <c r="H23" s="78">
        <f>+E23*G23</f>
        <v>0</v>
      </c>
      <c r="I23" s="90" t="str">
        <f>+IF(E23="","",F23*G23)</f>
        <v/>
      </c>
      <c r="J23" s="93"/>
      <c r="K23" s="336"/>
      <c r="L23" s="337">
        <f>(SUM(I23:I26))/$C$791</f>
        <v>0</v>
      </c>
      <c r="M23" s="55"/>
      <c r="N23" s="57"/>
      <c r="P23" s="32" t="str">
        <f>IF(L810="","",#REF!/(VLOOKUP(YEAR(#REF!),$XEU$1045872:$XEV$1045907,2,FALSE)))</f>
        <v/>
      </c>
    </row>
    <row r="24" spans="1:17" s="32" customFormat="1" ht="53.25" customHeight="1" x14ac:dyDescent="0.25">
      <c r="A24" s="54"/>
      <c r="B24" s="99"/>
      <c r="C24" s="99"/>
      <c r="D24" s="51"/>
      <c r="E24" s="62"/>
      <c r="F24" s="102" t="str">
        <f>IF(C24="","",E24/(VLOOKUP(YEAR(C24),$C$805:$D$841,2,FALSE)))</f>
        <v/>
      </c>
      <c r="G24" s="77"/>
      <c r="H24" s="78">
        <v>0</v>
      </c>
      <c r="I24" s="90" t="str">
        <f>+IF(E24="","",F24*G24)</f>
        <v/>
      </c>
      <c r="J24" s="92"/>
      <c r="K24" s="323"/>
      <c r="L24" s="338"/>
      <c r="M24" s="55"/>
      <c r="N24" s="57"/>
    </row>
    <row r="25" spans="1:17" s="32" customFormat="1" ht="82.5" customHeight="1" x14ac:dyDescent="0.25">
      <c r="A25" s="54"/>
      <c r="B25" s="99"/>
      <c r="C25" s="99"/>
      <c r="E25" s="62"/>
      <c r="F25" s="102" t="str">
        <f>IF(C25="","",E25/(VLOOKUP(YEAR(C25),$C$805:$D$841,2,FALSE)))</f>
        <v/>
      </c>
      <c r="G25" s="77"/>
      <c r="H25" s="78">
        <f>+E25*G25</f>
        <v>0</v>
      </c>
      <c r="I25" s="90" t="str">
        <f>+IF(E25="","",F25*G25)</f>
        <v/>
      </c>
      <c r="J25" s="93"/>
      <c r="K25" s="323"/>
      <c r="L25" s="338"/>
      <c r="M25" s="55"/>
      <c r="N25" s="57"/>
      <c r="P25" s="32" t="str">
        <f>IF(L812="","",#REF!/(VLOOKUP(YEAR(#REF!),$XEU$1045872:$XEV$1045907,2,FALSE)))</f>
        <v/>
      </c>
    </row>
    <row r="26" spans="1:17" s="32" customFormat="1" ht="65.25" customHeight="1" x14ac:dyDescent="0.25">
      <c r="A26" s="54"/>
      <c r="B26" s="98"/>
      <c r="C26" s="98"/>
      <c r="D26" s="51"/>
      <c r="E26" s="62"/>
      <c r="F26" s="101" t="str">
        <f>IF(C26="","",E26/(VLOOKUP(YEAR(C26),$C$805:$D$841,2,FALSE)))</f>
        <v/>
      </c>
      <c r="G26" s="77"/>
      <c r="H26" s="78">
        <v>0</v>
      </c>
      <c r="I26" s="90" t="str">
        <f>+IF(E26="","",F26*G26)</f>
        <v/>
      </c>
      <c r="J26" s="92"/>
      <c r="K26" s="303"/>
      <c r="L26" s="354"/>
      <c r="M26" s="55"/>
      <c r="N26" s="57"/>
    </row>
    <row r="27" spans="1:17" ht="15" customHeight="1" x14ac:dyDescent="0.25">
      <c r="A27" s="259" t="s">
        <v>39</v>
      </c>
      <c r="B27" s="259"/>
      <c r="C27" s="259"/>
      <c r="D27" s="259"/>
      <c r="E27" s="259"/>
      <c r="F27" s="259"/>
      <c r="G27" s="259"/>
      <c r="H27" s="259"/>
      <c r="I27" s="259"/>
      <c r="J27" s="259"/>
      <c r="K27" s="259"/>
      <c r="L27" s="339" t="str">
        <f>IF(AND(L23&gt;=100%),"CUMPLE","NO CUMPLE")</f>
        <v>NO CUMPLE</v>
      </c>
      <c r="M27" s="339"/>
      <c r="N27" s="340" t="s">
        <v>25</v>
      </c>
      <c r="P27" s="33"/>
    </row>
    <row r="28" spans="1:17" ht="16.5" thickBot="1" x14ac:dyDescent="0.3">
      <c r="A28" s="259"/>
      <c r="B28" s="259"/>
      <c r="C28" s="259"/>
      <c r="D28" s="259"/>
      <c r="E28" s="259"/>
      <c r="F28" s="259"/>
      <c r="G28" s="259"/>
      <c r="H28" s="259"/>
      <c r="I28" s="259"/>
      <c r="J28" s="259"/>
      <c r="K28" s="259"/>
      <c r="L28" s="285"/>
      <c r="M28" s="285"/>
      <c r="N28" s="287"/>
      <c r="O28" s="29"/>
      <c r="P28" s="29"/>
      <c r="Q28" s="29"/>
    </row>
    <row r="29" spans="1:17" ht="16.5" thickBot="1" x14ac:dyDescent="0.3">
      <c r="A29" s="26"/>
      <c r="B29" s="26"/>
      <c r="C29" s="26"/>
      <c r="D29" s="26"/>
      <c r="E29" s="26"/>
      <c r="F29" s="26"/>
      <c r="G29" s="26"/>
      <c r="H29" s="26"/>
      <c r="I29" s="26"/>
      <c r="J29" s="26"/>
      <c r="K29" s="26"/>
      <c r="L29" s="26"/>
      <c r="M29" s="27"/>
      <c r="N29" s="27"/>
      <c r="O29" s="29"/>
      <c r="P29" s="29"/>
      <c r="Q29" s="29"/>
    </row>
    <row r="30" spans="1:17" ht="28.5" x14ac:dyDescent="0.25">
      <c r="A30" s="341">
        <f>+'INFORME FINAL'!A8</f>
        <v>3</v>
      </c>
      <c r="B30" s="342"/>
      <c r="C30" s="343"/>
      <c r="D30" s="344" t="str">
        <f>+'INFORME FINAL'!B8</f>
        <v>JET INGENIERIA SAS</v>
      </c>
      <c r="E30" s="288"/>
      <c r="F30" s="288"/>
      <c r="G30" s="288"/>
      <c r="H30" s="288"/>
      <c r="I30" s="288"/>
      <c r="J30" s="288"/>
      <c r="K30" s="288"/>
      <c r="L30" s="288"/>
      <c r="M30" s="288"/>
      <c r="N30" s="289"/>
    </row>
    <row r="31" spans="1:17" x14ac:dyDescent="0.25">
      <c r="A31" s="347" t="s">
        <v>54</v>
      </c>
      <c r="B31" s="348"/>
      <c r="C31" s="351" t="s">
        <v>25</v>
      </c>
      <c r="D31" s="345"/>
      <c r="E31" s="290"/>
      <c r="F31" s="290"/>
      <c r="G31" s="290"/>
      <c r="H31" s="290"/>
      <c r="I31" s="290"/>
      <c r="J31" s="290"/>
      <c r="K31" s="290"/>
      <c r="L31" s="290"/>
      <c r="M31" s="290"/>
      <c r="N31" s="291"/>
    </row>
    <row r="32" spans="1:17" x14ac:dyDescent="0.25">
      <c r="A32" s="349"/>
      <c r="B32" s="350"/>
      <c r="C32" s="352"/>
      <c r="D32" s="346"/>
      <c r="E32" s="292"/>
      <c r="F32" s="292"/>
      <c r="G32" s="292"/>
      <c r="H32" s="292"/>
      <c r="I32" s="292"/>
      <c r="J32" s="292"/>
      <c r="K32" s="292"/>
      <c r="L32" s="292"/>
      <c r="M32" s="292"/>
      <c r="N32" s="293"/>
    </row>
    <row r="33" spans="1:17" ht="34.5" customHeight="1" thickBot="1" x14ac:dyDescent="0.3">
      <c r="A33" s="353" t="s">
        <v>9</v>
      </c>
      <c r="B33" s="295"/>
      <c r="C33" s="295"/>
      <c r="D33" s="295"/>
      <c r="E33" s="295"/>
      <c r="F33" s="295"/>
      <c r="G33" s="295"/>
      <c r="H33" s="295"/>
      <c r="I33" s="295"/>
      <c r="J33" s="295"/>
      <c r="K33" s="295"/>
      <c r="L33" s="295"/>
      <c r="M33" s="296" t="s">
        <v>55</v>
      </c>
      <c r="N33" s="298" t="s">
        <v>12</v>
      </c>
    </row>
    <row r="34" spans="1:17" ht="71.25" customHeight="1" thickBot="1" x14ac:dyDescent="0.3">
      <c r="A34" s="66" t="s">
        <v>27</v>
      </c>
      <c r="B34" s="67" t="s">
        <v>28</v>
      </c>
      <c r="C34" s="68" t="s">
        <v>29</v>
      </c>
      <c r="D34" s="66" t="s">
        <v>30</v>
      </c>
      <c r="E34" s="69" t="s">
        <v>31</v>
      </c>
      <c r="F34" s="70" t="s">
        <v>32</v>
      </c>
      <c r="G34" s="71" t="s">
        <v>33</v>
      </c>
      <c r="H34" s="70" t="s">
        <v>34</v>
      </c>
      <c r="I34" s="72" t="s">
        <v>35</v>
      </c>
      <c r="J34" s="72" t="s">
        <v>36</v>
      </c>
      <c r="K34" s="73" t="s">
        <v>37</v>
      </c>
      <c r="L34" s="74" t="s">
        <v>38</v>
      </c>
      <c r="M34" s="297"/>
      <c r="N34" s="299"/>
    </row>
    <row r="35" spans="1:17" ht="16.5" thickBot="1" x14ac:dyDescent="0.3">
      <c r="A35" s="260" t="s">
        <v>58</v>
      </c>
      <c r="B35" s="261"/>
      <c r="C35" s="261"/>
      <c r="D35" s="261"/>
      <c r="E35" s="261"/>
      <c r="F35" s="261"/>
      <c r="G35" s="261"/>
      <c r="H35" s="261"/>
      <c r="I35" s="261"/>
      <c r="J35" s="261"/>
      <c r="K35" s="261"/>
      <c r="L35" s="261"/>
      <c r="M35" s="261"/>
      <c r="N35" s="262"/>
    </row>
    <row r="36" spans="1:17" s="32" customFormat="1" ht="74.25" customHeight="1" thickBot="1" x14ac:dyDescent="0.3">
      <c r="A36" s="54"/>
      <c r="B36" s="75"/>
      <c r="C36" s="75"/>
      <c r="E36" s="62"/>
      <c r="F36" s="76" t="str">
        <f>IF(C36="","",E36/(VLOOKUP(YEAR(C36),$C$805:$D$841,2,FALSE)))</f>
        <v/>
      </c>
      <c r="G36" s="77"/>
      <c r="H36" s="78">
        <f>+E36*G36</f>
        <v>0</v>
      </c>
      <c r="I36" s="90" t="str">
        <f>+IF(E36="","",F36*G36)</f>
        <v/>
      </c>
      <c r="J36" s="93"/>
      <c r="K36" s="336"/>
      <c r="L36" s="337">
        <f>(SUM(I36:I37))/$C$791</f>
        <v>0</v>
      </c>
      <c r="M36" s="55"/>
      <c r="N36" s="57"/>
      <c r="P36" s="32" t="str">
        <f>IF(L823="","",#REF!/(VLOOKUP(YEAR(#REF!),$XEU$1045872:$XEV$1045907,2,FALSE)))</f>
        <v/>
      </c>
    </row>
    <row r="37" spans="1:17" s="32" customFormat="1" ht="53.25" customHeight="1" x14ac:dyDescent="0.25">
      <c r="A37" s="54"/>
      <c r="B37" s="75"/>
      <c r="C37" s="75"/>
      <c r="D37" s="51"/>
      <c r="E37" s="62"/>
      <c r="F37" s="76" t="str">
        <f>IF(C37="","",E37/(VLOOKUP(YEAR(C37),$C$805:$D$841,2,FALSE)))</f>
        <v/>
      </c>
      <c r="G37" s="77"/>
      <c r="H37" s="78">
        <v>0</v>
      </c>
      <c r="I37" s="90" t="str">
        <f>+IF(E37="","",F37*G37)</f>
        <v/>
      </c>
      <c r="J37" s="92"/>
      <c r="K37" s="323"/>
      <c r="L37" s="338"/>
      <c r="M37" s="55"/>
      <c r="N37" s="57"/>
    </row>
    <row r="38" spans="1:17" ht="15.75" x14ac:dyDescent="0.25">
      <c r="A38" s="260" t="s">
        <v>59</v>
      </c>
      <c r="B38" s="261"/>
      <c r="C38" s="261"/>
      <c r="D38" s="261"/>
      <c r="E38" s="261"/>
      <c r="F38" s="261"/>
      <c r="G38" s="261"/>
      <c r="H38" s="261"/>
      <c r="I38" s="261"/>
      <c r="J38" s="261"/>
      <c r="K38" s="261"/>
      <c r="L38" s="261"/>
      <c r="M38" s="261"/>
      <c r="N38" s="262"/>
    </row>
    <row r="39" spans="1:17" ht="15" customHeight="1" x14ac:dyDescent="0.25">
      <c r="A39" s="259" t="s">
        <v>39</v>
      </c>
      <c r="B39" s="259"/>
      <c r="C39" s="259"/>
      <c r="D39" s="259"/>
      <c r="E39" s="259"/>
      <c r="F39" s="259"/>
      <c r="G39" s="259"/>
      <c r="H39" s="259"/>
      <c r="I39" s="259"/>
      <c r="J39" s="259"/>
      <c r="K39" s="259"/>
      <c r="L39" s="339" t="str">
        <f>IF(AND(L36&gt;=100%),"CUMPLE","NO CUMPLE")</f>
        <v>NO CUMPLE</v>
      </c>
      <c r="M39" s="339"/>
      <c r="N39" s="340" t="s">
        <v>25</v>
      </c>
      <c r="P39" s="33"/>
    </row>
    <row r="40" spans="1:17" ht="16.5" thickBot="1" x14ac:dyDescent="0.3">
      <c r="A40" s="259"/>
      <c r="B40" s="259"/>
      <c r="C40" s="259"/>
      <c r="D40" s="259"/>
      <c r="E40" s="259"/>
      <c r="F40" s="259"/>
      <c r="G40" s="259"/>
      <c r="H40" s="259"/>
      <c r="I40" s="259"/>
      <c r="J40" s="259"/>
      <c r="K40" s="259"/>
      <c r="L40" s="285"/>
      <c r="M40" s="285"/>
      <c r="N40" s="287"/>
      <c r="O40" s="29"/>
      <c r="P40" s="29"/>
      <c r="Q40" s="29"/>
    </row>
    <row r="41" spans="1:17" ht="16.5" thickBot="1" x14ac:dyDescent="0.3">
      <c r="A41" s="26"/>
      <c r="B41" s="26"/>
      <c r="C41" s="26"/>
      <c r="D41" s="26"/>
      <c r="E41" s="26"/>
      <c r="F41" s="26"/>
      <c r="G41" s="26"/>
      <c r="H41" s="26"/>
      <c r="I41" s="26"/>
      <c r="J41" s="26"/>
      <c r="K41" s="26"/>
      <c r="L41" s="26"/>
      <c r="M41" s="27"/>
      <c r="N41" s="27"/>
      <c r="O41" s="29"/>
      <c r="P41" s="29"/>
      <c r="Q41" s="29"/>
    </row>
    <row r="42" spans="1:17" ht="28.5" x14ac:dyDescent="0.25">
      <c r="A42" s="341">
        <f>+'INFORME FINAL'!A9</f>
        <v>4</v>
      </c>
      <c r="B42" s="342"/>
      <c r="C42" s="343"/>
      <c r="D42" s="344" t="str">
        <f>+'INFORME FINAL'!B9</f>
        <v>CONSORCIO TEATRO AM</v>
      </c>
      <c r="E42" s="288"/>
      <c r="F42" s="288"/>
      <c r="G42" s="288"/>
      <c r="H42" s="288"/>
      <c r="I42" s="288"/>
      <c r="J42" s="288"/>
      <c r="K42" s="288"/>
      <c r="L42" s="288"/>
      <c r="M42" s="288"/>
      <c r="N42" s="289"/>
    </row>
    <row r="43" spans="1:17" x14ac:dyDescent="0.25">
      <c r="A43" s="347" t="s">
        <v>54</v>
      </c>
      <c r="B43" s="348"/>
      <c r="C43" s="351" t="s">
        <v>24</v>
      </c>
      <c r="D43" s="345"/>
      <c r="E43" s="290"/>
      <c r="F43" s="290"/>
      <c r="G43" s="290"/>
      <c r="H43" s="290"/>
      <c r="I43" s="290"/>
      <c r="J43" s="290"/>
      <c r="K43" s="290"/>
      <c r="L43" s="290"/>
      <c r="M43" s="290"/>
      <c r="N43" s="291"/>
    </row>
    <row r="44" spans="1:17" x14ac:dyDescent="0.25">
      <c r="A44" s="349"/>
      <c r="B44" s="350"/>
      <c r="C44" s="352"/>
      <c r="D44" s="346"/>
      <c r="E44" s="292"/>
      <c r="F44" s="292"/>
      <c r="G44" s="292"/>
      <c r="H44" s="292"/>
      <c r="I44" s="292"/>
      <c r="J44" s="292"/>
      <c r="K44" s="292"/>
      <c r="L44" s="292"/>
      <c r="M44" s="292"/>
      <c r="N44" s="293"/>
    </row>
    <row r="45" spans="1:17" ht="34.5" customHeight="1" thickBot="1" x14ac:dyDescent="0.3">
      <c r="A45" s="353" t="s">
        <v>9</v>
      </c>
      <c r="B45" s="295"/>
      <c r="C45" s="295"/>
      <c r="D45" s="295"/>
      <c r="E45" s="295"/>
      <c r="F45" s="295"/>
      <c r="G45" s="295"/>
      <c r="H45" s="295"/>
      <c r="I45" s="295"/>
      <c r="J45" s="295"/>
      <c r="K45" s="295"/>
      <c r="L45" s="295"/>
      <c r="M45" s="296" t="s">
        <v>55</v>
      </c>
      <c r="N45" s="298" t="s">
        <v>12</v>
      </c>
    </row>
    <row r="46" spans="1:17" ht="71.25" customHeight="1" thickBot="1" x14ac:dyDescent="0.3">
      <c r="A46" s="66" t="s">
        <v>27</v>
      </c>
      <c r="B46" s="67" t="s">
        <v>28</v>
      </c>
      <c r="C46" s="68" t="s">
        <v>29</v>
      </c>
      <c r="D46" s="66" t="s">
        <v>30</v>
      </c>
      <c r="E46" s="69" t="s">
        <v>31</v>
      </c>
      <c r="F46" s="70" t="s">
        <v>32</v>
      </c>
      <c r="G46" s="71" t="s">
        <v>33</v>
      </c>
      <c r="H46" s="70" t="s">
        <v>34</v>
      </c>
      <c r="I46" s="72" t="s">
        <v>35</v>
      </c>
      <c r="J46" s="72" t="s">
        <v>36</v>
      </c>
      <c r="K46" s="73" t="s">
        <v>37</v>
      </c>
      <c r="L46" s="74" t="s">
        <v>38</v>
      </c>
      <c r="M46" s="297"/>
      <c r="N46" s="299"/>
    </row>
    <row r="47" spans="1:17" ht="16.5" thickBot="1" x14ac:dyDescent="0.3">
      <c r="A47" s="260" t="s">
        <v>60</v>
      </c>
      <c r="B47" s="261"/>
      <c r="C47" s="261"/>
      <c r="D47" s="261"/>
      <c r="E47" s="261"/>
      <c r="F47" s="261"/>
      <c r="G47" s="261"/>
      <c r="H47" s="261"/>
      <c r="I47" s="261"/>
      <c r="J47" s="261"/>
      <c r="K47" s="261"/>
      <c r="L47" s="261"/>
      <c r="M47" s="261"/>
      <c r="N47" s="262"/>
    </row>
    <row r="48" spans="1:17" s="32" customFormat="1" ht="161.25" customHeight="1" thickBot="1" x14ac:dyDescent="0.3">
      <c r="A48" s="54"/>
      <c r="B48" s="75"/>
      <c r="C48" s="75"/>
      <c r="E48" s="62"/>
      <c r="F48" s="76" t="str">
        <f>IF(C48="","",E48/(VLOOKUP(YEAR(C48),$C$805:$D$841,2,FALSE)))</f>
        <v/>
      </c>
      <c r="G48" s="77"/>
      <c r="H48" s="78">
        <f>+E48*G48</f>
        <v>0</v>
      </c>
      <c r="I48" s="90" t="str">
        <f>+IF(E48="","",F48*G48)</f>
        <v/>
      </c>
      <c r="J48" s="93"/>
      <c r="K48" s="336"/>
      <c r="L48" s="337">
        <f>(SUM(I48:I49))/$C$791</f>
        <v>0</v>
      </c>
      <c r="M48" s="55"/>
      <c r="N48" s="57"/>
      <c r="P48" s="32" t="str">
        <f>IF(L835="","",#REF!/(VLOOKUP(YEAR(#REF!),$XEU$1045872:$XEV$1045907,2,FALSE)))</f>
        <v/>
      </c>
    </row>
    <row r="49" spans="1:17" s="32" customFormat="1" ht="65.25" customHeight="1" x14ac:dyDescent="0.25">
      <c r="A49" s="54"/>
      <c r="B49" s="75"/>
      <c r="C49" s="75"/>
      <c r="D49" s="51"/>
      <c r="E49" s="62"/>
      <c r="F49" s="76" t="str">
        <f>IF(C49="","",E49/(VLOOKUP(YEAR(C49),$C$805:$D$841,2,FALSE)))</f>
        <v/>
      </c>
      <c r="G49" s="77"/>
      <c r="H49" s="78">
        <v>0</v>
      </c>
      <c r="I49" s="90" t="str">
        <f>+IF(E49="","",F49*G49)</f>
        <v/>
      </c>
      <c r="J49" s="92"/>
      <c r="K49" s="303"/>
      <c r="L49" s="354"/>
      <c r="M49" s="55"/>
      <c r="N49" s="57"/>
    </row>
    <row r="50" spans="1:17" ht="15" customHeight="1" x14ac:dyDescent="0.25">
      <c r="A50" s="259" t="s">
        <v>39</v>
      </c>
      <c r="B50" s="259"/>
      <c r="C50" s="259"/>
      <c r="D50" s="259"/>
      <c r="E50" s="259"/>
      <c r="F50" s="259"/>
      <c r="G50" s="259"/>
      <c r="H50" s="259"/>
      <c r="I50" s="259"/>
      <c r="J50" s="259"/>
      <c r="K50" s="259"/>
      <c r="L50" s="339" t="str">
        <f>IF(AND(L48&gt;=100%),"CUMPLE","NO CUMPLE")</f>
        <v>NO CUMPLE</v>
      </c>
      <c r="M50" s="339"/>
      <c r="N50" s="340" t="s">
        <v>25</v>
      </c>
      <c r="P50" s="33"/>
    </row>
    <row r="51" spans="1:17" ht="16.5" thickBot="1" x14ac:dyDescent="0.3">
      <c r="A51" s="259"/>
      <c r="B51" s="259"/>
      <c r="C51" s="259"/>
      <c r="D51" s="259"/>
      <c r="E51" s="259"/>
      <c r="F51" s="259"/>
      <c r="G51" s="259"/>
      <c r="H51" s="259"/>
      <c r="I51" s="259"/>
      <c r="J51" s="259"/>
      <c r="K51" s="259"/>
      <c r="L51" s="285"/>
      <c r="M51" s="285"/>
      <c r="N51" s="287"/>
      <c r="O51" s="29"/>
      <c r="P51" s="29"/>
      <c r="Q51" s="29"/>
    </row>
    <row r="52" spans="1:17" ht="16.5" thickBot="1" x14ac:dyDescent="0.3">
      <c r="A52" s="26"/>
      <c r="B52" s="26"/>
      <c r="C52" s="26"/>
      <c r="D52" s="26"/>
      <c r="E52" s="26"/>
      <c r="F52" s="26"/>
      <c r="G52" s="26"/>
      <c r="H52" s="26"/>
      <c r="I52" s="26"/>
      <c r="J52" s="26"/>
      <c r="K52" s="26"/>
      <c r="L52" s="63"/>
      <c r="M52" s="63"/>
      <c r="N52" s="63"/>
      <c r="O52" s="29"/>
      <c r="P52" s="29"/>
      <c r="Q52" s="29"/>
    </row>
    <row r="53" spans="1:17" ht="28.5" x14ac:dyDescent="0.25">
      <c r="A53" s="341">
        <f>+'INFORME FINAL'!A10</f>
        <v>5</v>
      </c>
      <c r="B53" s="342"/>
      <c r="C53" s="343"/>
      <c r="D53" s="344" t="str">
        <f>+'INFORME FINAL'!B10</f>
        <v>HUPK S.A.S.</v>
      </c>
      <c r="E53" s="288"/>
      <c r="F53" s="288"/>
      <c r="G53" s="288"/>
      <c r="H53" s="288"/>
      <c r="I53" s="288"/>
      <c r="J53" s="288"/>
      <c r="K53" s="288"/>
      <c r="L53" s="288"/>
      <c r="M53" s="288"/>
      <c r="N53" s="289"/>
    </row>
    <row r="54" spans="1:17" x14ac:dyDescent="0.25">
      <c r="A54" s="347" t="s">
        <v>54</v>
      </c>
      <c r="B54" s="348"/>
      <c r="C54" s="351" t="s">
        <v>25</v>
      </c>
      <c r="D54" s="345"/>
      <c r="E54" s="290"/>
      <c r="F54" s="290"/>
      <c r="G54" s="290"/>
      <c r="H54" s="290"/>
      <c r="I54" s="290"/>
      <c r="J54" s="290"/>
      <c r="K54" s="290"/>
      <c r="L54" s="290"/>
      <c r="M54" s="290"/>
      <c r="N54" s="291"/>
    </row>
    <row r="55" spans="1:17" x14ac:dyDescent="0.25">
      <c r="A55" s="349"/>
      <c r="B55" s="350"/>
      <c r="C55" s="352"/>
      <c r="D55" s="346"/>
      <c r="E55" s="292"/>
      <c r="F55" s="292"/>
      <c r="G55" s="292"/>
      <c r="H55" s="292"/>
      <c r="I55" s="292"/>
      <c r="J55" s="292"/>
      <c r="K55" s="292"/>
      <c r="L55" s="292"/>
      <c r="M55" s="292"/>
      <c r="N55" s="293"/>
    </row>
    <row r="56" spans="1:17" ht="34.5" customHeight="1" thickBot="1" x14ac:dyDescent="0.3">
      <c r="A56" s="353" t="s">
        <v>9</v>
      </c>
      <c r="B56" s="295"/>
      <c r="C56" s="295"/>
      <c r="D56" s="295"/>
      <c r="E56" s="295"/>
      <c r="F56" s="295"/>
      <c r="G56" s="295"/>
      <c r="H56" s="295"/>
      <c r="I56" s="295"/>
      <c r="J56" s="295"/>
      <c r="K56" s="295"/>
      <c r="L56" s="295"/>
      <c r="M56" s="296" t="s">
        <v>55</v>
      </c>
      <c r="N56" s="298" t="s">
        <v>12</v>
      </c>
    </row>
    <row r="57" spans="1:17" ht="71.25" customHeight="1" thickBot="1" x14ac:dyDescent="0.3">
      <c r="A57" s="66" t="s">
        <v>27</v>
      </c>
      <c r="B57" s="67" t="s">
        <v>28</v>
      </c>
      <c r="C57" s="68" t="s">
        <v>29</v>
      </c>
      <c r="D57" s="66" t="s">
        <v>30</v>
      </c>
      <c r="E57" s="69" t="s">
        <v>31</v>
      </c>
      <c r="F57" s="70" t="s">
        <v>32</v>
      </c>
      <c r="G57" s="71" t="s">
        <v>33</v>
      </c>
      <c r="H57" s="70" t="s">
        <v>34</v>
      </c>
      <c r="I57" s="72" t="s">
        <v>35</v>
      </c>
      <c r="J57" s="72" t="s">
        <v>36</v>
      </c>
      <c r="K57" s="73" t="s">
        <v>37</v>
      </c>
      <c r="L57" s="74" t="s">
        <v>38</v>
      </c>
      <c r="M57" s="297"/>
      <c r="N57" s="299"/>
    </row>
    <row r="58" spans="1:17" ht="16.5" thickBot="1" x14ac:dyDescent="0.3">
      <c r="A58" s="260" t="s">
        <v>61</v>
      </c>
      <c r="B58" s="261"/>
      <c r="C58" s="261"/>
      <c r="D58" s="261"/>
      <c r="E58" s="261"/>
      <c r="F58" s="261"/>
      <c r="G58" s="261"/>
      <c r="H58" s="261"/>
      <c r="I58" s="261"/>
      <c r="J58" s="261"/>
      <c r="K58" s="261"/>
      <c r="L58" s="261"/>
      <c r="M58" s="261"/>
      <c r="N58" s="262"/>
    </row>
    <row r="59" spans="1:17" s="32" customFormat="1" ht="74.25" customHeight="1" x14ac:dyDescent="0.25">
      <c r="A59" s="54"/>
      <c r="B59" s="97"/>
      <c r="C59" s="97"/>
      <c r="E59" s="62"/>
      <c r="F59" s="100" t="str">
        <f>IF(C59="","",E59/(VLOOKUP(YEAR(C59),$C$805:$D$841,2,FALSE)))</f>
        <v/>
      </c>
      <c r="G59" s="77"/>
      <c r="H59" s="78">
        <f>+E59*G59</f>
        <v>0</v>
      </c>
      <c r="I59" s="90" t="str">
        <f>+IF(E59="","",F59*G59)</f>
        <v/>
      </c>
      <c r="J59" s="93"/>
      <c r="K59" s="336"/>
      <c r="L59" s="337">
        <f>(SUM(I59:I64))/$C$791</f>
        <v>0</v>
      </c>
      <c r="M59" s="55"/>
      <c r="N59" s="57"/>
      <c r="P59" s="32" t="str">
        <f>IF(L831="","",#REF!/(VLOOKUP(YEAR(#REF!),$XEU$1045872:$XEV$1045907,2,FALSE)))</f>
        <v/>
      </c>
    </row>
    <row r="60" spans="1:17" s="32" customFormat="1" ht="53.25" customHeight="1" x14ac:dyDescent="0.25">
      <c r="A60" s="54"/>
      <c r="B60" s="99"/>
      <c r="C60" s="99"/>
      <c r="D60" s="51"/>
      <c r="E60" s="62"/>
      <c r="F60" s="102" t="str">
        <f>IF(C60="","",E60/(VLOOKUP(YEAR(C60),$C$805:$D$841,2,FALSE)))</f>
        <v/>
      </c>
      <c r="G60" s="77"/>
      <c r="H60" s="78">
        <v>0</v>
      </c>
      <c r="I60" s="90" t="str">
        <f>+IF(E60="","",F60*G60)</f>
        <v/>
      </c>
      <c r="J60" s="92"/>
      <c r="K60" s="323"/>
      <c r="L60" s="338"/>
      <c r="M60" s="55"/>
      <c r="N60" s="57"/>
    </row>
    <row r="61" spans="1:17" s="32" customFormat="1" ht="53.25" customHeight="1" x14ac:dyDescent="0.25">
      <c r="A61" s="54"/>
      <c r="B61" s="99"/>
      <c r="C61" s="99"/>
      <c r="D61" s="51"/>
      <c r="E61" s="62"/>
      <c r="F61" s="102" t="str">
        <f>IF(C61="","",E61/(VLOOKUP(YEAR(C61),$C$805:$D$841,2,FALSE)))</f>
        <v/>
      </c>
      <c r="G61" s="77"/>
      <c r="H61" s="78">
        <v>0</v>
      </c>
      <c r="I61" s="90" t="str">
        <f>+IF(E61="","",F61*G61)</f>
        <v/>
      </c>
      <c r="J61" s="92"/>
      <c r="K61" s="323"/>
      <c r="L61" s="338"/>
      <c r="M61" s="55"/>
      <c r="N61" s="57"/>
    </row>
    <row r="62" spans="1:17" s="32" customFormat="1" ht="53.25" customHeight="1" x14ac:dyDescent="0.25">
      <c r="A62" s="54"/>
      <c r="B62" s="98"/>
      <c r="C62" s="98"/>
      <c r="D62" s="51"/>
      <c r="E62" s="62"/>
      <c r="F62" s="101" t="str">
        <f>IF(C62="","",E62/(VLOOKUP(YEAR(C62),$C$805:$D$841,2,FALSE)))</f>
        <v/>
      </c>
      <c r="G62" s="77"/>
      <c r="H62" s="78">
        <v>0</v>
      </c>
      <c r="I62" s="90" t="str">
        <f>+IF(E62="","",F62*G62)</f>
        <v/>
      </c>
      <c r="J62" s="92"/>
      <c r="K62" s="303"/>
      <c r="L62" s="354"/>
      <c r="M62" s="55"/>
      <c r="N62" s="57"/>
    </row>
    <row r="63" spans="1:17" ht="16.5" thickBot="1" x14ac:dyDescent="0.3">
      <c r="A63" s="260" t="s">
        <v>62</v>
      </c>
      <c r="B63" s="261"/>
      <c r="C63" s="261"/>
      <c r="D63" s="261"/>
      <c r="E63" s="261"/>
      <c r="F63" s="261"/>
      <c r="G63" s="261"/>
      <c r="H63" s="261"/>
      <c r="I63" s="261"/>
      <c r="J63" s="261"/>
      <c r="K63" s="261"/>
      <c r="L63" s="261"/>
      <c r="M63" s="261"/>
      <c r="N63" s="262"/>
    </row>
    <row r="64" spans="1:17" s="32" customFormat="1" ht="53.25" customHeight="1" x14ac:dyDescent="0.25">
      <c r="A64" s="54"/>
      <c r="B64" s="75"/>
      <c r="C64" s="75"/>
      <c r="D64" s="51"/>
      <c r="E64" s="62"/>
      <c r="F64" s="76" t="str">
        <f>IF(C64="","",E64/(VLOOKUP(YEAR(C64),$C$805:$D$841,2,FALSE)))</f>
        <v/>
      </c>
      <c r="G64" s="77"/>
      <c r="H64" s="78">
        <v>0</v>
      </c>
      <c r="I64" s="90" t="str">
        <f>+IF(E64="","",F64*G64)</f>
        <v/>
      </c>
      <c r="J64" s="94"/>
      <c r="K64" s="94"/>
      <c r="L64" s="94"/>
      <c r="M64" s="55"/>
      <c r="N64" s="57"/>
    </row>
    <row r="65" spans="1:17" ht="15" customHeight="1" x14ac:dyDescent="0.25">
      <c r="A65" s="259" t="s">
        <v>39</v>
      </c>
      <c r="B65" s="259"/>
      <c r="C65" s="259"/>
      <c r="D65" s="259"/>
      <c r="E65" s="259"/>
      <c r="F65" s="259"/>
      <c r="G65" s="259"/>
      <c r="H65" s="259"/>
      <c r="I65" s="259"/>
      <c r="J65" s="259"/>
      <c r="K65" s="259"/>
      <c r="L65" s="339" t="str">
        <f>IF(AND(L59&gt;=100%),"CUMPLE","NO CUMPLE")</f>
        <v>NO CUMPLE</v>
      </c>
      <c r="M65" s="339"/>
      <c r="N65" s="340" t="s">
        <v>25</v>
      </c>
      <c r="P65" s="33"/>
    </row>
    <row r="66" spans="1:17" ht="16.5" thickBot="1" x14ac:dyDescent="0.3">
      <c r="A66" s="259"/>
      <c r="B66" s="259"/>
      <c r="C66" s="259"/>
      <c r="D66" s="259"/>
      <c r="E66" s="259"/>
      <c r="F66" s="259"/>
      <c r="G66" s="259"/>
      <c r="H66" s="259"/>
      <c r="I66" s="259"/>
      <c r="J66" s="259"/>
      <c r="K66" s="259"/>
      <c r="L66" s="285"/>
      <c r="M66" s="285"/>
      <c r="N66" s="287"/>
      <c r="O66" s="29"/>
      <c r="P66" s="29"/>
      <c r="Q66" s="29"/>
    </row>
    <row r="67" spans="1:17" ht="16.5" thickBot="1" x14ac:dyDescent="0.3">
      <c r="A67" s="26"/>
      <c r="B67" s="26"/>
      <c r="C67" s="26"/>
      <c r="D67" s="26"/>
      <c r="E67" s="26"/>
      <c r="F67" s="26"/>
      <c r="G67" s="26"/>
      <c r="H67" s="26"/>
      <c r="I67" s="26"/>
      <c r="J67" s="26"/>
      <c r="K67" s="26"/>
      <c r="L67" s="26"/>
      <c r="M67" s="27"/>
      <c r="N67" s="27"/>
      <c r="O67" s="29"/>
      <c r="P67" s="29"/>
      <c r="Q67" s="29"/>
    </row>
    <row r="68" spans="1:17" ht="28.5" x14ac:dyDescent="0.25">
      <c r="A68" s="341">
        <f>+'INFORME FINAL'!A11</f>
        <v>6</v>
      </c>
      <c r="B68" s="342"/>
      <c r="C68" s="343"/>
      <c r="D68" s="344" t="str">
        <f>+'INFORME FINAL'!B11</f>
        <v>GB10 CONSULTORES S.A.S.</v>
      </c>
      <c r="E68" s="288"/>
      <c r="F68" s="288"/>
      <c r="G68" s="288"/>
      <c r="H68" s="288"/>
      <c r="I68" s="288"/>
      <c r="J68" s="288"/>
      <c r="K68" s="288"/>
      <c r="L68" s="288"/>
      <c r="M68" s="288"/>
      <c r="N68" s="289"/>
    </row>
    <row r="69" spans="1:17" x14ac:dyDescent="0.25">
      <c r="A69" s="347" t="s">
        <v>54</v>
      </c>
      <c r="B69" s="348"/>
      <c r="C69" s="351" t="s">
        <v>25</v>
      </c>
      <c r="D69" s="345"/>
      <c r="E69" s="290"/>
      <c r="F69" s="290"/>
      <c r="G69" s="290"/>
      <c r="H69" s="290"/>
      <c r="I69" s="290"/>
      <c r="J69" s="290"/>
      <c r="K69" s="290"/>
      <c r="L69" s="290"/>
      <c r="M69" s="290"/>
      <c r="N69" s="291"/>
    </row>
    <row r="70" spans="1:17" x14ac:dyDescent="0.25">
      <c r="A70" s="349"/>
      <c r="B70" s="350"/>
      <c r="C70" s="352"/>
      <c r="D70" s="346"/>
      <c r="E70" s="292"/>
      <c r="F70" s="292"/>
      <c r="G70" s="292"/>
      <c r="H70" s="292"/>
      <c r="I70" s="292"/>
      <c r="J70" s="292"/>
      <c r="K70" s="292"/>
      <c r="L70" s="292"/>
      <c r="M70" s="292"/>
      <c r="N70" s="293"/>
    </row>
    <row r="71" spans="1:17" ht="34.5" customHeight="1" thickBot="1" x14ac:dyDescent="0.3">
      <c r="A71" s="353" t="s">
        <v>9</v>
      </c>
      <c r="B71" s="295"/>
      <c r="C71" s="295"/>
      <c r="D71" s="295"/>
      <c r="E71" s="295"/>
      <c r="F71" s="295"/>
      <c r="G71" s="295"/>
      <c r="H71" s="295"/>
      <c r="I71" s="295"/>
      <c r="J71" s="295"/>
      <c r="K71" s="295"/>
      <c r="L71" s="295"/>
      <c r="M71" s="296" t="s">
        <v>55</v>
      </c>
      <c r="N71" s="298" t="s">
        <v>12</v>
      </c>
    </row>
    <row r="72" spans="1:17" ht="71.25" customHeight="1" thickBot="1" x14ac:dyDescent="0.3">
      <c r="A72" s="66" t="s">
        <v>27</v>
      </c>
      <c r="B72" s="67" t="s">
        <v>28</v>
      </c>
      <c r="C72" s="68" t="s">
        <v>29</v>
      </c>
      <c r="D72" s="66" t="s">
        <v>30</v>
      </c>
      <c r="E72" s="69" t="s">
        <v>31</v>
      </c>
      <c r="F72" s="70" t="s">
        <v>32</v>
      </c>
      <c r="G72" s="71" t="s">
        <v>33</v>
      </c>
      <c r="H72" s="70" t="s">
        <v>34</v>
      </c>
      <c r="I72" s="72" t="s">
        <v>35</v>
      </c>
      <c r="J72" s="72" t="s">
        <v>36</v>
      </c>
      <c r="K72" s="73" t="s">
        <v>37</v>
      </c>
      <c r="L72" s="74" t="s">
        <v>38</v>
      </c>
      <c r="M72" s="297"/>
      <c r="N72" s="299"/>
    </row>
    <row r="73" spans="1:17" ht="16.5" thickBot="1" x14ac:dyDescent="0.3">
      <c r="A73" s="260" t="s">
        <v>63</v>
      </c>
      <c r="B73" s="261"/>
      <c r="C73" s="261"/>
      <c r="D73" s="261"/>
      <c r="E73" s="261"/>
      <c r="F73" s="261"/>
      <c r="G73" s="261"/>
      <c r="H73" s="261"/>
      <c r="I73" s="261"/>
      <c r="J73" s="261"/>
      <c r="K73" s="261"/>
      <c r="L73" s="261"/>
      <c r="M73" s="261"/>
      <c r="N73" s="262"/>
    </row>
    <row r="74" spans="1:17" s="32" customFormat="1" ht="74.25" customHeight="1" x14ac:dyDescent="0.25">
      <c r="A74" s="54"/>
      <c r="B74" s="97"/>
      <c r="C74" s="97"/>
      <c r="E74" s="62"/>
      <c r="F74" s="100" t="str">
        <f>IF(C74="","",E74/(VLOOKUP(YEAR(C74),$C$805:$D$841,2,FALSE)))</f>
        <v/>
      </c>
      <c r="G74" s="77"/>
      <c r="H74" s="78">
        <f>+E74*G74</f>
        <v>0</v>
      </c>
      <c r="I74" s="90" t="str">
        <f>+IF(E74="","",F74*G74)</f>
        <v/>
      </c>
      <c r="J74" s="93"/>
      <c r="K74" s="96"/>
      <c r="M74" s="55"/>
      <c r="N74" s="57"/>
      <c r="P74" s="32" t="str">
        <f>IF(L846="","",#REF!/(VLOOKUP(YEAR(#REF!),$XEU$1045872:$XEV$1045907,2,FALSE)))</f>
        <v/>
      </c>
    </row>
    <row r="75" spans="1:17" ht="15.75" x14ac:dyDescent="0.25">
      <c r="A75" s="260" t="s">
        <v>64</v>
      </c>
      <c r="B75" s="261"/>
      <c r="C75" s="261"/>
      <c r="D75" s="261"/>
      <c r="E75" s="261"/>
      <c r="F75" s="261"/>
      <c r="G75" s="261"/>
      <c r="H75" s="261"/>
      <c r="I75" s="261"/>
      <c r="J75" s="261"/>
      <c r="K75" s="261"/>
      <c r="L75" s="261"/>
      <c r="M75" s="261"/>
      <c r="N75" s="262"/>
    </row>
    <row r="76" spans="1:17" s="32" customFormat="1" ht="53.25" customHeight="1" x14ac:dyDescent="0.25">
      <c r="A76" s="54"/>
      <c r="B76" s="99"/>
      <c r="C76" s="99"/>
      <c r="D76" s="51"/>
      <c r="E76" s="62"/>
      <c r="F76" s="102" t="str">
        <f>IF(C76="","",E76/(VLOOKUP(YEAR(C76),$C$805:$D$841,2,FALSE)))</f>
        <v/>
      </c>
      <c r="G76" s="77"/>
      <c r="H76" s="78">
        <v>0</v>
      </c>
      <c r="I76" s="90" t="str">
        <f>+IF(E76="","",F76*G76)</f>
        <v/>
      </c>
      <c r="J76" s="92"/>
      <c r="K76" s="103"/>
      <c r="L76" s="337">
        <f>(SUM(I74:I79))/$C$791</f>
        <v>0</v>
      </c>
      <c r="M76" s="55"/>
      <c r="N76" s="57"/>
    </row>
    <row r="77" spans="1:17" s="32" customFormat="1" ht="53.25" customHeight="1" x14ac:dyDescent="0.25">
      <c r="A77" s="54"/>
      <c r="B77" s="98"/>
      <c r="C77" s="98"/>
      <c r="D77" s="51"/>
      <c r="E77" s="62"/>
      <c r="F77" s="101" t="str">
        <f>IF(C77="","",E77/(VLOOKUP(YEAR(C77),$C$805:$D$841,2,FALSE)))</f>
        <v/>
      </c>
      <c r="G77" s="77"/>
      <c r="H77" s="78">
        <v>0</v>
      </c>
      <c r="I77" s="90" t="str">
        <f>+IF(E77="","",F77*G77)</f>
        <v/>
      </c>
      <c r="J77" s="92"/>
      <c r="K77" s="103"/>
      <c r="L77" s="354"/>
      <c r="M77" s="55"/>
      <c r="N77" s="57"/>
    </row>
    <row r="78" spans="1:17" ht="16.5" thickBot="1" x14ac:dyDescent="0.3">
      <c r="A78" s="260" t="s">
        <v>65</v>
      </c>
      <c r="B78" s="261"/>
      <c r="C78" s="261"/>
      <c r="D78" s="261"/>
      <c r="E78" s="261"/>
      <c r="F78" s="261"/>
      <c r="G78" s="261"/>
      <c r="H78" s="261"/>
      <c r="I78" s="261"/>
      <c r="J78" s="261"/>
      <c r="K78" s="261"/>
      <c r="L78" s="261"/>
      <c r="M78" s="261"/>
      <c r="N78" s="262"/>
    </row>
    <row r="79" spans="1:17" s="32" customFormat="1" ht="53.25" customHeight="1" x14ac:dyDescent="0.25">
      <c r="A79" s="54"/>
      <c r="B79" s="75"/>
      <c r="C79" s="75"/>
      <c r="D79" s="51"/>
      <c r="E79" s="62"/>
      <c r="F79" s="76" t="str">
        <f>IF(C79="","",E79/(VLOOKUP(YEAR(C79),$C$805:$D$841,2,FALSE)))</f>
        <v/>
      </c>
      <c r="G79" s="77"/>
      <c r="H79" s="78">
        <v>0</v>
      </c>
      <c r="I79" s="90" t="str">
        <f>+IF(E79="","",F79*G79)</f>
        <v/>
      </c>
      <c r="J79" s="94"/>
      <c r="K79" s="94"/>
      <c r="L79" s="94"/>
      <c r="M79" s="55"/>
      <c r="N79" s="57"/>
    </row>
    <row r="80" spans="1:17" ht="15" customHeight="1" x14ac:dyDescent="0.25">
      <c r="A80" s="259" t="s">
        <v>39</v>
      </c>
      <c r="B80" s="259"/>
      <c r="C80" s="259"/>
      <c r="D80" s="259"/>
      <c r="E80" s="259"/>
      <c r="F80" s="259"/>
      <c r="G80" s="259"/>
      <c r="H80" s="259"/>
      <c r="I80" s="259"/>
      <c r="J80" s="259"/>
      <c r="K80" s="259"/>
      <c r="L80" s="339" t="str">
        <f>IF(AND(L76&gt;=100%),"CUMPLE","NO CUMPLE")</f>
        <v>NO CUMPLE</v>
      </c>
      <c r="M80" s="339"/>
      <c r="N80" s="340" t="s">
        <v>25</v>
      </c>
      <c r="P80" s="33"/>
    </row>
    <row r="81" spans="1:17" ht="16.5" thickBot="1" x14ac:dyDescent="0.3">
      <c r="A81" s="259"/>
      <c r="B81" s="259"/>
      <c r="C81" s="259"/>
      <c r="D81" s="259"/>
      <c r="E81" s="259"/>
      <c r="F81" s="259"/>
      <c r="G81" s="259"/>
      <c r="H81" s="259"/>
      <c r="I81" s="259"/>
      <c r="J81" s="259"/>
      <c r="K81" s="259"/>
      <c r="L81" s="285"/>
      <c r="M81" s="285"/>
      <c r="N81" s="287"/>
      <c r="O81" s="29"/>
      <c r="P81" s="29"/>
      <c r="Q81" s="29"/>
    </row>
    <row r="82" spans="1:17" ht="16.5" thickBot="1" x14ac:dyDescent="0.3">
      <c r="A82" s="26"/>
      <c r="B82" s="26"/>
      <c r="C82" s="26"/>
      <c r="D82" s="26"/>
      <c r="E82" s="26"/>
      <c r="F82" s="26"/>
      <c r="G82" s="26"/>
      <c r="H82" s="26"/>
      <c r="I82" s="26"/>
      <c r="J82" s="26"/>
      <c r="K82" s="26"/>
      <c r="L82" s="26"/>
      <c r="M82" s="27"/>
      <c r="N82" s="27"/>
      <c r="O82" s="29"/>
      <c r="P82" s="29"/>
      <c r="Q82" s="29"/>
    </row>
    <row r="83" spans="1:17" ht="28.5" x14ac:dyDescent="0.25">
      <c r="A83" s="341">
        <f>+'INFORME FINAL'!A12</f>
        <v>7</v>
      </c>
      <c r="B83" s="342"/>
      <c r="C83" s="343"/>
      <c r="D83" s="344" t="str">
        <f>+'INFORME FINAL'!B12</f>
        <v>Camilo Moncaleano</v>
      </c>
      <c r="E83" s="288"/>
      <c r="F83" s="288"/>
      <c r="G83" s="288"/>
      <c r="H83" s="288"/>
      <c r="I83" s="288"/>
      <c r="J83" s="288"/>
      <c r="K83" s="288"/>
      <c r="L83" s="288"/>
      <c r="M83" s="288"/>
      <c r="N83" s="289"/>
    </row>
    <row r="84" spans="1:17" x14ac:dyDescent="0.25">
      <c r="A84" s="347" t="s">
        <v>54</v>
      </c>
      <c r="B84" s="348"/>
      <c r="C84" s="351" t="s">
        <v>24</v>
      </c>
      <c r="D84" s="345"/>
      <c r="E84" s="290"/>
      <c r="F84" s="290"/>
      <c r="G84" s="290"/>
      <c r="H84" s="290"/>
      <c r="I84" s="290"/>
      <c r="J84" s="290"/>
      <c r="K84" s="290"/>
      <c r="L84" s="290"/>
      <c r="M84" s="290"/>
      <c r="N84" s="291"/>
    </row>
    <row r="85" spans="1:17" x14ac:dyDescent="0.25">
      <c r="A85" s="349"/>
      <c r="B85" s="350"/>
      <c r="C85" s="352"/>
      <c r="D85" s="346"/>
      <c r="E85" s="292"/>
      <c r="F85" s="292"/>
      <c r="G85" s="292"/>
      <c r="H85" s="292"/>
      <c r="I85" s="292"/>
      <c r="J85" s="292"/>
      <c r="K85" s="292"/>
      <c r="L85" s="292"/>
      <c r="M85" s="292"/>
      <c r="N85" s="293"/>
    </row>
    <row r="86" spans="1:17" ht="34.5" customHeight="1" thickBot="1" x14ac:dyDescent="0.3">
      <c r="A86" s="353" t="s">
        <v>9</v>
      </c>
      <c r="B86" s="295"/>
      <c r="C86" s="295"/>
      <c r="D86" s="295"/>
      <c r="E86" s="295"/>
      <c r="F86" s="295"/>
      <c r="G86" s="295"/>
      <c r="H86" s="295"/>
      <c r="I86" s="295"/>
      <c r="J86" s="295"/>
      <c r="K86" s="295"/>
      <c r="L86" s="295"/>
      <c r="M86" s="296" t="s">
        <v>55</v>
      </c>
      <c r="N86" s="298" t="s">
        <v>12</v>
      </c>
    </row>
    <row r="87" spans="1:17" ht="71.25" customHeight="1" thickBot="1" x14ac:dyDescent="0.3">
      <c r="A87" s="66" t="s">
        <v>27</v>
      </c>
      <c r="B87" s="67" t="s">
        <v>28</v>
      </c>
      <c r="C87" s="68" t="s">
        <v>29</v>
      </c>
      <c r="D87" s="66" t="s">
        <v>30</v>
      </c>
      <c r="E87" s="69" t="s">
        <v>31</v>
      </c>
      <c r="F87" s="70" t="s">
        <v>32</v>
      </c>
      <c r="G87" s="71" t="s">
        <v>33</v>
      </c>
      <c r="H87" s="70" t="s">
        <v>34</v>
      </c>
      <c r="I87" s="72" t="s">
        <v>35</v>
      </c>
      <c r="J87" s="72" t="s">
        <v>36</v>
      </c>
      <c r="K87" s="73" t="s">
        <v>37</v>
      </c>
      <c r="L87" s="74" t="s">
        <v>38</v>
      </c>
      <c r="M87" s="297"/>
      <c r="N87" s="299"/>
    </row>
    <row r="88" spans="1:17" ht="16.5" thickBot="1" x14ac:dyDescent="0.3">
      <c r="A88" s="260" t="s">
        <v>44</v>
      </c>
      <c r="B88" s="261"/>
      <c r="C88" s="261"/>
      <c r="D88" s="261"/>
      <c r="E88" s="261"/>
      <c r="F88" s="261"/>
      <c r="G88" s="261"/>
      <c r="H88" s="261"/>
      <c r="I88" s="261"/>
      <c r="J88" s="261"/>
      <c r="K88" s="261"/>
      <c r="L88" s="261"/>
      <c r="M88" s="261"/>
      <c r="N88" s="262"/>
    </row>
    <row r="89" spans="1:17" s="32" customFormat="1" ht="161.25" customHeight="1" thickBot="1" x14ac:dyDescent="0.3">
      <c r="A89" s="54"/>
      <c r="B89" s="75"/>
      <c r="C89" s="75"/>
      <c r="E89" s="62"/>
      <c r="F89" s="76" t="str">
        <f>IF(C89="","",E89/(VLOOKUP(YEAR(C89),$C$805:$D$841,2,FALSE)))</f>
        <v/>
      </c>
      <c r="G89" s="77"/>
      <c r="H89" s="78">
        <f>+E89*G89</f>
        <v>0</v>
      </c>
      <c r="I89" s="90" t="str">
        <f>+IF(E89="","",F89*G89)</f>
        <v/>
      </c>
      <c r="J89" s="93"/>
      <c r="K89" s="336"/>
      <c r="L89" s="337">
        <f>(SUM(I89:I90))/$C$791</f>
        <v>0</v>
      </c>
      <c r="M89" s="55"/>
      <c r="N89" s="57"/>
      <c r="P89" s="32" t="str">
        <f>IF(L876="","",#REF!/(VLOOKUP(YEAR(#REF!),$XEU$1045872:$XEV$1045907,2,FALSE)))</f>
        <v/>
      </c>
    </row>
    <row r="90" spans="1:17" s="32" customFormat="1" ht="65.25" customHeight="1" x14ac:dyDescent="0.25">
      <c r="A90" s="54"/>
      <c r="B90" s="75"/>
      <c r="C90" s="75"/>
      <c r="D90" s="51"/>
      <c r="E90" s="62"/>
      <c r="F90" s="76" t="str">
        <f>IF(C90="","",E90/(VLOOKUP(YEAR(C90),$C$805:$D$841,2,FALSE)))</f>
        <v/>
      </c>
      <c r="G90" s="77"/>
      <c r="H90" s="78">
        <v>0</v>
      </c>
      <c r="I90" s="90" t="str">
        <f>+IF(E90="","",F90*G90)</f>
        <v/>
      </c>
      <c r="J90" s="92"/>
      <c r="K90" s="303"/>
      <c r="L90" s="354"/>
      <c r="M90" s="55"/>
      <c r="N90" s="57"/>
    </row>
    <row r="91" spans="1:17" ht="15" customHeight="1" x14ac:dyDescent="0.25">
      <c r="A91" s="259" t="s">
        <v>39</v>
      </c>
      <c r="B91" s="259"/>
      <c r="C91" s="259"/>
      <c r="D91" s="259"/>
      <c r="E91" s="259"/>
      <c r="F91" s="259"/>
      <c r="G91" s="259"/>
      <c r="H91" s="259"/>
      <c r="I91" s="259"/>
      <c r="J91" s="259"/>
      <c r="K91" s="259"/>
      <c r="L91" s="339" t="str">
        <f>IF(AND(L89&gt;=100%),"CUMPLE","NO CUMPLE")</f>
        <v>NO CUMPLE</v>
      </c>
      <c r="M91" s="339"/>
      <c r="N91" s="340" t="s">
        <v>25</v>
      </c>
      <c r="P91" s="33"/>
    </row>
    <row r="92" spans="1:17" ht="16.5" thickBot="1" x14ac:dyDescent="0.3">
      <c r="A92" s="259"/>
      <c r="B92" s="259"/>
      <c r="C92" s="259"/>
      <c r="D92" s="259"/>
      <c r="E92" s="259"/>
      <c r="F92" s="259"/>
      <c r="G92" s="259"/>
      <c r="H92" s="259"/>
      <c r="I92" s="259"/>
      <c r="J92" s="259"/>
      <c r="K92" s="259"/>
      <c r="L92" s="285"/>
      <c r="M92" s="285"/>
      <c r="N92" s="287"/>
      <c r="O92" s="29"/>
      <c r="P92" s="29"/>
      <c r="Q92" s="29"/>
    </row>
    <row r="93" spans="1:17" ht="16.5" thickBot="1" x14ac:dyDescent="0.3">
      <c r="A93" s="26"/>
      <c r="B93" s="26"/>
      <c r="C93" s="26"/>
      <c r="D93" s="26"/>
      <c r="E93" s="26"/>
      <c r="F93" s="26"/>
      <c r="G93" s="26"/>
      <c r="H93" s="26"/>
      <c r="I93" s="26"/>
      <c r="J93" s="26"/>
      <c r="K93" s="26"/>
      <c r="L93" s="26"/>
      <c r="M93" s="27"/>
      <c r="N93" s="27"/>
      <c r="O93" s="29"/>
      <c r="P93" s="29"/>
      <c r="Q93" s="29"/>
    </row>
    <row r="94" spans="1:17" ht="28.5" x14ac:dyDescent="0.25">
      <c r="A94" s="341">
        <f>+'INFORME FINAL'!A13</f>
        <v>8</v>
      </c>
      <c r="B94" s="342"/>
      <c r="C94" s="343"/>
      <c r="D94" s="344" t="str">
        <f>+'INFORME FINAL'!B13</f>
        <v>CONSORCIO ING SERVITÁ</v>
      </c>
      <c r="E94" s="288"/>
      <c r="F94" s="288"/>
      <c r="G94" s="288"/>
      <c r="H94" s="288"/>
      <c r="I94" s="288"/>
      <c r="J94" s="288"/>
      <c r="K94" s="288"/>
      <c r="L94" s="288"/>
      <c r="M94" s="288"/>
      <c r="N94" s="289"/>
    </row>
    <row r="95" spans="1:17" x14ac:dyDescent="0.25">
      <c r="A95" s="347" t="s">
        <v>54</v>
      </c>
      <c r="B95" s="348"/>
      <c r="C95" s="351" t="s">
        <v>25</v>
      </c>
      <c r="D95" s="345"/>
      <c r="E95" s="290"/>
      <c r="F95" s="290"/>
      <c r="G95" s="290"/>
      <c r="H95" s="290"/>
      <c r="I95" s="290"/>
      <c r="J95" s="290"/>
      <c r="K95" s="290"/>
      <c r="L95" s="290"/>
      <c r="M95" s="290"/>
      <c r="N95" s="291"/>
    </row>
    <row r="96" spans="1:17" x14ac:dyDescent="0.25">
      <c r="A96" s="349"/>
      <c r="B96" s="350"/>
      <c r="C96" s="352"/>
      <c r="D96" s="346"/>
      <c r="E96" s="292"/>
      <c r="F96" s="292"/>
      <c r="G96" s="292"/>
      <c r="H96" s="292"/>
      <c r="I96" s="292"/>
      <c r="J96" s="292"/>
      <c r="K96" s="292"/>
      <c r="L96" s="292"/>
      <c r="M96" s="292"/>
      <c r="N96" s="293"/>
    </row>
    <row r="97" spans="1:17" ht="34.5" customHeight="1" thickBot="1" x14ac:dyDescent="0.3">
      <c r="A97" s="353" t="s">
        <v>9</v>
      </c>
      <c r="B97" s="295"/>
      <c r="C97" s="295"/>
      <c r="D97" s="295"/>
      <c r="E97" s="295"/>
      <c r="F97" s="295"/>
      <c r="G97" s="295"/>
      <c r="H97" s="295"/>
      <c r="I97" s="295"/>
      <c r="J97" s="295"/>
      <c r="K97" s="295"/>
      <c r="L97" s="295"/>
      <c r="M97" s="296" t="s">
        <v>55</v>
      </c>
      <c r="N97" s="298" t="s">
        <v>12</v>
      </c>
    </row>
    <row r="98" spans="1:17" ht="71.25" customHeight="1" thickBot="1" x14ac:dyDescent="0.3">
      <c r="A98" s="66" t="s">
        <v>27</v>
      </c>
      <c r="B98" s="67" t="s">
        <v>28</v>
      </c>
      <c r="C98" s="68" t="s">
        <v>29</v>
      </c>
      <c r="D98" s="66" t="s">
        <v>30</v>
      </c>
      <c r="E98" s="69" t="s">
        <v>31</v>
      </c>
      <c r="F98" s="70" t="s">
        <v>32</v>
      </c>
      <c r="G98" s="71" t="s">
        <v>33</v>
      </c>
      <c r="H98" s="70" t="s">
        <v>34</v>
      </c>
      <c r="I98" s="72" t="s">
        <v>35</v>
      </c>
      <c r="J98" s="72" t="s">
        <v>36</v>
      </c>
      <c r="K98" s="73" t="s">
        <v>37</v>
      </c>
      <c r="L98" s="74" t="s">
        <v>38</v>
      </c>
      <c r="M98" s="297"/>
      <c r="N98" s="299"/>
    </row>
    <row r="99" spans="1:17" ht="16.5" thickBot="1" x14ac:dyDescent="0.3">
      <c r="A99" s="260" t="s">
        <v>66</v>
      </c>
      <c r="B99" s="261"/>
      <c r="C99" s="261"/>
      <c r="D99" s="261"/>
      <c r="E99" s="261"/>
      <c r="F99" s="261"/>
      <c r="G99" s="261"/>
      <c r="H99" s="261"/>
      <c r="I99" s="261"/>
      <c r="J99" s="261"/>
      <c r="K99" s="261"/>
      <c r="L99" s="261"/>
      <c r="M99" s="261"/>
      <c r="N99" s="262"/>
    </row>
    <row r="100" spans="1:17" s="32" customFormat="1" ht="74.25" customHeight="1" x14ac:dyDescent="0.25">
      <c r="A100" s="54"/>
      <c r="B100" s="97"/>
      <c r="C100" s="97"/>
      <c r="E100" s="62"/>
      <c r="F100" s="100" t="str">
        <f>IF(C100="","",E100/(VLOOKUP(YEAR(C100),$C$805:$D$841,2,FALSE)))</f>
        <v/>
      </c>
      <c r="G100" s="77"/>
      <c r="H100" s="78">
        <f>+E100*G100</f>
        <v>0</v>
      </c>
      <c r="I100" s="90" t="str">
        <f>+IF(E100="","",F100*G100)</f>
        <v/>
      </c>
      <c r="J100" s="93"/>
      <c r="K100" s="336"/>
      <c r="L100" s="337">
        <f>(SUM(I100:I104))/$C$791</f>
        <v>0</v>
      </c>
      <c r="M100" s="55"/>
      <c r="N100" s="57"/>
      <c r="P100" s="32" t="str">
        <f>IF(L872="","",#REF!/(VLOOKUP(YEAR(#REF!),$XEU$1045872:$XEV$1045907,2,FALSE)))</f>
        <v/>
      </c>
    </row>
    <row r="101" spans="1:17" s="32" customFormat="1" ht="53.25" customHeight="1" x14ac:dyDescent="0.25">
      <c r="A101" s="54"/>
      <c r="B101" s="99"/>
      <c r="C101" s="99"/>
      <c r="D101" s="51"/>
      <c r="E101" s="62"/>
      <c r="F101" s="102" t="str">
        <f>IF(C101="","",E101/(VLOOKUP(YEAR(C101),$C$805:$D$841,2,FALSE)))</f>
        <v/>
      </c>
      <c r="G101" s="77"/>
      <c r="H101" s="78">
        <v>0</v>
      </c>
      <c r="I101" s="90" t="str">
        <f>+IF(E101="","",F101*G101)</f>
        <v/>
      </c>
      <c r="J101" s="92"/>
      <c r="K101" s="323"/>
      <c r="L101" s="338"/>
      <c r="M101" s="55"/>
      <c r="N101" s="57"/>
    </row>
    <row r="102" spans="1:17" s="32" customFormat="1" ht="53.25" customHeight="1" x14ac:dyDescent="0.25">
      <c r="A102" s="54"/>
      <c r="B102" s="99"/>
      <c r="C102" s="99"/>
      <c r="D102" s="51"/>
      <c r="E102" s="62"/>
      <c r="F102" s="102" t="str">
        <f>IF(C102="","",E102/(VLOOKUP(YEAR(C102),$C$805:$D$841,2,FALSE)))</f>
        <v/>
      </c>
      <c r="G102" s="77"/>
      <c r="H102" s="78">
        <v>0</v>
      </c>
      <c r="I102" s="90" t="str">
        <f>+IF(E102="","",F102*G102)</f>
        <v/>
      </c>
      <c r="J102" s="92"/>
      <c r="K102" s="323"/>
      <c r="L102" s="338"/>
      <c r="M102" s="55"/>
      <c r="N102" s="57"/>
    </row>
    <row r="103" spans="1:17" s="32" customFormat="1" ht="53.25" customHeight="1" x14ac:dyDescent="0.25">
      <c r="A103" s="54"/>
      <c r="B103" s="98"/>
      <c r="C103" s="98"/>
      <c r="D103" s="51"/>
      <c r="E103" s="62"/>
      <c r="F103" s="101" t="str">
        <f>IF(C103="","",E103/(VLOOKUP(YEAR(C103),$C$805:$D$841,2,FALSE)))</f>
        <v/>
      </c>
      <c r="G103" s="77"/>
      <c r="H103" s="78">
        <v>0</v>
      </c>
      <c r="I103" s="90" t="str">
        <f>+IF(E103="","",F103*G103)</f>
        <v/>
      </c>
      <c r="J103" s="92"/>
      <c r="K103" s="303"/>
      <c r="L103" s="354"/>
      <c r="M103" s="55"/>
      <c r="N103" s="57"/>
    </row>
    <row r="104" spans="1:17" ht="15.75" x14ac:dyDescent="0.25">
      <c r="A104" s="260" t="s">
        <v>67</v>
      </c>
      <c r="B104" s="261"/>
      <c r="C104" s="261"/>
      <c r="D104" s="261"/>
      <c r="E104" s="261"/>
      <c r="F104" s="261"/>
      <c r="G104" s="261"/>
      <c r="H104" s="261"/>
      <c r="I104" s="261"/>
      <c r="J104" s="261"/>
      <c r="K104" s="261"/>
      <c r="L104" s="261"/>
      <c r="M104" s="261"/>
      <c r="N104" s="262"/>
    </row>
    <row r="105" spans="1:17" ht="15" customHeight="1" x14ac:dyDescent="0.25">
      <c r="A105" s="259" t="s">
        <v>39</v>
      </c>
      <c r="B105" s="259"/>
      <c r="C105" s="259"/>
      <c r="D105" s="259"/>
      <c r="E105" s="259"/>
      <c r="F105" s="259"/>
      <c r="G105" s="259"/>
      <c r="H105" s="259"/>
      <c r="I105" s="259"/>
      <c r="J105" s="259"/>
      <c r="K105" s="259"/>
      <c r="L105" s="339" t="str">
        <f>IF(AND(L100&gt;=100%),"CUMPLE","NO CUMPLE")</f>
        <v>NO CUMPLE</v>
      </c>
      <c r="M105" s="339"/>
      <c r="N105" s="340" t="s">
        <v>25</v>
      </c>
      <c r="P105" s="33"/>
    </row>
    <row r="106" spans="1:17" ht="16.5" thickBot="1" x14ac:dyDescent="0.3">
      <c r="A106" s="259"/>
      <c r="B106" s="259"/>
      <c r="C106" s="259"/>
      <c r="D106" s="259"/>
      <c r="E106" s="259"/>
      <c r="F106" s="259"/>
      <c r="G106" s="259"/>
      <c r="H106" s="259"/>
      <c r="I106" s="259"/>
      <c r="J106" s="259"/>
      <c r="K106" s="259"/>
      <c r="L106" s="285"/>
      <c r="M106" s="285"/>
      <c r="N106" s="287"/>
      <c r="O106" s="29"/>
      <c r="P106" s="29"/>
      <c r="Q106" s="29"/>
    </row>
    <row r="107" spans="1:17" ht="16.5" thickBot="1" x14ac:dyDescent="0.3">
      <c r="A107" s="26"/>
      <c r="B107" s="26"/>
      <c r="C107" s="26"/>
      <c r="D107" s="26"/>
      <c r="E107" s="26"/>
      <c r="F107" s="26"/>
      <c r="G107" s="26"/>
      <c r="H107" s="26"/>
      <c r="I107" s="26"/>
      <c r="J107" s="26"/>
      <c r="K107" s="26"/>
      <c r="L107" s="26"/>
      <c r="M107" s="27"/>
      <c r="N107" s="27"/>
      <c r="O107" s="29"/>
      <c r="P107" s="29"/>
      <c r="Q107" s="29"/>
    </row>
    <row r="108" spans="1:17" ht="28.5" x14ac:dyDescent="0.25">
      <c r="A108" s="341">
        <f>+'INFORME FINAL'!A14</f>
        <v>9</v>
      </c>
      <c r="B108" s="342"/>
      <c r="C108" s="343"/>
      <c r="D108" s="344" t="str">
        <f>+'INFORME FINAL'!B14</f>
        <v>flm ingenieros contratistas consultores S.A.S.</v>
      </c>
      <c r="E108" s="288"/>
      <c r="F108" s="288"/>
      <c r="G108" s="288"/>
      <c r="H108" s="288"/>
      <c r="I108" s="288"/>
      <c r="J108" s="288"/>
      <c r="K108" s="288"/>
      <c r="L108" s="288"/>
      <c r="M108" s="288"/>
      <c r="N108" s="289"/>
    </row>
    <row r="109" spans="1:17" x14ac:dyDescent="0.25">
      <c r="A109" s="347" t="s">
        <v>54</v>
      </c>
      <c r="B109" s="348"/>
      <c r="C109" s="351" t="s">
        <v>25</v>
      </c>
      <c r="D109" s="345"/>
      <c r="E109" s="290"/>
      <c r="F109" s="290"/>
      <c r="G109" s="290"/>
      <c r="H109" s="290"/>
      <c r="I109" s="290"/>
      <c r="J109" s="290"/>
      <c r="K109" s="290"/>
      <c r="L109" s="290"/>
      <c r="M109" s="290"/>
      <c r="N109" s="291"/>
    </row>
    <row r="110" spans="1:17" x14ac:dyDescent="0.25">
      <c r="A110" s="349"/>
      <c r="B110" s="350"/>
      <c r="C110" s="352"/>
      <c r="D110" s="346"/>
      <c r="E110" s="292"/>
      <c r="F110" s="292"/>
      <c r="G110" s="292"/>
      <c r="H110" s="292"/>
      <c r="I110" s="292"/>
      <c r="J110" s="292"/>
      <c r="K110" s="292"/>
      <c r="L110" s="292"/>
      <c r="M110" s="292"/>
      <c r="N110" s="293"/>
    </row>
    <row r="111" spans="1:17" ht="34.5" customHeight="1" thickBot="1" x14ac:dyDescent="0.3">
      <c r="A111" s="353" t="s">
        <v>9</v>
      </c>
      <c r="B111" s="295"/>
      <c r="C111" s="295"/>
      <c r="D111" s="295"/>
      <c r="E111" s="295"/>
      <c r="F111" s="295"/>
      <c r="G111" s="295"/>
      <c r="H111" s="295"/>
      <c r="I111" s="295"/>
      <c r="J111" s="295"/>
      <c r="K111" s="295"/>
      <c r="L111" s="295"/>
      <c r="M111" s="296" t="s">
        <v>55</v>
      </c>
      <c r="N111" s="298" t="s">
        <v>12</v>
      </c>
    </row>
    <row r="112" spans="1:17" ht="71.25" customHeight="1" thickBot="1" x14ac:dyDescent="0.3">
      <c r="A112" s="66" t="s">
        <v>27</v>
      </c>
      <c r="B112" s="67" t="s">
        <v>28</v>
      </c>
      <c r="C112" s="68" t="s">
        <v>29</v>
      </c>
      <c r="D112" s="66" t="s">
        <v>30</v>
      </c>
      <c r="E112" s="69" t="s">
        <v>31</v>
      </c>
      <c r="F112" s="70" t="s">
        <v>32</v>
      </c>
      <c r="G112" s="71" t="s">
        <v>33</v>
      </c>
      <c r="H112" s="70" t="s">
        <v>34</v>
      </c>
      <c r="I112" s="72" t="s">
        <v>35</v>
      </c>
      <c r="J112" s="72" t="s">
        <v>36</v>
      </c>
      <c r="K112" s="73" t="s">
        <v>37</v>
      </c>
      <c r="L112" s="74" t="s">
        <v>38</v>
      </c>
      <c r="M112" s="297"/>
      <c r="N112" s="299"/>
    </row>
    <row r="113" spans="1:17" ht="16.5" thickBot="1" x14ac:dyDescent="0.3">
      <c r="A113" s="260" t="s">
        <v>68</v>
      </c>
      <c r="B113" s="261"/>
      <c r="C113" s="261"/>
      <c r="D113" s="261"/>
      <c r="E113" s="261"/>
      <c r="F113" s="261"/>
      <c r="G113" s="261"/>
      <c r="H113" s="261"/>
      <c r="I113" s="261"/>
      <c r="J113" s="261"/>
      <c r="K113" s="261"/>
      <c r="L113" s="261"/>
      <c r="M113" s="261"/>
      <c r="N113" s="262"/>
    </row>
    <row r="114" spans="1:17" s="32" customFormat="1" ht="74.25" customHeight="1" thickBot="1" x14ac:dyDescent="0.3">
      <c r="A114" s="54"/>
      <c r="B114" s="97"/>
      <c r="C114" s="97"/>
      <c r="E114" s="62"/>
      <c r="F114" s="100" t="str">
        <f>IF(C114="","",E114/(VLOOKUP(YEAR(C114),$C$805:$D$841,2,FALSE)))</f>
        <v/>
      </c>
      <c r="G114" s="77"/>
      <c r="H114" s="78">
        <f>+E114*G114</f>
        <v>0</v>
      </c>
      <c r="I114" s="90" t="str">
        <f>+IF(E114="","",F114*G114)</f>
        <v/>
      </c>
      <c r="J114" s="93"/>
      <c r="K114" s="96"/>
      <c r="L114" s="337">
        <f>(SUM(I114:I118))/$C$791</f>
        <v>0</v>
      </c>
      <c r="M114" s="55"/>
      <c r="N114" s="57"/>
      <c r="P114" s="32" t="str">
        <f>IF(L886="","",#REF!/(VLOOKUP(YEAR(#REF!),$XEU$1045872:$XEV$1045907,2,FALSE)))</f>
        <v/>
      </c>
    </row>
    <row r="115" spans="1:17" s="32" customFormat="1" ht="74.25" customHeight="1" x14ac:dyDescent="0.25">
      <c r="A115" s="54"/>
      <c r="B115" s="97"/>
      <c r="C115" s="97"/>
      <c r="E115" s="62"/>
      <c r="F115" s="100" t="str">
        <f>IF(C115="","",E115/(VLOOKUP(YEAR(C115),$C$805:$D$841,2,FALSE)))</f>
        <v/>
      </c>
      <c r="G115" s="77"/>
      <c r="H115" s="78">
        <f>+E115*G115</f>
        <v>0</v>
      </c>
      <c r="I115" s="90" t="str">
        <f>+IF(E115="","",F115*G115)</f>
        <v/>
      </c>
      <c r="J115" s="93"/>
      <c r="K115" s="96"/>
      <c r="L115" s="354"/>
      <c r="M115" s="55"/>
      <c r="N115" s="57"/>
      <c r="P115" s="32" t="str">
        <f>IF(L887="","",#REF!/(VLOOKUP(YEAR(#REF!),$XEU$1045872:$XEV$1045907,2,FALSE)))</f>
        <v/>
      </c>
    </row>
    <row r="116" spans="1:17" ht="15.75" x14ac:dyDescent="0.25">
      <c r="A116" s="260" t="s">
        <v>69</v>
      </c>
      <c r="B116" s="261"/>
      <c r="C116" s="261"/>
      <c r="D116" s="261"/>
      <c r="E116" s="261"/>
      <c r="F116" s="261"/>
      <c r="G116" s="261"/>
      <c r="H116" s="261"/>
      <c r="I116" s="261"/>
      <c r="J116" s="261"/>
      <c r="K116" s="261"/>
      <c r="L116" s="261"/>
      <c r="M116" s="261"/>
      <c r="N116" s="262"/>
    </row>
    <row r="117" spans="1:17" s="32" customFormat="1" ht="53.25" customHeight="1" x14ac:dyDescent="0.25">
      <c r="A117" s="54"/>
      <c r="B117" s="99"/>
      <c r="C117" s="99"/>
      <c r="D117" s="51"/>
      <c r="E117" s="62"/>
      <c r="F117" s="102" t="str">
        <f>IF(C117="","",E117/(VLOOKUP(YEAR(C117),$C$805:$D$841,2,FALSE)))</f>
        <v/>
      </c>
      <c r="G117" s="77"/>
      <c r="H117" s="78">
        <v>0</v>
      </c>
      <c r="I117" s="90" t="str">
        <f>+IF(E117="","",F117*G117)</f>
        <v/>
      </c>
      <c r="J117" s="92"/>
      <c r="K117" s="103"/>
      <c r="M117" s="55"/>
      <c r="N117" s="57"/>
    </row>
    <row r="118" spans="1:17" ht="15.75" x14ac:dyDescent="0.25">
      <c r="A118" s="260" t="s">
        <v>70</v>
      </c>
      <c r="B118" s="261"/>
      <c r="C118" s="261"/>
      <c r="D118" s="261"/>
      <c r="E118" s="261"/>
      <c r="F118" s="261"/>
      <c r="G118" s="261"/>
      <c r="H118" s="261"/>
      <c r="I118" s="261"/>
      <c r="J118" s="261"/>
      <c r="K118" s="261"/>
      <c r="L118" s="261"/>
      <c r="M118" s="261"/>
      <c r="N118" s="262"/>
    </row>
    <row r="119" spans="1:17" ht="15" customHeight="1" x14ac:dyDescent="0.25">
      <c r="A119" s="259" t="s">
        <v>39</v>
      </c>
      <c r="B119" s="259"/>
      <c r="C119" s="259"/>
      <c r="D119" s="259"/>
      <c r="E119" s="259"/>
      <c r="F119" s="259"/>
      <c r="G119" s="259"/>
      <c r="H119" s="259"/>
      <c r="I119" s="259"/>
      <c r="J119" s="259"/>
      <c r="K119" s="259"/>
      <c r="L119" s="339" t="str">
        <f>IF(AND(L114&gt;=100%),"CUMPLE","NO CUMPLE")</f>
        <v>NO CUMPLE</v>
      </c>
      <c r="M119" s="339"/>
      <c r="N119" s="340" t="s">
        <v>25</v>
      </c>
      <c r="P119" s="33"/>
    </row>
    <row r="120" spans="1:17" ht="16.5" thickBot="1" x14ac:dyDescent="0.3">
      <c r="A120" s="259"/>
      <c r="B120" s="259"/>
      <c r="C120" s="259"/>
      <c r="D120" s="259"/>
      <c r="E120" s="259"/>
      <c r="F120" s="259"/>
      <c r="G120" s="259"/>
      <c r="H120" s="259"/>
      <c r="I120" s="259"/>
      <c r="J120" s="259"/>
      <c r="K120" s="259"/>
      <c r="L120" s="285"/>
      <c r="M120" s="285"/>
      <c r="N120" s="287"/>
      <c r="O120" s="29"/>
      <c r="P120" s="29"/>
      <c r="Q120" s="29"/>
    </row>
    <row r="121" spans="1:17" ht="16.5" thickBot="1" x14ac:dyDescent="0.3">
      <c r="A121" s="26"/>
      <c r="B121" s="26"/>
      <c r="C121" s="26"/>
      <c r="D121" s="26"/>
      <c r="E121" s="26"/>
      <c r="F121" s="26"/>
      <c r="G121" s="26"/>
      <c r="H121" s="26"/>
      <c r="I121" s="26"/>
      <c r="J121" s="26"/>
      <c r="K121" s="26"/>
      <c r="L121" s="26"/>
      <c r="M121" s="27"/>
      <c r="N121" s="27"/>
      <c r="O121" s="29"/>
      <c r="P121" s="29"/>
      <c r="Q121" s="29"/>
    </row>
    <row r="122" spans="1:17" ht="28.5" x14ac:dyDescent="0.25">
      <c r="A122" s="341">
        <f>+'INFORME FINAL'!A15</f>
        <v>10</v>
      </c>
      <c r="B122" s="342"/>
      <c r="C122" s="343"/>
      <c r="D122" s="344" t="str">
        <f>+'INFORME FINAL'!B15</f>
        <v>R&amp;M CONSTRUCCIONES E INTERVENTORIAS S.A.S.</v>
      </c>
      <c r="E122" s="288"/>
      <c r="F122" s="288"/>
      <c r="G122" s="288"/>
      <c r="H122" s="288"/>
      <c r="I122" s="288"/>
      <c r="J122" s="288"/>
      <c r="K122" s="288"/>
      <c r="L122" s="288"/>
      <c r="M122" s="288"/>
      <c r="N122" s="289"/>
    </row>
    <row r="123" spans="1:17" x14ac:dyDescent="0.25">
      <c r="A123" s="347" t="s">
        <v>54</v>
      </c>
      <c r="B123" s="348"/>
      <c r="C123" s="351" t="s">
        <v>24</v>
      </c>
      <c r="D123" s="345"/>
      <c r="E123" s="290"/>
      <c r="F123" s="290"/>
      <c r="G123" s="290"/>
      <c r="H123" s="290"/>
      <c r="I123" s="290"/>
      <c r="J123" s="290"/>
      <c r="K123" s="290"/>
      <c r="L123" s="290"/>
      <c r="M123" s="290"/>
      <c r="N123" s="291"/>
    </row>
    <row r="124" spans="1:17" x14ac:dyDescent="0.25">
      <c r="A124" s="349"/>
      <c r="B124" s="350"/>
      <c r="C124" s="352"/>
      <c r="D124" s="346"/>
      <c r="E124" s="292"/>
      <c r="F124" s="292"/>
      <c r="G124" s="292"/>
      <c r="H124" s="292"/>
      <c r="I124" s="292"/>
      <c r="J124" s="292"/>
      <c r="K124" s="292"/>
      <c r="L124" s="292"/>
      <c r="M124" s="292"/>
      <c r="N124" s="293"/>
    </row>
    <row r="125" spans="1:17" ht="34.5" customHeight="1" thickBot="1" x14ac:dyDescent="0.3">
      <c r="A125" s="353" t="s">
        <v>9</v>
      </c>
      <c r="B125" s="295"/>
      <c r="C125" s="295"/>
      <c r="D125" s="295"/>
      <c r="E125" s="295"/>
      <c r="F125" s="295"/>
      <c r="G125" s="295"/>
      <c r="H125" s="295"/>
      <c r="I125" s="295"/>
      <c r="J125" s="295"/>
      <c r="K125" s="295"/>
      <c r="L125" s="295"/>
      <c r="M125" s="296" t="s">
        <v>55</v>
      </c>
      <c r="N125" s="298" t="s">
        <v>12</v>
      </c>
    </row>
    <row r="126" spans="1:17" ht="71.25" customHeight="1" thickBot="1" x14ac:dyDescent="0.3">
      <c r="A126" s="66" t="s">
        <v>27</v>
      </c>
      <c r="B126" s="67" t="s">
        <v>28</v>
      </c>
      <c r="C126" s="68" t="s">
        <v>29</v>
      </c>
      <c r="D126" s="66" t="s">
        <v>30</v>
      </c>
      <c r="E126" s="69" t="s">
        <v>31</v>
      </c>
      <c r="F126" s="70" t="s">
        <v>32</v>
      </c>
      <c r="G126" s="71" t="s">
        <v>33</v>
      </c>
      <c r="H126" s="70" t="s">
        <v>34</v>
      </c>
      <c r="I126" s="72" t="s">
        <v>35</v>
      </c>
      <c r="J126" s="72" t="s">
        <v>36</v>
      </c>
      <c r="K126" s="73" t="s">
        <v>37</v>
      </c>
      <c r="L126" s="74" t="s">
        <v>38</v>
      </c>
      <c r="M126" s="297"/>
      <c r="N126" s="299"/>
    </row>
    <row r="127" spans="1:17" ht="16.5" thickBot="1" x14ac:dyDescent="0.3">
      <c r="A127" s="260" t="s">
        <v>71</v>
      </c>
      <c r="B127" s="261"/>
      <c r="C127" s="261"/>
      <c r="D127" s="261"/>
      <c r="E127" s="261"/>
      <c r="F127" s="261"/>
      <c r="G127" s="261"/>
      <c r="H127" s="261"/>
      <c r="I127" s="261"/>
      <c r="J127" s="261"/>
      <c r="K127" s="261"/>
      <c r="L127" s="261"/>
      <c r="M127" s="261"/>
      <c r="N127" s="262"/>
    </row>
    <row r="128" spans="1:17" s="32" customFormat="1" ht="161.25" customHeight="1" thickBot="1" x14ac:dyDescent="0.3">
      <c r="A128" s="54"/>
      <c r="B128" s="75"/>
      <c r="C128" s="75"/>
      <c r="E128" s="62"/>
      <c r="F128" s="76" t="str">
        <f>IF(C128="","",E128/(VLOOKUP(YEAR(C128),$C$805:$D$841,2,FALSE)))</f>
        <v/>
      </c>
      <c r="G128" s="77"/>
      <c r="H128" s="78">
        <f>+E128*G128</f>
        <v>0</v>
      </c>
      <c r="I128" s="90" t="str">
        <f>+IF(E128="","",F128*G128)</f>
        <v/>
      </c>
      <c r="J128" s="93"/>
      <c r="K128" s="336"/>
      <c r="L128" s="337">
        <f>(SUM(I128:I129))/$C$791</f>
        <v>0</v>
      </c>
      <c r="M128" s="55"/>
      <c r="N128" s="57"/>
      <c r="P128" s="32" t="str">
        <f>IF(L915="","",#REF!/(VLOOKUP(YEAR(#REF!),$XEU$1045872:$XEV$1045907,2,FALSE)))</f>
        <v/>
      </c>
    </row>
    <row r="129" spans="1:17" s="32" customFormat="1" ht="65.25" customHeight="1" x14ac:dyDescent="0.25">
      <c r="A129" s="54"/>
      <c r="B129" s="75"/>
      <c r="C129" s="75"/>
      <c r="D129" s="51"/>
      <c r="E129" s="62"/>
      <c r="F129" s="76" t="str">
        <f>IF(C129="","",E129/(VLOOKUP(YEAR(C129),$C$805:$D$841,2,FALSE)))</f>
        <v/>
      </c>
      <c r="G129" s="77"/>
      <c r="H129" s="78">
        <v>0</v>
      </c>
      <c r="I129" s="90" t="str">
        <f>+IF(E129="","",F129*G129)</f>
        <v/>
      </c>
      <c r="J129" s="92"/>
      <c r="K129" s="303"/>
      <c r="L129" s="354"/>
      <c r="M129" s="55"/>
      <c r="N129" s="57"/>
    </row>
    <row r="130" spans="1:17" ht="15" customHeight="1" x14ac:dyDescent="0.25">
      <c r="A130" s="259" t="s">
        <v>39</v>
      </c>
      <c r="B130" s="259"/>
      <c r="C130" s="259"/>
      <c r="D130" s="259"/>
      <c r="E130" s="259"/>
      <c r="F130" s="259"/>
      <c r="G130" s="259"/>
      <c r="H130" s="259"/>
      <c r="I130" s="259"/>
      <c r="J130" s="259"/>
      <c r="K130" s="259"/>
      <c r="L130" s="339" t="str">
        <f>IF(AND(L128&gt;=100%),"CUMPLE","NO CUMPLE")</f>
        <v>NO CUMPLE</v>
      </c>
      <c r="M130" s="339"/>
      <c r="N130" s="340" t="s">
        <v>25</v>
      </c>
      <c r="P130" s="33"/>
    </row>
    <row r="131" spans="1:17" ht="16.5" thickBot="1" x14ac:dyDescent="0.3">
      <c r="A131" s="259"/>
      <c r="B131" s="259"/>
      <c r="C131" s="259"/>
      <c r="D131" s="259"/>
      <c r="E131" s="259"/>
      <c r="F131" s="259"/>
      <c r="G131" s="259"/>
      <c r="H131" s="259"/>
      <c r="I131" s="259"/>
      <c r="J131" s="259"/>
      <c r="K131" s="259"/>
      <c r="L131" s="285"/>
      <c r="M131" s="285"/>
      <c r="N131" s="287"/>
      <c r="O131" s="29"/>
      <c r="P131" s="29"/>
      <c r="Q131" s="29"/>
    </row>
    <row r="132" spans="1:17" ht="14.25" customHeight="1" thickBot="1" x14ac:dyDescent="0.3">
      <c r="A132" s="26"/>
      <c r="B132" s="26"/>
      <c r="C132" s="26"/>
      <c r="D132" s="26"/>
      <c r="E132" s="26"/>
      <c r="F132" s="26"/>
      <c r="G132" s="26"/>
      <c r="H132" s="26"/>
      <c r="I132" s="26"/>
      <c r="J132" s="26"/>
      <c r="K132" s="26"/>
      <c r="L132" s="26"/>
      <c r="M132" s="27"/>
      <c r="N132" s="27"/>
      <c r="O132" s="29"/>
      <c r="P132" s="29"/>
      <c r="Q132" s="29"/>
    </row>
    <row r="133" spans="1:17" ht="28.5" x14ac:dyDescent="0.25">
      <c r="A133" s="341">
        <f>+'INFORME FINAL'!A16</f>
        <v>11</v>
      </c>
      <c r="B133" s="342"/>
      <c r="C133" s="343"/>
      <c r="D133" s="344" t="str">
        <f>+'INFORME FINAL'!B16</f>
        <v>IA ingenieria y Arquitectura de Colombia SAS</v>
      </c>
      <c r="E133" s="288"/>
      <c r="F133" s="288"/>
      <c r="G133" s="288"/>
      <c r="H133" s="288"/>
      <c r="I133" s="288"/>
      <c r="J133" s="288"/>
      <c r="K133" s="288"/>
      <c r="L133" s="288"/>
      <c r="M133" s="288"/>
      <c r="N133" s="289"/>
    </row>
    <row r="134" spans="1:17" x14ac:dyDescent="0.25">
      <c r="A134" s="347" t="s">
        <v>54</v>
      </c>
      <c r="B134" s="348"/>
      <c r="C134" s="351" t="s">
        <v>24</v>
      </c>
      <c r="D134" s="345"/>
      <c r="E134" s="290"/>
      <c r="F134" s="290"/>
      <c r="G134" s="290"/>
      <c r="H134" s="290"/>
      <c r="I134" s="290"/>
      <c r="J134" s="290"/>
      <c r="K134" s="290"/>
      <c r="L134" s="290"/>
      <c r="M134" s="290"/>
      <c r="N134" s="291"/>
    </row>
    <row r="135" spans="1:17" x14ac:dyDescent="0.25">
      <c r="A135" s="349"/>
      <c r="B135" s="350"/>
      <c r="C135" s="352"/>
      <c r="D135" s="346"/>
      <c r="E135" s="292"/>
      <c r="F135" s="292"/>
      <c r="G135" s="292"/>
      <c r="H135" s="292"/>
      <c r="I135" s="292"/>
      <c r="J135" s="292"/>
      <c r="K135" s="292"/>
      <c r="L135" s="292"/>
      <c r="M135" s="292"/>
      <c r="N135" s="293"/>
    </row>
    <row r="136" spans="1:17" ht="34.5" customHeight="1" thickBot="1" x14ac:dyDescent="0.3">
      <c r="A136" s="353" t="s">
        <v>9</v>
      </c>
      <c r="B136" s="295"/>
      <c r="C136" s="295"/>
      <c r="D136" s="295"/>
      <c r="E136" s="295"/>
      <c r="F136" s="295"/>
      <c r="G136" s="295"/>
      <c r="H136" s="295"/>
      <c r="I136" s="295"/>
      <c r="J136" s="295"/>
      <c r="K136" s="295"/>
      <c r="L136" s="295"/>
      <c r="M136" s="296" t="s">
        <v>55</v>
      </c>
      <c r="N136" s="298" t="s">
        <v>12</v>
      </c>
    </row>
    <row r="137" spans="1:17" ht="71.25" customHeight="1" thickBot="1" x14ac:dyDescent="0.3">
      <c r="A137" s="66" t="s">
        <v>27</v>
      </c>
      <c r="B137" s="67" t="s">
        <v>28</v>
      </c>
      <c r="C137" s="68" t="s">
        <v>29</v>
      </c>
      <c r="D137" s="66" t="s">
        <v>30</v>
      </c>
      <c r="E137" s="69" t="s">
        <v>31</v>
      </c>
      <c r="F137" s="70" t="s">
        <v>32</v>
      </c>
      <c r="G137" s="71" t="s">
        <v>33</v>
      </c>
      <c r="H137" s="70" t="s">
        <v>34</v>
      </c>
      <c r="I137" s="72" t="s">
        <v>35</v>
      </c>
      <c r="J137" s="72" t="s">
        <v>36</v>
      </c>
      <c r="K137" s="73" t="s">
        <v>37</v>
      </c>
      <c r="L137" s="74" t="s">
        <v>38</v>
      </c>
      <c r="M137" s="297"/>
      <c r="N137" s="299"/>
    </row>
    <row r="138" spans="1:17" ht="16.5" thickBot="1" x14ac:dyDescent="0.3">
      <c r="A138" s="260" t="s">
        <v>72</v>
      </c>
      <c r="B138" s="261"/>
      <c r="C138" s="261"/>
      <c r="D138" s="261"/>
      <c r="E138" s="261"/>
      <c r="F138" s="261"/>
      <c r="G138" s="261"/>
      <c r="H138" s="261"/>
      <c r="I138" s="261"/>
      <c r="J138" s="261"/>
      <c r="K138" s="261"/>
      <c r="L138" s="261"/>
      <c r="M138" s="261"/>
      <c r="N138" s="262"/>
    </row>
    <row r="139" spans="1:17" s="32" customFormat="1" ht="161.25" customHeight="1" thickBot="1" x14ac:dyDescent="0.3">
      <c r="A139" s="54"/>
      <c r="B139" s="75"/>
      <c r="C139" s="75"/>
      <c r="E139" s="62"/>
      <c r="F139" s="76" t="str">
        <f>IF(C139="","",E139/(VLOOKUP(YEAR(C139),$C$805:$D$841,2,FALSE)))</f>
        <v/>
      </c>
      <c r="G139" s="77"/>
      <c r="H139" s="78">
        <f>+E139*G139</f>
        <v>0</v>
      </c>
      <c r="I139" s="90" t="str">
        <f>+IF(E139="","",F139*G139)</f>
        <v/>
      </c>
      <c r="J139" s="93"/>
      <c r="K139" s="336"/>
      <c r="L139" s="337">
        <f>(SUM(I139:I141))/$C$791</f>
        <v>0</v>
      </c>
      <c r="M139" s="55"/>
      <c r="N139" s="57"/>
      <c r="P139" s="32" t="str">
        <f>IF(L926="","",#REF!/(VLOOKUP(YEAR(#REF!),$XEU$1045872:$XEV$1045907,2,FALSE)))</f>
        <v/>
      </c>
    </row>
    <row r="140" spans="1:17" s="32" customFormat="1" ht="65.25" customHeight="1" thickBot="1" x14ac:dyDescent="0.3">
      <c r="A140" s="54"/>
      <c r="B140" s="75"/>
      <c r="C140" s="75"/>
      <c r="D140" s="51"/>
      <c r="E140" s="62"/>
      <c r="F140" s="76" t="str">
        <f>IF(C140="","",E140/(VLOOKUP(YEAR(C140),$C$805:$D$841,2,FALSE)))</f>
        <v/>
      </c>
      <c r="G140" s="77"/>
      <c r="H140" s="78">
        <v>0</v>
      </c>
      <c r="I140" s="90" t="str">
        <f>+IF(E140="","",F140*G140)</f>
        <v/>
      </c>
      <c r="J140" s="92"/>
      <c r="K140" s="323"/>
      <c r="L140" s="338"/>
      <c r="M140" s="55"/>
      <c r="N140" s="57"/>
    </row>
    <row r="141" spans="1:17" s="32" customFormat="1" ht="65.25" customHeight="1" x14ac:dyDescent="0.25">
      <c r="A141" s="54"/>
      <c r="B141" s="75"/>
      <c r="C141" s="75"/>
      <c r="D141" s="51"/>
      <c r="E141" s="62"/>
      <c r="F141" s="76" t="str">
        <f>IF(C141="","",E141/(VLOOKUP(YEAR(C141),$C$805:$D$841,2,FALSE)))</f>
        <v/>
      </c>
      <c r="G141" s="77"/>
      <c r="H141" s="78">
        <v>0</v>
      </c>
      <c r="I141" s="90" t="str">
        <f>+IF(E141="","",F141*G141)</f>
        <v/>
      </c>
      <c r="J141" s="92"/>
      <c r="K141" s="303"/>
      <c r="L141" s="354"/>
      <c r="M141" s="55"/>
      <c r="N141" s="57"/>
    </row>
    <row r="142" spans="1:17" ht="15" customHeight="1" x14ac:dyDescent="0.25">
      <c r="A142" s="259" t="s">
        <v>39</v>
      </c>
      <c r="B142" s="259"/>
      <c r="C142" s="259"/>
      <c r="D142" s="259"/>
      <c r="E142" s="259"/>
      <c r="F142" s="259"/>
      <c r="G142" s="259"/>
      <c r="H142" s="259"/>
      <c r="I142" s="259"/>
      <c r="J142" s="259"/>
      <c r="K142" s="259"/>
      <c r="L142" s="339" t="str">
        <f>IF(AND(L139&gt;=100%),"CUMPLE","NO CUMPLE")</f>
        <v>NO CUMPLE</v>
      </c>
      <c r="M142" s="339"/>
      <c r="N142" s="340" t="s">
        <v>25</v>
      </c>
      <c r="P142" s="33"/>
    </row>
    <row r="143" spans="1:17" ht="16.5" thickBot="1" x14ac:dyDescent="0.3">
      <c r="A143" s="259"/>
      <c r="B143" s="259"/>
      <c r="C143" s="259"/>
      <c r="D143" s="259"/>
      <c r="E143" s="259"/>
      <c r="F143" s="259"/>
      <c r="G143" s="259"/>
      <c r="H143" s="259"/>
      <c r="I143" s="259"/>
      <c r="J143" s="259"/>
      <c r="K143" s="259"/>
      <c r="L143" s="285"/>
      <c r="M143" s="285"/>
      <c r="N143" s="287"/>
      <c r="O143" s="29"/>
      <c r="P143" s="29"/>
      <c r="Q143" s="29"/>
    </row>
    <row r="144" spans="1:17" ht="16.5" thickBot="1" x14ac:dyDescent="0.3">
      <c r="A144" s="26"/>
      <c r="B144" s="26"/>
      <c r="C144" s="26"/>
      <c r="D144" s="26"/>
      <c r="E144" s="26"/>
      <c r="F144" s="26"/>
      <c r="G144" s="26"/>
      <c r="H144" s="26"/>
      <c r="I144" s="26"/>
      <c r="J144" s="26"/>
      <c r="K144" s="26"/>
      <c r="L144" s="26"/>
      <c r="M144" s="27"/>
      <c r="N144" s="27"/>
      <c r="O144" s="29"/>
      <c r="P144" s="29"/>
      <c r="Q144" s="29"/>
    </row>
    <row r="145" spans="1:17" ht="28.5" x14ac:dyDescent="0.25">
      <c r="A145" s="341">
        <f>+'INFORME FINAL'!A17</f>
        <v>12</v>
      </c>
      <c r="B145" s="342"/>
      <c r="C145" s="343"/>
      <c r="D145" s="344" t="str">
        <f>+'INFORME FINAL'!B17</f>
        <v>PROYECTOS URBANOS Y CONSTRUCCIONES DEL CARIBE S.A.S</v>
      </c>
      <c r="E145" s="288"/>
      <c r="F145" s="288"/>
      <c r="G145" s="288"/>
      <c r="H145" s="288"/>
      <c r="I145" s="288"/>
      <c r="J145" s="288"/>
      <c r="K145" s="288"/>
      <c r="L145" s="288"/>
      <c r="M145" s="288"/>
      <c r="N145" s="289"/>
    </row>
    <row r="146" spans="1:17" x14ac:dyDescent="0.25">
      <c r="A146" s="347" t="s">
        <v>54</v>
      </c>
      <c r="B146" s="348"/>
      <c r="C146" s="351" t="s">
        <v>24</v>
      </c>
      <c r="D146" s="345"/>
      <c r="E146" s="290"/>
      <c r="F146" s="290"/>
      <c r="G146" s="290"/>
      <c r="H146" s="290"/>
      <c r="I146" s="290"/>
      <c r="J146" s="290"/>
      <c r="K146" s="290"/>
      <c r="L146" s="290"/>
      <c r="M146" s="290"/>
      <c r="N146" s="291"/>
    </row>
    <row r="147" spans="1:17" x14ac:dyDescent="0.25">
      <c r="A147" s="349"/>
      <c r="B147" s="350"/>
      <c r="C147" s="352"/>
      <c r="D147" s="346"/>
      <c r="E147" s="292"/>
      <c r="F147" s="292"/>
      <c r="G147" s="292"/>
      <c r="H147" s="292"/>
      <c r="I147" s="292"/>
      <c r="J147" s="292"/>
      <c r="K147" s="292"/>
      <c r="L147" s="292"/>
      <c r="M147" s="292"/>
      <c r="N147" s="293"/>
    </row>
    <row r="148" spans="1:17" ht="34.5" customHeight="1" thickBot="1" x14ac:dyDescent="0.3">
      <c r="A148" s="353" t="s">
        <v>9</v>
      </c>
      <c r="B148" s="295"/>
      <c r="C148" s="295"/>
      <c r="D148" s="295"/>
      <c r="E148" s="295"/>
      <c r="F148" s="295"/>
      <c r="G148" s="295"/>
      <c r="H148" s="295"/>
      <c r="I148" s="295"/>
      <c r="J148" s="295"/>
      <c r="K148" s="295"/>
      <c r="L148" s="295"/>
      <c r="M148" s="296" t="s">
        <v>55</v>
      </c>
      <c r="N148" s="298" t="s">
        <v>12</v>
      </c>
    </row>
    <row r="149" spans="1:17" ht="71.25" customHeight="1" thickBot="1" x14ac:dyDescent="0.3">
      <c r="A149" s="66" t="s">
        <v>27</v>
      </c>
      <c r="B149" s="67" t="s">
        <v>28</v>
      </c>
      <c r="C149" s="68" t="s">
        <v>29</v>
      </c>
      <c r="D149" s="66" t="s">
        <v>30</v>
      </c>
      <c r="E149" s="69" t="s">
        <v>31</v>
      </c>
      <c r="F149" s="70" t="s">
        <v>32</v>
      </c>
      <c r="G149" s="71" t="s">
        <v>33</v>
      </c>
      <c r="H149" s="70" t="s">
        <v>34</v>
      </c>
      <c r="I149" s="72" t="s">
        <v>35</v>
      </c>
      <c r="J149" s="72" t="s">
        <v>36</v>
      </c>
      <c r="K149" s="73" t="s">
        <v>37</v>
      </c>
      <c r="L149" s="74" t="s">
        <v>38</v>
      </c>
      <c r="M149" s="297"/>
      <c r="N149" s="299"/>
    </row>
    <row r="150" spans="1:17" ht="16.5" thickBot="1" x14ac:dyDescent="0.3">
      <c r="A150" s="260" t="s">
        <v>71</v>
      </c>
      <c r="B150" s="261"/>
      <c r="C150" s="261"/>
      <c r="D150" s="261"/>
      <c r="E150" s="261"/>
      <c r="F150" s="261"/>
      <c r="G150" s="261"/>
      <c r="H150" s="261"/>
      <c r="I150" s="261"/>
      <c r="J150" s="261"/>
      <c r="K150" s="261"/>
      <c r="L150" s="261"/>
      <c r="M150" s="261"/>
      <c r="N150" s="262"/>
    </row>
    <row r="151" spans="1:17" s="32" customFormat="1" ht="161.25" customHeight="1" thickBot="1" x14ac:dyDescent="0.3">
      <c r="A151" s="54"/>
      <c r="B151" s="75"/>
      <c r="C151" s="75"/>
      <c r="E151" s="62"/>
      <c r="F151" s="76" t="str">
        <f>IF(C151="","",E151/(VLOOKUP(YEAR(C151),$C$805:$D$841,2,FALSE)))</f>
        <v/>
      </c>
      <c r="G151" s="77"/>
      <c r="H151" s="78">
        <f>+E151*G151</f>
        <v>0</v>
      </c>
      <c r="I151" s="90" t="str">
        <f>+IF(E151="","",F151*G151)</f>
        <v/>
      </c>
      <c r="J151" s="93"/>
      <c r="K151" s="336"/>
      <c r="L151" s="337">
        <f>(SUM(I151:I152))/$C$791</f>
        <v>0</v>
      </c>
      <c r="M151" s="55"/>
      <c r="N151" s="57"/>
      <c r="P151" s="32" t="str">
        <f>IF(L938="","",#REF!/(VLOOKUP(YEAR(#REF!),$XEU$1045872:$XEV$1045907,2,FALSE)))</f>
        <v/>
      </c>
    </row>
    <row r="152" spans="1:17" s="32" customFormat="1" ht="65.25" customHeight="1" x14ac:dyDescent="0.25">
      <c r="A152" s="54"/>
      <c r="B152" s="75"/>
      <c r="C152" s="75"/>
      <c r="D152" s="51"/>
      <c r="E152" s="62"/>
      <c r="F152" s="76" t="str">
        <f>IF(C152="","",E152/(VLOOKUP(YEAR(C152),$C$805:$D$841,2,FALSE)))</f>
        <v/>
      </c>
      <c r="G152" s="77"/>
      <c r="H152" s="78">
        <v>0</v>
      </c>
      <c r="I152" s="90" t="str">
        <f>+IF(E152="","",F152*G152)</f>
        <v/>
      </c>
      <c r="J152" s="92"/>
      <c r="K152" s="303"/>
      <c r="L152" s="354"/>
      <c r="M152" s="55"/>
      <c r="N152" s="57"/>
    </row>
    <row r="153" spans="1:17" ht="15" customHeight="1" x14ac:dyDescent="0.25">
      <c r="A153" s="259" t="s">
        <v>39</v>
      </c>
      <c r="B153" s="259"/>
      <c r="C153" s="259"/>
      <c r="D153" s="259"/>
      <c r="E153" s="259"/>
      <c r="F153" s="259"/>
      <c r="G153" s="259"/>
      <c r="H153" s="259"/>
      <c r="I153" s="259"/>
      <c r="J153" s="259"/>
      <c r="K153" s="259"/>
      <c r="L153" s="339" t="str">
        <f>IF(AND(L151&gt;=100%),"CUMPLE","NO CUMPLE")</f>
        <v>NO CUMPLE</v>
      </c>
      <c r="M153" s="339"/>
      <c r="N153" s="340" t="s">
        <v>25</v>
      </c>
      <c r="P153" s="33"/>
    </row>
    <row r="154" spans="1:17" ht="16.5" thickBot="1" x14ac:dyDescent="0.3">
      <c r="A154" s="259"/>
      <c r="B154" s="259"/>
      <c r="C154" s="259"/>
      <c r="D154" s="259"/>
      <c r="E154" s="259"/>
      <c r="F154" s="259"/>
      <c r="G154" s="259"/>
      <c r="H154" s="259"/>
      <c r="I154" s="259"/>
      <c r="J154" s="259"/>
      <c r="K154" s="259"/>
      <c r="L154" s="285"/>
      <c r="M154" s="285"/>
      <c r="N154" s="287"/>
      <c r="O154" s="29"/>
      <c r="P154" s="29"/>
      <c r="Q154" s="29"/>
    </row>
    <row r="155" spans="1:17" ht="16.5" thickBot="1" x14ac:dyDescent="0.3">
      <c r="A155" s="26"/>
      <c r="B155" s="26"/>
      <c r="C155" s="26"/>
      <c r="D155" s="26"/>
      <c r="E155" s="26"/>
      <c r="F155" s="26"/>
      <c r="G155" s="26"/>
      <c r="H155" s="26"/>
      <c r="I155" s="26"/>
      <c r="J155" s="26"/>
      <c r="K155" s="26"/>
      <c r="L155" s="26"/>
      <c r="M155" s="27"/>
      <c r="N155" s="27"/>
      <c r="O155" s="29"/>
      <c r="P155" s="29"/>
      <c r="Q155" s="29"/>
    </row>
    <row r="156" spans="1:17" ht="28.5" x14ac:dyDescent="0.25">
      <c r="A156" s="341">
        <f>+'INFORME FINAL'!A18</f>
        <v>13</v>
      </c>
      <c r="B156" s="342"/>
      <c r="C156" s="343"/>
      <c r="D156" s="344" t="str">
        <f>+'INFORME FINAL'!B18</f>
        <v>KRIBA INGENIEROS LTDA</v>
      </c>
      <c r="E156" s="288"/>
      <c r="F156" s="288"/>
      <c r="G156" s="288"/>
      <c r="H156" s="288"/>
      <c r="I156" s="288"/>
      <c r="J156" s="288"/>
      <c r="K156" s="288"/>
      <c r="L156" s="288"/>
      <c r="M156" s="288"/>
      <c r="N156" s="289"/>
    </row>
    <row r="157" spans="1:17" x14ac:dyDescent="0.25">
      <c r="A157" s="347" t="s">
        <v>54</v>
      </c>
      <c r="B157" s="348"/>
      <c r="C157" s="351" t="s">
        <v>24</v>
      </c>
      <c r="D157" s="345"/>
      <c r="E157" s="290"/>
      <c r="F157" s="290"/>
      <c r="G157" s="290"/>
      <c r="H157" s="290"/>
      <c r="I157" s="290"/>
      <c r="J157" s="290"/>
      <c r="K157" s="290"/>
      <c r="L157" s="290"/>
      <c r="M157" s="290"/>
      <c r="N157" s="291"/>
    </row>
    <row r="158" spans="1:17" x14ac:dyDescent="0.25">
      <c r="A158" s="349"/>
      <c r="B158" s="350"/>
      <c r="C158" s="352"/>
      <c r="D158" s="346"/>
      <c r="E158" s="292"/>
      <c r="F158" s="292"/>
      <c r="G158" s="292"/>
      <c r="H158" s="292"/>
      <c r="I158" s="292"/>
      <c r="J158" s="292"/>
      <c r="K158" s="292"/>
      <c r="L158" s="292"/>
      <c r="M158" s="292"/>
      <c r="N158" s="293"/>
    </row>
    <row r="159" spans="1:17" ht="34.5" customHeight="1" thickBot="1" x14ac:dyDescent="0.3">
      <c r="A159" s="353" t="s">
        <v>9</v>
      </c>
      <c r="B159" s="295"/>
      <c r="C159" s="295"/>
      <c r="D159" s="295"/>
      <c r="E159" s="295"/>
      <c r="F159" s="295"/>
      <c r="G159" s="295"/>
      <c r="H159" s="295"/>
      <c r="I159" s="295"/>
      <c r="J159" s="295"/>
      <c r="K159" s="295"/>
      <c r="L159" s="295"/>
      <c r="M159" s="296" t="s">
        <v>55</v>
      </c>
      <c r="N159" s="298" t="s">
        <v>12</v>
      </c>
    </row>
    <row r="160" spans="1:17" ht="71.25" customHeight="1" thickBot="1" x14ac:dyDescent="0.3">
      <c r="A160" s="66" t="s">
        <v>27</v>
      </c>
      <c r="B160" s="67" t="s">
        <v>28</v>
      </c>
      <c r="C160" s="68" t="s">
        <v>29</v>
      </c>
      <c r="D160" s="66" t="s">
        <v>30</v>
      </c>
      <c r="E160" s="69" t="s">
        <v>31</v>
      </c>
      <c r="F160" s="70" t="s">
        <v>32</v>
      </c>
      <c r="G160" s="71" t="s">
        <v>33</v>
      </c>
      <c r="H160" s="70" t="s">
        <v>34</v>
      </c>
      <c r="I160" s="72" t="s">
        <v>35</v>
      </c>
      <c r="J160" s="72" t="s">
        <v>36</v>
      </c>
      <c r="K160" s="73" t="s">
        <v>37</v>
      </c>
      <c r="L160" s="74" t="s">
        <v>38</v>
      </c>
      <c r="M160" s="297"/>
      <c r="N160" s="299"/>
    </row>
    <row r="161" spans="1:17" ht="16.5" thickBot="1" x14ac:dyDescent="0.3">
      <c r="A161" s="260" t="s">
        <v>73</v>
      </c>
      <c r="B161" s="261"/>
      <c r="C161" s="261"/>
      <c r="D161" s="261"/>
      <c r="E161" s="261"/>
      <c r="F161" s="261"/>
      <c r="G161" s="261"/>
      <c r="H161" s="261"/>
      <c r="I161" s="261"/>
      <c r="J161" s="261"/>
      <c r="K161" s="261"/>
      <c r="L161" s="261"/>
      <c r="M161" s="261"/>
      <c r="N161" s="262"/>
    </row>
    <row r="162" spans="1:17" s="32" customFormat="1" ht="161.25" customHeight="1" thickBot="1" x14ac:dyDescent="0.3">
      <c r="A162" s="54"/>
      <c r="B162" s="75"/>
      <c r="C162" s="75"/>
      <c r="E162" s="62"/>
      <c r="F162" s="76" t="str">
        <f>IF(C162="","",E162/(VLOOKUP(YEAR(C162),$C$805:$D$841,2,FALSE)))</f>
        <v/>
      </c>
      <c r="G162" s="77"/>
      <c r="H162" s="78">
        <f>+E162*G162</f>
        <v>0</v>
      </c>
      <c r="I162" s="90" t="str">
        <f>+IF(E162="","",F162*G162)</f>
        <v/>
      </c>
      <c r="J162" s="93"/>
      <c r="K162" s="336"/>
      <c r="L162" s="337">
        <f>(SUM(I162:I166))/$C$791</f>
        <v>0</v>
      </c>
      <c r="M162" s="55"/>
      <c r="N162" s="57"/>
      <c r="P162" s="32" t="str">
        <f>IF(L949="","",#REF!/(VLOOKUP(YEAR(#REF!),$XEU$1045872:$XEV$1045907,2,FALSE)))</f>
        <v/>
      </c>
    </row>
    <row r="163" spans="1:17" s="32" customFormat="1" ht="65.25" customHeight="1" thickBot="1" x14ac:dyDescent="0.3">
      <c r="A163" s="54"/>
      <c r="B163" s="75"/>
      <c r="C163" s="75"/>
      <c r="D163" s="51"/>
      <c r="E163" s="62"/>
      <c r="F163" s="76" t="str">
        <f>IF(C163="","",E163/(VLOOKUP(YEAR(C163),$C$805:$D$841,2,FALSE)))</f>
        <v/>
      </c>
      <c r="G163" s="77"/>
      <c r="H163" s="78">
        <v>0</v>
      </c>
      <c r="I163" s="90" t="str">
        <f>+IF(E163="","",F163*G163)</f>
        <v/>
      </c>
      <c r="J163" s="92"/>
      <c r="K163" s="323"/>
      <c r="L163" s="338"/>
      <c r="M163" s="55"/>
      <c r="N163" s="57"/>
    </row>
    <row r="164" spans="1:17" s="32" customFormat="1" ht="65.25" customHeight="1" thickBot="1" x14ac:dyDescent="0.3">
      <c r="A164" s="54"/>
      <c r="B164" s="75"/>
      <c r="C164" s="75"/>
      <c r="D164" s="51"/>
      <c r="E164" s="62"/>
      <c r="F164" s="76" t="str">
        <f>IF(C164="","",E164/(VLOOKUP(YEAR(C164),$C$805:$D$841,2,FALSE)))</f>
        <v/>
      </c>
      <c r="G164" s="77"/>
      <c r="H164" s="78">
        <v>0</v>
      </c>
      <c r="I164" s="90" t="str">
        <f>+IF(E164="","",F164*G164)</f>
        <v/>
      </c>
      <c r="J164" s="92"/>
      <c r="K164" s="323"/>
      <c r="L164" s="338"/>
      <c r="M164" s="55"/>
      <c r="N164" s="57"/>
    </row>
    <row r="165" spans="1:17" s="32" customFormat="1" ht="65.25" customHeight="1" thickBot="1" x14ac:dyDescent="0.3">
      <c r="A165" s="54"/>
      <c r="B165" s="75"/>
      <c r="C165" s="75"/>
      <c r="D165" s="51"/>
      <c r="E165" s="62"/>
      <c r="F165" s="76" t="str">
        <f>IF(C165="","",E165/(VLOOKUP(YEAR(C165),$C$805:$D$841,2,FALSE)))</f>
        <v/>
      </c>
      <c r="G165" s="77"/>
      <c r="H165" s="78">
        <v>0</v>
      </c>
      <c r="I165" s="90" t="str">
        <f>+IF(E165="","",F165*G165)</f>
        <v/>
      </c>
      <c r="J165" s="92"/>
      <c r="K165" s="323"/>
      <c r="L165" s="338"/>
      <c r="M165" s="55"/>
      <c r="N165" s="57"/>
    </row>
    <row r="166" spans="1:17" s="32" customFormat="1" ht="65.25" customHeight="1" x14ac:dyDescent="0.25">
      <c r="A166" s="54"/>
      <c r="B166" s="75"/>
      <c r="C166" s="75"/>
      <c r="D166" s="51"/>
      <c r="E166" s="62"/>
      <c r="F166" s="76" t="str">
        <f>IF(C166="","",E166/(VLOOKUP(YEAR(C166),$C$805:$D$841,2,FALSE)))</f>
        <v/>
      </c>
      <c r="G166" s="77"/>
      <c r="H166" s="78">
        <v>0</v>
      </c>
      <c r="I166" s="90" t="str">
        <f>+IF(E166="","",F166*G166)</f>
        <v/>
      </c>
      <c r="J166" s="92"/>
      <c r="K166" s="303"/>
      <c r="L166" s="354"/>
      <c r="M166" s="55"/>
      <c r="N166" s="57"/>
    </row>
    <row r="167" spans="1:17" ht="15" customHeight="1" x14ac:dyDescent="0.25">
      <c r="A167" s="259" t="s">
        <v>39</v>
      </c>
      <c r="B167" s="259"/>
      <c r="C167" s="259"/>
      <c r="D167" s="259"/>
      <c r="E167" s="259"/>
      <c r="F167" s="259"/>
      <c r="G167" s="259"/>
      <c r="H167" s="259"/>
      <c r="I167" s="259"/>
      <c r="J167" s="259"/>
      <c r="K167" s="259"/>
      <c r="L167" s="339" t="str">
        <f>IF(AND(L162&gt;=100%),"CUMPLE","NO CUMPLE")</f>
        <v>NO CUMPLE</v>
      </c>
      <c r="M167" s="339"/>
      <c r="N167" s="340" t="s">
        <v>25</v>
      </c>
      <c r="P167" s="33"/>
    </row>
    <row r="168" spans="1:17" ht="16.5" thickBot="1" x14ac:dyDescent="0.3">
      <c r="A168" s="259"/>
      <c r="B168" s="259"/>
      <c r="C168" s="259"/>
      <c r="D168" s="259"/>
      <c r="E168" s="259"/>
      <c r="F168" s="259"/>
      <c r="G168" s="259"/>
      <c r="H168" s="259"/>
      <c r="I168" s="259"/>
      <c r="J168" s="259"/>
      <c r="K168" s="259"/>
      <c r="L168" s="285"/>
      <c r="M168" s="285"/>
      <c r="N168" s="287"/>
      <c r="O168" s="29"/>
      <c r="P168" s="29"/>
      <c r="Q168" s="29"/>
    </row>
    <row r="169" spans="1:17" ht="16.5" thickBot="1" x14ac:dyDescent="0.3">
      <c r="A169" s="26"/>
      <c r="B169" s="26"/>
      <c r="C169" s="26"/>
      <c r="D169" s="26"/>
      <c r="E169" s="26"/>
      <c r="F169" s="26"/>
      <c r="G169" s="26"/>
      <c r="H169" s="26"/>
      <c r="I169" s="26"/>
      <c r="J169" s="26"/>
      <c r="K169" s="26"/>
      <c r="L169" s="26"/>
      <c r="M169" s="27"/>
      <c r="N169" s="27"/>
      <c r="O169" s="29"/>
      <c r="P169" s="29"/>
      <c r="Q169" s="29"/>
    </row>
    <row r="170" spans="1:17" ht="28.5" x14ac:dyDescent="0.25">
      <c r="A170" s="341" t="e">
        <f>+'INFORME FINAL'!#REF!</f>
        <v>#REF!</v>
      </c>
      <c r="B170" s="342"/>
      <c r="C170" s="343"/>
      <c r="D170" s="344" t="e">
        <f>+'INFORME FINAL'!#REF!</f>
        <v>#REF!</v>
      </c>
      <c r="E170" s="288"/>
      <c r="F170" s="288"/>
      <c r="G170" s="288"/>
      <c r="H170" s="288"/>
      <c r="I170" s="288"/>
      <c r="J170" s="288"/>
      <c r="K170" s="288"/>
      <c r="L170" s="288"/>
      <c r="M170" s="288"/>
      <c r="N170" s="289"/>
    </row>
    <row r="171" spans="1:17" x14ac:dyDescent="0.25">
      <c r="A171" s="347" t="s">
        <v>54</v>
      </c>
      <c r="B171" s="348"/>
      <c r="C171" s="351" t="s">
        <v>25</v>
      </c>
      <c r="D171" s="345"/>
      <c r="E171" s="290"/>
      <c r="F171" s="290"/>
      <c r="G171" s="290"/>
      <c r="H171" s="290"/>
      <c r="I171" s="290"/>
      <c r="J171" s="290"/>
      <c r="K171" s="290"/>
      <c r="L171" s="290"/>
      <c r="M171" s="290"/>
      <c r="N171" s="291"/>
    </row>
    <row r="172" spans="1:17" x14ac:dyDescent="0.25">
      <c r="A172" s="349"/>
      <c r="B172" s="350"/>
      <c r="C172" s="352"/>
      <c r="D172" s="346"/>
      <c r="E172" s="292"/>
      <c r="F172" s="292"/>
      <c r="G172" s="292"/>
      <c r="H172" s="292"/>
      <c r="I172" s="292"/>
      <c r="J172" s="292"/>
      <c r="K172" s="292"/>
      <c r="L172" s="292"/>
      <c r="M172" s="292"/>
      <c r="N172" s="293"/>
    </row>
    <row r="173" spans="1:17" ht="34.5" customHeight="1" thickBot="1" x14ac:dyDescent="0.3">
      <c r="A173" s="353" t="s">
        <v>9</v>
      </c>
      <c r="B173" s="295"/>
      <c r="C173" s="295"/>
      <c r="D173" s="295"/>
      <c r="E173" s="295"/>
      <c r="F173" s="295"/>
      <c r="G173" s="295"/>
      <c r="H173" s="295"/>
      <c r="I173" s="295"/>
      <c r="J173" s="295"/>
      <c r="K173" s="295"/>
      <c r="L173" s="295"/>
      <c r="M173" s="296" t="s">
        <v>55</v>
      </c>
      <c r="N173" s="298" t="s">
        <v>12</v>
      </c>
    </row>
    <row r="174" spans="1:17" ht="71.25" customHeight="1" thickBot="1" x14ac:dyDescent="0.3">
      <c r="A174" s="66" t="s">
        <v>27</v>
      </c>
      <c r="B174" s="67" t="s">
        <v>28</v>
      </c>
      <c r="C174" s="68" t="s">
        <v>29</v>
      </c>
      <c r="D174" s="66" t="s">
        <v>30</v>
      </c>
      <c r="E174" s="69" t="s">
        <v>31</v>
      </c>
      <c r="F174" s="70" t="s">
        <v>32</v>
      </c>
      <c r="G174" s="71" t="s">
        <v>33</v>
      </c>
      <c r="H174" s="70" t="s">
        <v>34</v>
      </c>
      <c r="I174" s="72" t="s">
        <v>35</v>
      </c>
      <c r="J174" s="72" t="s">
        <v>36</v>
      </c>
      <c r="K174" s="73" t="s">
        <v>37</v>
      </c>
      <c r="L174" s="74" t="s">
        <v>38</v>
      </c>
      <c r="M174" s="297"/>
      <c r="N174" s="299"/>
    </row>
    <row r="175" spans="1:17" ht="16.5" thickBot="1" x14ac:dyDescent="0.3">
      <c r="A175" s="260" t="s">
        <v>74</v>
      </c>
      <c r="B175" s="261"/>
      <c r="C175" s="261"/>
      <c r="D175" s="261"/>
      <c r="E175" s="261"/>
      <c r="F175" s="261"/>
      <c r="G175" s="261"/>
      <c r="H175" s="261"/>
      <c r="I175" s="261"/>
      <c r="J175" s="261"/>
      <c r="K175" s="261"/>
      <c r="L175" s="261"/>
      <c r="M175" s="261"/>
      <c r="N175" s="262"/>
    </row>
    <row r="176" spans="1:17" s="32" customFormat="1" ht="74.25" customHeight="1" x14ac:dyDescent="0.25">
      <c r="A176" s="54"/>
      <c r="B176" s="97"/>
      <c r="C176" s="97"/>
      <c r="E176" s="62"/>
      <c r="F176" s="100" t="str">
        <f>IF(C176="","",E176/(VLOOKUP(YEAR(C176),$C$805:$D$841,2,FALSE)))</f>
        <v/>
      </c>
      <c r="G176" s="77"/>
      <c r="H176" s="78">
        <f>+E176*G176</f>
        <v>0</v>
      </c>
      <c r="I176" s="90" t="str">
        <f>+IF(E176="","",F176*G176)</f>
        <v/>
      </c>
      <c r="J176" s="93"/>
      <c r="K176" s="336"/>
      <c r="L176" s="337">
        <f>(SUM(I176:I179))/$C$791</f>
        <v>0</v>
      </c>
      <c r="M176" s="55"/>
      <c r="N176" s="57"/>
      <c r="P176" s="32" t="str">
        <f>IF(L948="","",#REF!/(VLOOKUP(YEAR(#REF!),$XEU$1045872:$XEV$1045907,2,FALSE)))</f>
        <v/>
      </c>
    </row>
    <row r="177" spans="1:17" s="32" customFormat="1" ht="53.25" customHeight="1" x14ac:dyDescent="0.25">
      <c r="A177" s="54"/>
      <c r="B177" s="99"/>
      <c r="C177" s="99"/>
      <c r="D177" s="51"/>
      <c r="E177" s="62"/>
      <c r="F177" s="102" t="str">
        <f>IF(C177="","",E177/(VLOOKUP(YEAR(C177),$C$805:$D$841,2,FALSE)))</f>
        <v/>
      </c>
      <c r="G177" s="77"/>
      <c r="H177" s="78">
        <v>0</v>
      </c>
      <c r="I177" s="90" t="str">
        <f>+IF(E177="","",F177*G177)</f>
        <v/>
      </c>
      <c r="J177" s="92"/>
      <c r="K177" s="323"/>
      <c r="L177" s="338"/>
      <c r="M177" s="55"/>
      <c r="N177" s="57"/>
    </row>
    <row r="178" spans="1:17" s="32" customFormat="1" ht="53.25" customHeight="1" x14ac:dyDescent="0.25">
      <c r="A178" s="54"/>
      <c r="B178" s="98"/>
      <c r="C178" s="98"/>
      <c r="D178" s="51"/>
      <c r="E178" s="62"/>
      <c r="F178" s="101" t="str">
        <f>IF(C178="","",E178/(VLOOKUP(YEAR(C178),$C$805:$D$841,2,FALSE)))</f>
        <v/>
      </c>
      <c r="G178" s="77"/>
      <c r="H178" s="78">
        <v>0</v>
      </c>
      <c r="I178" s="90" t="str">
        <f>+IF(E178="","",F178*G178)</f>
        <v/>
      </c>
      <c r="J178" s="92"/>
      <c r="K178" s="303"/>
      <c r="L178" s="354"/>
      <c r="M178" s="55"/>
      <c r="N178" s="57"/>
    </row>
    <row r="179" spans="1:17" ht="15.75" x14ac:dyDescent="0.25">
      <c r="A179" s="260" t="s">
        <v>75</v>
      </c>
      <c r="B179" s="261"/>
      <c r="C179" s="261"/>
      <c r="D179" s="261"/>
      <c r="E179" s="261"/>
      <c r="F179" s="261"/>
      <c r="G179" s="261"/>
      <c r="H179" s="261"/>
      <c r="I179" s="261"/>
      <c r="J179" s="261"/>
      <c r="K179" s="261"/>
      <c r="L179" s="261"/>
      <c r="M179" s="261"/>
      <c r="N179" s="262"/>
    </row>
    <row r="180" spans="1:17" ht="15" customHeight="1" x14ac:dyDescent="0.25">
      <c r="A180" s="259" t="s">
        <v>39</v>
      </c>
      <c r="B180" s="259"/>
      <c r="C180" s="259"/>
      <c r="D180" s="259"/>
      <c r="E180" s="259"/>
      <c r="F180" s="259"/>
      <c r="G180" s="259"/>
      <c r="H180" s="259"/>
      <c r="I180" s="259"/>
      <c r="J180" s="259"/>
      <c r="K180" s="259"/>
      <c r="L180" s="339" t="str">
        <f>IF(AND(L176&gt;=100%),"CUMPLE","NO CUMPLE")</f>
        <v>NO CUMPLE</v>
      </c>
      <c r="M180" s="339"/>
      <c r="N180" s="340" t="s">
        <v>25</v>
      </c>
      <c r="P180" s="33"/>
    </row>
    <row r="181" spans="1:17" ht="16.5" thickBot="1" x14ac:dyDescent="0.3">
      <c r="A181" s="259"/>
      <c r="B181" s="259"/>
      <c r="C181" s="259"/>
      <c r="D181" s="259"/>
      <c r="E181" s="259"/>
      <c r="F181" s="259"/>
      <c r="G181" s="259"/>
      <c r="H181" s="259"/>
      <c r="I181" s="259"/>
      <c r="J181" s="259"/>
      <c r="K181" s="259"/>
      <c r="L181" s="285"/>
      <c r="M181" s="285"/>
      <c r="N181" s="287"/>
      <c r="O181" s="29"/>
      <c r="P181" s="29"/>
      <c r="Q181" s="29"/>
    </row>
    <row r="182" spans="1:17" ht="16.5" thickBot="1" x14ac:dyDescent="0.3">
      <c r="A182" s="26"/>
      <c r="B182" s="26"/>
      <c r="C182" s="26"/>
      <c r="D182" s="26"/>
      <c r="E182" s="26"/>
      <c r="F182" s="26"/>
      <c r="G182" s="26"/>
      <c r="H182" s="26"/>
      <c r="I182" s="26"/>
      <c r="J182" s="26"/>
      <c r="K182" s="26"/>
      <c r="L182" s="26"/>
      <c r="M182" s="27"/>
      <c r="N182" s="27"/>
      <c r="O182" s="29"/>
      <c r="P182" s="29"/>
      <c r="Q182" s="29"/>
    </row>
    <row r="183" spans="1:17" ht="28.5" x14ac:dyDescent="0.25">
      <c r="A183" s="341" t="e">
        <f>+'INFORME FINAL'!#REF!</f>
        <v>#REF!</v>
      </c>
      <c r="B183" s="342"/>
      <c r="C183" s="343"/>
      <c r="D183" s="344" t="e">
        <f>+'INFORME FINAL'!#REF!</f>
        <v>#REF!</v>
      </c>
      <c r="E183" s="288"/>
      <c r="F183" s="288"/>
      <c r="G183" s="288"/>
      <c r="H183" s="288"/>
      <c r="I183" s="288"/>
      <c r="J183" s="288"/>
      <c r="K183" s="288"/>
      <c r="L183" s="288"/>
      <c r="M183" s="288"/>
      <c r="N183" s="289"/>
    </row>
    <row r="184" spans="1:17" x14ac:dyDescent="0.25">
      <c r="A184" s="347" t="s">
        <v>54</v>
      </c>
      <c r="B184" s="348"/>
      <c r="C184" s="351" t="s">
        <v>25</v>
      </c>
      <c r="D184" s="345"/>
      <c r="E184" s="290"/>
      <c r="F184" s="290"/>
      <c r="G184" s="290"/>
      <c r="H184" s="290"/>
      <c r="I184" s="290"/>
      <c r="J184" s="290"/>
      <c r="K184" s="290"/>
      <c r="L184" s="290"/>
      <c r="M184" s="290"/>
      <c r="N184" s="291"/>
    </row>
    <row r="185" spans="1:17" x14ac:dyDescent="0.25">
      <c r="A185" s="349"/>
      <c r="B185" s="350"/>
      <c r="C185" s="352"/>
      <c r="D185" s="346"/>
      <c r="E185" s="292"/>
      <c r="F185" s="292"/>
      <c r="G185" s="292"/>
      <c r="H185" s="292"/>
      <c r="I185" s="292"/>
      <c r="J185" s="292"/>
      <c r="K185" s="292"/>
      <c r="L185" s="292"/>
      <c r="M185" s="292"/>
      <c r="N185" s="293"/>
    </row>
    <row r="186" spans="1:17" ht="34.5" customHeight="1" thickBot="1" x14ac:dyDescent="0.3">
      <c r="A186" s="353" t="s">
        <v>9</v>
      </c>
      <c r="B186" s="295"/>
      <c r="C186" s="295"/>
      <c r="D186" s="295"/>
      <c r="E186" s="295"/>
      <c r="F186" s="295"/>
      <c r="G186" s="295"/>
      <c r="H186" s="295"/>
      <c r="I186" s="295"/>
      <c r="J186" s="295"/>
      <c r="K186" s="295"/>
      <c r="L186" s="295"/>
      <c r="M186" s="296" t="s">
        <v>55</v>
      </c>
      <c r="N186" s="298" t="s">
        <v>12</v>
      </c>
    </row>
    <row r="187" spans="1:17" ht="71.25" customHeight="1" thickBot="1" x14ac:dyDescent="0.3">
      <c r="A187" s="66" t="s">
        <v>27</v>
      </c>
      <c r="B187" s="67" t="s">
        <v>28</v>
      </c>
      <c r="C187" s="68" t="s">
        <v>29</v>
      </c>
      <c r="D187" s="66" t="s">
        <v>30</v>
      </c>
      <c r="E187" s="69" t="s">
        <v>31</v>
      </c>
      <c r="F187" s="70" t="s">
        <v>32</v>
      </c>
      <c r="G187" s="71" t="s">
        <v>33</v>
      </c>
      <c r="H187" s="70" t="s">
        <v>34</v>
      </c>
      <c r="I187" s="72" t="s">
        <v>35</v>
      </c>
      <c r="J187" s="72" t="s">
        <v>36</v>
      </c>
      <c r="K187" s="73" t="s">
        <v>37</v>
      </c>
      <c r="L187" s="74" t="s">
        <v>38</v>
      </c>
      <c r="M187" s="297"/>
      <c r="N187" s="299"/>
    </row>
    <row r="188" spans="1:17" ht="16.5" thickBot="1" x14ac:dyDescent="0.3">
      <c r="A188" s="260" t="s">
        <v>76</v>
      </c>
      <c r="B188" s="261"/>
      <c r="C188" s="261"/>
      <c r="D188" s="261"/>
      <c r="E188" s="261"/>
      <c r="F188" s="261"/>
      <c r="G188" s="261"/>
      <c r="H188" s="261"/>
      <c r="I188" s="261"/>
      <c r="J188" s="261"/>
      <c r="K188" s="261"/>
      <c r="L188" s="261"/>
      <c r="M188" s="261"/>
      <c r="N188" s="262"/>
    </row>
    <row r="189" spans="1:17" s="32" customFormat="1" ht="74.25" customHeight="1" x14ac:dyDescent="0.25">
      <c r="A189" s="54"/>
      <c r="B189" s="97"/>
      <c r="C189" s="97"/>
      <c r="E189" s="62"/>
      <c r="F189" s="100" t="str">
        <f>IF(C189="","",E189/(VLOOKUP(YEAR(C189),$C$805:$D$841,2,FALSE)))</f>
        <v/>
      </c>
      <c r="G189" s="77"/>
      <c r="H189" s="78">
        <f>+E189*G189</f>
        <v>0</v>
      </c>
      <c r="I189" s="90" t="str">
        <f>+IF(E189="","",F189*G189)</f>
        <v/>
      </c>
      <c r="J189" s="93"/>
      <c r="K189" s="336"/>
      <c r="L189" s="337">
        <f>(SUM(I189:I194))/$C$791</f>
        <v>0</v>
      </c>
      <c r="M189" s="55"/>
      <c r="N189" s="57"/>
      <c r="P189" s="32" t="str">
        <f>IF(L961="","",#REF!/(VLOOKUP(YEAR(#REF!),$XEU$1045872:$XEV$1045907,2,FALSE)))</f>
        <v/>
      </c>
    </row>
    <row r="190" spans="1:17" s="32" customFormat="1" ht="53.25" customHeight="1" x14ac:dyDescent="0.25">
      <c r="A190" s="54"/>
      <c r="B190" s="99"/>
      <c r="C190" s="99"/>
      <c r="D190" s="51"/>
      <c r="E190" s="62"/>
      <c r="F190" s="102" t="str">
        <f>IF(C190="","",E190/(VLOOKUP(YEAR(C190),$C$805:$D$841,2,FALSE)))</f>
        <v/>
      </c>
      <c r="G190" s="77"/>
      <c r="H190" s="78">
        <v>0</v>
      </c>
      <c r="I190" s="90" t="str">
        <f>+IF(E190="","",F190*G190)</f>
        <v/>
      </c>
      <c r="J190" s="92"/>
      <c r="K190" s="323"/>
      <c r="L190" s="338"/>
      <c r="M190" s="55"/>
      <c r="N190" s="57"/>
    </row>
    <row r="191" spans="1:17" s="32" customFormat="1" ht="53.25" customHeight="1" x14ac:dyDescent="0.25">
      <c r="A191" s="54"/>
      <c r="B191" s="99"/>
      <c r="C191" s="99"/>
      <c r="D191" s="51"/>
      <c r="E191" s="62"/>
      <c r="F191" s="102" t="str">
        <f>IF(C191="","",E191/(VLOOKUP(YEAR(C191),$C$805:$D$841,2,FALSE)))</f>
        <v/>
      </c>
      <c r="G191" s="77"/>
      <c r="H191" s="78">
        <v>0</v>
      </c>
      <c r="I191" s="90" t="str">
        <f>+IF(E191="","",F191*G191)</f>
        <v/>
      </c>
      <c r="J191" s="92"/>
      <c r="K191" s="323"/>
      <c r="L191" s="338"/>
      <c r="M191" s="55"/>
      <c r="N191" s="57"/>
    </row>
    <row r="192" spans="1:17" ht="15.75" x14ac:dyDescent="0.25">
      <c r="A192" s="260" t="s">
        <v>77</v>
      </c>
      <c r="B192" s="261"/>
      <c r="C192" s="261"/>
      <c r="D192" s="261"/>
      <c r="E192" s="261"/>
      <c r="F192" s="261"/>
      <c r="G192" s="261"/>
      <c r="H192" s="261"/>
      <c r="I192" s="261"/>
      <c r="J192" s="261"/>
      <c r="K192" s="261"/>
      <c r="L192" s="261"/>
      <c r="M192" s="261"/>
      <c r="N192" s="262"/>
    </row>
    <row r="193" spans="1:17" s="32" customFormat="1" ht="53.25" customHeight="1" thickBot="1" x14ac:dyDescent="0.3">
      <c r="A193" s="54"/>
      <c r="B193" s="99"/>
      <c r="C193" s="99"/>
      <c r="D193" s="51"/>
      <c r="E193" s="62"/>
      <c r="F193" s="102" t="str">
        <f>IF(C193="","",E193/(VLOOKUP(YEAR(C193),$C$805:$D$841,2,FALSE)))</f>
        <v/>
      </c>
      <c r="G193" s="77"/>
      <c r="H193" s="78">
        <v>0</v>
      </c>
      <c r="I193" s="90" t="str">
        <f>+IF(E193="","",F193*G193)</f>
        <v/>
      </c>
      <c r="J193" s="92"/>
      <c r="K193" s="92"/>
      <c r="L193" s="92"/>
      <c r="M193" s="55"/>
      <c r="N193" s="57"/>
    </row>
    <row r="194" spans="1:17" s="32" customFormat="1" ht="53.25" customHeight="1" x14ac:dyDescent="0.25">
      <c r="A194" s="54"/>
      <c r="B194" s="75"/>
      <c r="C194" s="75"/>
      <c r="D194" s="51"/>
      <c r="E194" s="62"/>
      <c r="F194" s="76" t="str">
        <f>IF(C194="","",E194/(VLOOKUP(YEAR(C194),$C$805:$D$841,2,FALSE)))</f>
        <v/>
      </c>
      <c r="G194" s="77"/>
      <c r="H194" s="78">
        <v>0</v>
      </c>
      <c r="I194" s="90" t="str">
        <f>+IF(E194="","",F194*G194)</f>
        <v/>
      </c>
      <c r="J194" s="94"/>
      <c r="K194" s="94"/>
      <c r="L194" s="94"/>
      <c r="M194" s="55"/>
      <c r="N194" s="57"/>
    </row>
    <row r="195" spans="1:17" ht="15" customHeight="1" x14ac:dyDescent="0.25">
      <c r="A195" s="259" t="s">
        <v>39</v>
      </c>
      <c r="B195" s="259"/>
      <c r="C195" s="259"/>
      <c r="D195" s="259"/>
      <c r="E195" s="259"/>
      <c r="F195" s="259"/>
      <c r="G195" s="259"/>
      <c r="H195" s="259"/>
      <c r="I195" s="259"/>
      <c r="J195" s="259"/>
      <c r="K195" s="259"/>
      <c r="L195" s="339" t="str">
        <f>IF(AND(L189&gt;=100%),"CUMPLE","NO CUMPLE")</f>
        <v>NO CUMPLE</v>
      </c>
      <c r="M195" s="339"/>
      <c r="N195" s="340" t="s">
        <v>25</v>
      </c>
      <c r="P195" s="33"/>
    </row>
    <row r="196" spans="1:17" ht="16.5" thickBot="1" x14ac:dyDescent="0.3">
      <c r="A196" s="259"/>
      <c r="B196" s="259"/>
      <c r="C196" s="259"/>
      <c r="D196" s="259"/>
      <c r="E196" s="259"/>
      <c r="F196" s="259"/>
      <c r="G196" s="259"/>
      <c r="H196" s="259"/>
      <c r="I196" s="259"/>
      <c r="J196" s="259"/>
      <c r="K196" s="259"/>
      <c r="L196" s="285"/>
      <c r="M196" s="285"/>
      <c r="N196" s="287"/>
      <c r="O196" s="29"/>
      <c r="P196" s="29"/>
      <c r="Q196" s="29"/>
    </row>
    <row r="197" spans="1:17" ht="16.5" thickBot="1" x14ac:dyDescent="0.3">
      <c r="A197" s="26"/>
      <c r="B197" s="26"/>
      <c r="C197" s="26"/>
      <c r="D197" s="26"/>
      <c r="E197" s="26"/>
      <c r="F197" s="26"/>
      <c r="G197" s="26"/>
      <c r="H197" s="26"/>
      <c r="I197" s="26"/>
      <c r="J197" s="26"/>
      <c r="K197" s="26"/>
      <c r="L197" s="26"/>
      <c r="M197" s="27"/>
      <c r="N197" s="27"/>
      <c r="O197" s="29"/>
      <c r="P197" s="29"/>
      <c r="Q197" s="29"/>
    </row>
    <row r="198" spans="1:17" ht="28.5" x14ac:dyDescent="0.25">
      <c r="A198" s="341" t="e">
        <f>+'INFORME FINAL'!#REF!</f>
        <v>#REF!</v>
      </c>
      <c r="B198" s="342"/>
      <c r="C198" s="343"/>
      <c r="D198" s="344" t="e">
        <f>+'INFORME FINAL'!#REF!</f>
        <v>#REF!</v>
      </c>
      <c r="E198" s="288"/>
      <c r="F198" s="288"/>
      <c r="G198" s="288"/>
      <c r="H198" s="288"/>
      <c r="I198" s="288"/>
      <c r="J198" s="288"/>
      <c r="K198" s="288"/>
      <c r="L198" s="288"/>
      <c r="M198" s="288"/>
      <c r="N198" s="289"/>
    </row>
    <row r="199" spans="1:17" x14ac:dyDescent="0.25">
      <c r="A199" s="347" t="s">
        <v>54</v>
      </c>
      <c r="B199" s="348"/>
      <c r="C199" s="351" t="s">
        <v>25</v>
      </c>
      <c r="D199" s="345"/>
      <c r="E199" s="290"/>
      <c r="F199" s="290"/>
      <c r="G199" s="290"/>
      <c r="H199" s="290"/>
      <c r="I199" s="290"/>
      <c r="J199" s="290"/>
      <c r="K199" s="290"/>
      <c r="L199" s="290"/>
      <c r="M199" s="290"/>
      <c r="N199" s="291"/>
    </row>
    <row r="200" spans="1:17" x14ac:dyDescent="0.25">
      <c r="A200" s="349"/>
      <c r="B200" s="350"/>
      <c r="C200" s="352"/>
      <c r="D200" s="346"/>
      <c r="E200" s="292"/>
      <c r="F200" s="292"/>
      <c r="G200" s="292"/>
      <c r="H200" s="292"/>
      <c r="I200" s="292"/>
      <c r="J200" s="292"/>
      <c r="K200" s="292"/>
      <c r="L200" s="292"/>
      <c r="M200" s="292"/>
      <c r="N200" s="293"/>
    </row>
    <row r="201" spans="1:17" ht="34.5" customHeight="1" thickBot="1" x14ac:dyDescent="0.3">
      <c r="A201" s="353" t="s">
        <v>9</v>
      </c>
      <c r="B201" s="295"/>
      <c r="C201" s="295"/>
      <c r="D201" s="295"/>
      <c r="E201" s="295"/>
      <c r="F201" s="295"/>
      <c r="G201" s="295"/>
      <c r="H201" s="295"/>
      <c r="I201" s="295"/>
      <c r="J201" s="295"/>
      <c r="K201" s="295"/>
      <c r="L201" s="295"/>
      <c r="M201" s="296" t="s">
        <v>55</v>
      </c>
      <c r="N201" s="298" t="s">
        <v>12</v>
      </c>
    </row>
    <row r="202" spans="1:17" ht="71.25" customHeight="1" thickBot="1" x14ac:dyDescent="0.3">
      <c r="A202" s="66" t="s">
        <v>27</v>
      </c>
      <c r="B202" s="67" t="s">
        <v>28</v>
      </c>
      <c r="C202" s="68" t="s">
        <v>29</v>
      </c>
      <c r="D202" s="66" t="s">
        <v>30</v>
      </c>
      <c r="E202" s="69" t="s">
        <v>31</v>
      </c>
      <c r="F202" s="70" t="s">
        <v>32</v>
      </c>
      <c r="G202" s="71" t="s">
        <v>33</v>
      </c>
      <c r="H202" s="70" t="s">
        <v>34</v>
      </c>
      <c r="I202" s="72" t="s">
        <v>35</v>
      </c>
      <c r="J202" s="72" t="s">
        <v>36</v>
      </c>
      <c r="K202" s="73" t="s">
        <v>37</v>
      </c>
      <c r="L202" s="74" t="s">
        <v>38</v>
      </c>
      <c r="M202" s="297"/>
      <c r="N202" s="299"/>
    </row>
    <row r="203" spans="1:17" ht="16.5" thickBot="1" x14ac:dyDescent="0.3">
      <c r="A203" s="260" t="s">
        <v>78</v>
      </c>
      <c r="B203" s="261"/>
      <c r="C203" s="261"/>
      <c r="D203" s="261"/>
      <c r="E203" s="261"/>
      <c r="F203" s="261"/>
      <c r="G203" s="261"/>
      <c r="H203" s="261"/>
      <c r="I203" s="261"/>
      <c r="J203" s="261"/>
      <c r="K203" s="261"/>
      <c r="L203" s="261"/>
      <c r="M203" s="261"/>
      <c r="N203" s="262"/>
    </row>
    <row r="204" spans="1:17" s="32" customFormat="1" ht="74.25" customHeight="1" x14ac:dyDescent="0.25">
      <c r="A204" s="54"/>
      <c r="B204" s="97"/>
      <c r="C204" s="97"/>
      <c r="E204" s="62"/>
      <c r="F204" s="100" t="str">
        <f>IF(C204="","",E204/(VLOOKUP(YEAR(C204),$C$805:$D$841,2,FALSE)))</f>
        <v/>
      </c>
      <c r="G204" s="77"/>
      <c r="H204" s="78">
        <f>+E204*G204</f>
        <v>0</v>
      </c>
      <c r="I204" s="90" t="str">
        <f>+IF(E204="","",F204*G204)</f>
        <v/>
      </c>
      <c r="J204" s="93"/>
      <c r="K204" s="336"/>
      <c r="L204" s="337">
        <f>(SUM(I204:I208))/$C$791</f>
        <v>0</v>
      </c>
      <c r="M204" s="55"/>
      <c r="N204" s="57"/>
      <c r="P204" s="32" t="str">
        <f>IF(L976="","",#REF!/(VLOOKUP(YEAR(#REF!),$XEU$1045872:$XEV$1045907,2,FALSE)))</f>
        <v/>
      </c>
    </row>
    <row r="205" spans="1:17" s="32" customFormat="1" ht="53.25" customHeight="1" x14ac:dyDescent="0.25">
      <c r="A205" s="54"/>
      <c r="B205" s="99"/>
      <c r="C205" s="99"/>
      <c r="D205" s="51"/>
      <c r="E205" s="62"/>
      <c r="F205" s="102" t="str">
        <f>IF(C205="","",E205/(VLOOKUP(YEAR(C205),$C$805:$D$841,2,FALSE)))</f>
        <v/>
      </c>
      <c r="G205" s="77"/>
      <c r="H205" s="78">
        <v>0</v>
      </c>
      <c r="I205" s="90" t="str">
        <f>+IF(E205="","",F205*G205)</f>
        <v/>
      </c>
      <c r="J205" s="92"/>
      <c r="K205" s="323"/>
      <c r="L205" s="338"/>
      <c r="M205" s="55"/>
      <c r="N205" s="57"/>
    </row>
    <row r="206" spans="1:17" s="32" customFormat="1" ht="53.25" customHeight="1" x14ac:dyDescent="0.25">
      <c r="A206" s="54"/>
      <c r="B206" s="99"/>
      <c r="C206" s="99"/>
      <c r="D206" s="51"/>
      <c r="E206" s="62"/>
      <c r="F206" s="102" t="str">
        <f>IF(C206="","",E206/(VLOOKUP(YEAR(C206),$C$805:$D$841,2,FALSE)))</f>
        <v/>
      </c>
      <c r="G206" s="77"/>
      <c r="H206" s="78">
        <v>0</v>
      </c>
      <c r="I206" s="90" t="str">
        <f>+IF(E206="","",F206*G206)</f>
        <v/>
      </c>
      <c r="J206" s="92"/>
      <c r="K206" s="323"/>
      <c r="L206" s="338"/>
      <c r="M206" s="55"/>
      <c r="N206" s="57"/>
    </row>
    <row r="207" spans="1:17" s="32" customFormat="1" ht="53.25" customHeight="1" x14ac:dyDescent="0.25">
      <c r="A207" s="54"/>
      <c r="B207" s="99"/>
      <c r="C207" s="99"/>
      <c r="D207" s="51"/>
      <c r="E207" s="62"/>
      <c r="F207" s="102" t="str">
        <f>IF(C207="","",E207/(VLOOKUP(YEAR(C207),$C$805:$D$841,2,FALSE)))</f>
        <v/>
      </c>
      <c r="G207" s="77"/>
      <c r="H207" s="78">
        <v>0</v>
      </c>
      <c r="I207" s="90" t="str">
        <f>+IF(E207="","",F207*G207)</f>
        <v/>
      </c>
      <c r="J207" s="92"/>
      <c r="K207" s="323"/>
      <c r="L207" s="338"/>
      <c r="M207" s="55"/>
      <c r="N207" s="57"/>
    </row>
    <row r="208" spans="1:17" ht="15.75" x14ac:dyDescent="0.25">
      <c r="A208" s="260" t="s">
        <v>79</v>
      </c>
      <c r="B208" s="261"/>
      <c r="C208" s="261"/>
      <c r="D208" s="261"/>
      <c r="E208" s="261"/>
      <c r="F208" s="261"/>
      <c r="G208" s="261"/>
      <c r="H208" s="261"/>
      <c r="I208" s="261"/>
      <c r="J208" s="261"/>
      <c r="K208" s="261"/>
      <c r="L208" s="261"/>
      <c r="M208" s="261"/>
      <c r="N208" s="262"/>
    </row>
    <row r="209" spans="1:17" ht="15" customHeight="1" x14ac:dyDescent="0.25">
      <c r="A209" s="259" t="s">
        <v>39</v>
      </c>
      <c r="B209" s="259"/>
      <c r="C209" s="259"/>
      <c r="D209" s="259"/>
      <c r="E209" s="259"/>
      <c r="F209" s="259"/>
      <c r="G209" s="259"/>
      <c r="H209" s="259"/>
      <c r="I209" s="259"/>
      <c r="J209" s="259"/>
      <c r="K209" s="259"/>
      <c r="L209" s="339" t="str">
        <f>IF(AND(L204&gt;=100%),"CUMPLE","NO CUMPLE")</f>
        <v>NO CUMPLE</v>
      </c>
      <c r="M209" s="339"/>
      <c r="N209" s="340" t="s">
        <v>25</v>
      </c>
      <c r="P209" s="33"/>
    </row>
    <row r="210" spans="1:17" ht="16.5" thickBot="1" x14ac:dyDescent="0.3">
      <c r="A210" s="259"/>
      <c r="B210" s="259"/>
      <c r="C210" s="259"/>
      <c r="D210" s="259"/>
      <c r="E210" s="259"/>
      <c r="F210" s="259"/>
      <c r="G210" s="259"/>
      <c r="H210" s="259"/>
      <c r="I210" s="259"/>
      <c r="J210" s="259"/>
      <c r="K210" s="259"/>
      <c r="L210" s="285"/>
      <c r="M210" s="285"/>
      <c r="N210" s="287"/>
      <c r="O210" s="29"/>
      <c r="P210" s="29"/>
      <c r="Q210" s="29"/>
    </row>
    <row r="211" spans="1:17" ht="16.5" thickBot="1" x14ac:dyDescent="0.3">
      <c r="A211" s="26"/>
      <c r="B211" s="26"/>
      <c r="C211" s="26"/>
      <c r="D211" s="26"/>
      <c r="E211" s="26"/>
      <c r="F211" s="26"/>
      <c r="G211" s="26"/>
      <c r="H211" s="26"/>
      <c r="I211" s="26"/>
      <c r="J211" s="26"/>
      <c r="K211" s="26"/>
      <c r="L211" s="26"/>
      <c r="M211" s="27"/>
      <c r="N211" s="27"/>
      <c r="O211" s="29"/>
      <c r="P211" s="29"/>
      <c r="Q211" s="29"/>
    </row>
    <row r="212" spans="1:17" ht="28.5" x14ac:dyDescent="0.25">
      <c r="A212" s="341" t="e">
        <f>+'INFORME FINAL'!#REF!</f>
        <v>#REF!</v>
      </c>
      <c r="B212" s="342"/>
      <c r="C212" s="343"/>
      <c r="D212" s="344" t="e">
        <f>+'INFORME FINAL'!#REF!</f>
        <v>#REF!</v>
      </c>
      <c r="E212" s="288"/>
      <c r="F212" s="288"/>
      <c r="G212" s="288"/>
      <c r="H212" s="288"/>
      <c r="I212" s="288"/>
      <c r="J212" s="288"/>
      <c r="K212" s="288"/>
      <c r="L212" s="288"/>
      <c r="M212" s="288"/>
      <c r="N212" s="289"/>
    </row>
    <row r="213" spans="1:17" x14ac:dyDescent="0.25">
      <c r="A213" s="347" t="s">
        <v>54</v>
      </c>
      <c r="B213" s="348"/>
      <c r="C213" s="351" t="s">
        <v>25</v>
      </c>
      <c r="D213" s="345"/>
      <c r="E213" s="290"/>
      <c r="F213" s="290"/>
      <c r="G213" s="290"/>
      <c r="H213" s="290"/>
      <c r="I213" s="290"/>
      <c r="J213" s="290"/>
      <c r="K213" s="290"/>
      <c r="L213" s="290"/>
      <c r="M213" s="290"/>
      <c r="N213" s="291"/>
    </row>
    <row r="214" spans="1:17" x14ac:dyDescent="0.25">
      <c r="A214" s="349"/>
      <c r="B214" s="350"/>
      <c r="C214" s="352"/>
      <c r="D214" s="346"/>
      <c r="E214" s="292"/>
      <c r="F214" s="292"/>
      <c r="G214" s="292"/>
      <c r="H214" s="292"/>
      <c r="I214" s="292"/>
      <c r="J214" s="292"/>
      <c r="K214" s="292"/>
      <c r="L214" s="292"/>
      <c r="M214" s="292"/>
      <c r="N214" s="293"/>
    </row>
    <row r="215" spans="1:17" ht="34.5" customHeight="1" thickBot="1" x14ac:dyDescent="0.3">
      <c r="A215" s="353" t="s">
        <v>9</v>
      </c>
      <c r="B215" s="295"/>
      <c r="C215" s="295"/>
      <c r="D215" s="295"/>
      <c r="E215" s="295"/>
      <c r="F215" s="295"/>
      <c r="G215" s="295"/>
      <c r="H215" s="295"/>
      <c r="I215" s="295"/>
      <c r="J215" s="295"/>
      <c r="K215" s="295"/>
      <c r="L215" s="295"/>
      <c r="M215" s="296" t="s">
        <v>55</v>
      </c>
      <c r="N215" s="298" t="s">
        <v>12</v>
      </c>
    </row>
    <row r="216" spans="1:17" ht="71.25" customHeight="1" thickBot="1" x14ac:dyDescent="0.3">
      <c r="A216" s="66" t="s">
        <v>27</v>
      </c>
      <c r="B216" s="67" t="s">
        <v>28</v>
      </c>
      <c r="C216" s="68" t="s">
        <v>29</v>
      </c>
      <c r="D216" s="66" t="s">
        <v>30</v>
      </c>
      <c r="E216" s="69" t="s">
        <v>31</v>
      </c>
      <c r="F216" s="70" t="s">
        <v>32</v>
      </c>
      <c r="G216" s="71" t="s">
        <v>33</v>
      </c>
      <c r="H216" s="70" t="s">
        <v>34</v>
      </c>
      <c r="I216" s="72" t="s">
        <v>35</v>
      </c>
      <c r="J216" s="72" t="s">
        <v>36</v>
      </c>
      <c r="K216" s="73" t="s">
        <v>37</v>
      </c>
      <c r="L216" s="74" t="s">
        <v>38</v>
      </c>
      <c r="M216" s="297"/>
      <c r="N216" s="299"/>
    </row>
    <row r="217" spans="1:17" ht="16.5" thickBot="1" x14ac:dyDescent="0.3">
      <c r="A217" s="260" t="s">
        <v>80</v>
      </c>
      <c r="B217" s="261"/>
      <c r="C217" s="261"/>
      <c r="D217" s="261"/>
      <c r="E217" s="261"/>
      <c r="F217" s="261"/>
      <c r="G217" s="261"/>
      <c r="H217" s="261"/>
      <c r="I217" s="261"/>
      <c r="J217" s="261"/>
      <c r="K217" s="261"/>
      <c r="L217" s="261"/>
      <c r="M217" s="261"/>
      <c r="N217" s="262"/>
    </row>
    <row r="218" spans="1:17" s="32" customFormat="1" ht="74.25" customHeight="1" x14ac:dyDescent="0.25">
      <c r="A218" s="54"/>
      <c r="B218" s="97"/>
      <c r="C218" s="97"/>
      <c r="E218" s="62"/>
      <c r="F218" s="100" t="str">
        <f>IF(C218="","",E218/(VLOOKUP(YEAR(C218),$C$805:$D$841,2,FALSE)))</f>
        <v/>
      </c>
      <c r="G218" s="77"/>
      <c r="H218" s="78">
        <f>+E218*G218</f>
        <v>0</v>
      </c>
      <c r="I218" s="90" t="str">
        <f>+IF(E218="","",F218*G218)</f>
        <v/>
      </c>
      <c r="J218" s="93"/>
      <c r="K218" s="336"/>
      <c r="L218" s="337">
        <f>(SUM(I218:I222))/$C$791</f>
        <v>0</v>
      </c>
      <c r="M218" s="55"/>
      <c r="N218" s="57"/>
      <c r="P218" s="32" t="str">
        <f>IF(L990="","",#REF!/(VLOOKUP(YEAR(#REF!),$XEU$1045872:$XEV$1045907,2,FALSE)))</f>
        <v/>
      </c>
    </row>
    <row r="219" spans="1:17" s="32" customFormat="1" ht="53.25" customHeight="1" x14ac:dyDescent="0.25">
      <c r="A219" s="54"/>
      <c r="B219" s="99"/>
      <c r="C219" s="99"/>
      <c r="D219" s="51"/>
      <c r="E219" s="62"/>
      <c r="F219" s="102" t="str">
        <f>IF(C219="","",E219/(VLOOKUP(YEAR(C219),$C$805:$D$841,2,FALSE)))</f>
        <v/>
      </c>
      <c r="G219" s="77"/>
      <c r="H219" s="78">
        <v>0</v>
      </c>
      <c r="I219" s="90" t="str">
        <f>+IF(E219="","",F219*G219)</f>
        <v/>
      </c>
      <c r="J219" s="92"/>
      <c r="K219" s="323"/>
      <c r="L219" s="338"/>
      <c r="M219" s="55"/>
      <c r="N219" s="57"/>
    </row>
    <row r="220" spans="1:17" s="32" customFormat="1" ht="53.25" customHeight="1" x14ac:dyDescent="0.25">
      <c r="A220" s="54"/>
      <c r="B220" s="99"/>
      <c r="C220" s="99"/>
      <c r="D220" s="51"/>
      <c r="E220" s="62"/>
      <c r="F220" s="102" t="str">
        <f>IF(C220="","",E220/(VLOOKUP(YEAR(C220),$C$805:$D$841,2,FALSE)))</f>
        <v/>
      </c>
      <c r="G220" s="77"/>
      <c r="H220" s="78">
        <v>0</v>
      </c>
      <c r="I220" s="90" t="str">
        <f>+IF(E220="","",F220*G220)</f>
        <v/>
      </c>
      <c r="J220" s="92"/>
      <c r="K220" s="323"/>
      <c r="L220" s="338"/>
      <c r="M220" s="55"/>
      <c r="N220" s="57"/>
    </row>
    <row r="221" spans="1:17" s="32" customFormat="1" ht="53.25" customHeight="1" x14ac:dyDescent="0.25">
      <c r="A221" s="54"/>
      <c r="B221" s="99"/>
      <c r="C221" s="99"/>
      <c r="D221" s="51"/>
      <c r="E221" s="62"/>
      <c r="F221" s="102" t="str">
        <f>IF(C221="","",E221/(VLOOKUP(YEAR(C221),$C$805:$D$841,2,FALSE)))</f>
        <v/>
      </c>
      <c r="G221" s="77"/>
      <c r="H221" s="78">
        <v>0</v>
      </c>
      <c r="I221" s="90" t="str">
        <f>+IF(E221="","",F221*G221)</f>
        <v/>
      </c>
      <c r="J221" s="92"/>
      <c r="K221" s="323"/>
      <c r="L221" s="338"/>
      <c r="M221" s="55"/>
      <c r="N221" s="57"/>
    </row>
    <row r="222" spans="1:17" ht="15.75" x14ac:dyDescent="0.25">
      <c r="A222" s="260" t="s">
        <v>81</v>
      </c>
      <c r="B222" s="261"/>
      <c r="C222" s="261"/>
      <c r="D222" s="261"/>
      <c r="E222" s="261"/>
      <c r="F222" s="261"/>
      <c r="G222" s="261"/>
      <c r="H222" s="261"/>
      <c r="I222" s="261"/>
      <c r="J222" s="261"/>
      <c r="K222" s="261"/>
      <c r="L222" s="261"/>
      <c r="M222" s="261"/>
      <c r="N222" s="262"/>
    </row>
    <row r="223" spans="1:17" ht="15" customHeight="1" x14ac:dyDescent="0.25">
      <c r="A223" s="259" t="s">
        <v>39</v>
      </c>
      <c r="B223" s="259"/>
      <c r="C223" s="259"/>
      <c r="D223" s="259"/>
      <c r="E223" s="259"/>
      <c r="F223" s="259"/>
      <c r="G223" s="259"/>
      <c r="H223" s="259"/>
      <c r="I223" s="259"/>
      <c r="J223" s="259"/>
      <c r="K223" s="259"/>
      <c r="L223" s="339" t="str">
        <f>IF(AND(L218&gt;=100%),"CUMPLE","NO CUMPLE")</f>
        <v>NO CUMPLE</v>
      </c>
      <c r="M223" s="339"/>
      <c r="N223" s="340" t="s">
        <v>25</v>
      </c>
      <c r="P223" s="33"/>
    </row>
    <row r="224" spans="1:17" ht="16.5" thickBot="1" x14ac:dyDescent="0.3">
      <c r="A224" s="259"/>
      <c r="B224" s="259"/>
      <c r="C224" s="259"/>
      <c r="D224" s="259"/>
      <c r="E224" s="259"/>
      <c r="F224" s="259"/>
      <c r="G224" s="259"/>
      <c r="H224" s="259"/>
      <c r="I224" s="259"/>
      <c r="J224" s="259"/>
      <c r="K224" s="259"/>
      <c r="L224" s="285"/>
      <c r="M224" s="285"/>
      <c r="N224" s="287"/>
      <c r="O224" s="29"/>
      <c r="P224" s="29"/>
      <c r="Q224" s="29"/>
    </row>
    <row r="225" spans="1:17" ht="16.5" thickBot="1" x14ac:dyDescent="0.3">
      <c r="A225" s="26"/>
      <c r="B225" s="26"/>
      <c r="C225" s="26"/>
      <c r="D225" s="26"/>
      <c r="E225" s="26"/>
      <c r="F225" s="26"/>
      <c r="G225" s="26"/>
      <c r="H225" s="26"/>
      <c r="I225" s="26"/>
      <c r="J225" s="26"/>
      <c r="K225" s="26"/>
      <c r="L225" s="26"/>
      <c r="M225" s="27"/>
      <c r="N225" s="27"/>
      <c r="O225" s="29"/>
      <c r="P225" s="29"/>
      <c r="Q225" s="29"/>
    </row>
    <row r="226" spans="1:17" ht="28.5" x14ac:dyDescent="0.25">
      <c r="A226" s="341" t="e">
        <f>+'INFORME FINAL'!#REF!</f>
        <v>#REF!</v>
      </c>
      <c r="B226" s="342"/>
      <c r="C226" s="343"/>
      <c r="D226" s="344" t="e">
        <f>+'INFORME FINAL'!#REF!</f>
        <v>#REF!</v>
      </c>
      <c r="E226" s="288"/>
      <c r="F226" s="288"/>
      <c r="G226" s="288"/>
      <c r="H226" s="288"/>
      <c r="I226" s="288"/>
      <c r="J226" s="288"/>
      <c r="K226" s="288"/>
      <c r="L226" s="288"/>
      <c r="M226" s="288"/>
      <c r="N226" s="289"/>
    </row>
    <row r="227" spans="1:17" x14ac:dyDescent="0.25">
      <c r="A227" s="347" t="s">
        <v>54</v>
      </c>
      <c r="B227" s="348"/>
      <c r="C227" s="351" t="s">
        <v>25</v>
      </c>
      <c r="D227" s="345"/>
      <c r="E227" s="290"/>
      <c r="F227" s="290"/>
      <c r="G227" s="290"/>
      <c r="H227" s="290"/>
      <c r="I227" s="290"/>
      <c r="J227" s="290"/>
      <c r="K227" s="290"/>
      <c r="L227" s="290"/>
      <c r="M227" s="290"/>
      <c r="N227" s="291"/>
    </row>
    <row r="228" spans="1:17" x14ac:dyDescent="0.25">
      <c r="A228" s="349"/>
      <c r="B228" s="350"/>
      <c r="C228" s="352"/>
      <c r="D228" s="346"/>
      <c r="E228" s="292"/>
      <c r="F228" s="292"/>
      <c r="G228" s="292"/>
      <c r="H228" s="292"/>
      <c r="I228" s="292"/>
      <c r="J228" s="292"/>
      <c r="K228" s="292"/>
      <c r="L228" s="292"/>
      <c r="M228" s="292"/>
      <c r="N228" s="293"/>
    </row>
    <row r="229" spans="1:17" ht="34.5" customHeight="1" thickBot="1" x14ac:dyDescent="0.3">
      <c r="A229" s="353" t="s">
        <v>9</v>
      </c>
      <c r="B229" s="295"/>
      <c r="C229" s="295"/>
      <c r="D229" s="295"/>
      <c r="E229" s="295"/>
      <c r="F229" s="295"/>
      <c r="G229" s="295"/>
      <c r="H229" s="295"/>
      <c r="I229" s="295"/>
      <c r="J229" s="295"/>
      <c r="K229" s="295"/>
      <c r="L229" s="295"/>
      <c r="M229" s="296" t="s">
        <v>55</v>
      </c>
      <c r="N229" s="298" t="s">
        <v>12</v>
      </c>
    </row>
    <row r="230" spans="1:17" ht="71.25" customHeight="1" thickBot="1" x14ac:dyDescent="0.3">
      <c r="A230" s="66" t="s">
        <v>27</v>
      </c>
      <c r="B230" s="67" t="s">
        <v>28</v>
      </c>
      <c r="C230" s="68" t="s">
        <v>29</v>
      </c>
      <c r="D230" s="66" t="s">
        <v>30</v>
      </c>
      <c r="E230" s="69" t="s">
        <v>31</v>
      </c>
      <c r="F230" s="70" t="s">
        <v>32</v>
      </c>
      <c r="G230" s="71" t="s">
        <v>33</v>
      </c>
      <c r="H230" s="70" t="s">
        <v>34</v>
      </c>
      <c r="I230" s="72" t="s">
        <v>35</v>
      </c>
      <c r="J230" s="72" t="s">
        <v>36</v>
      </c>
      <c r="K230" s="73" t="s">
        <v>37</v>
      </c>
      <c r="L230" s="74" t="s">
        <v>38</v>
      </c>
      <c r="M230" s="297"/>
      <c r="N230" s="299"/>
    </row>
    <row r="231" spans="1:17" ht="16.5" thickBot="1" x14ac:dyDescent="0.3">
      <c r="A231" s="260" t="s">
        <v>82</v>
      </c>
      <c r="B231" s="261"/>
      <c r="C231" s="261"/>
      <c r="D231" s="261"/>
      <c r="E231" s="261"/>
      <c r="F231" s="261"/>
      <c r="G231" s="261"/>
      <c r="H231" s="261"/>
      <c r="I231" s="261"/>
      <c r="J231" s="261"/>
      <c r="K231" s="261"/>
      <c r="L231" s="261"/>
      <c r="M231" s="261"/>
      <c r="N231" s="262"/>
    </row>
    <row r="232" spans="1:17" s="32" customFormat="1" ht="74.25" customHeight="1" x14ac:dyDescent="0.25">
      <c r="A232" s="54"/>
      <c r="B232" s="97"/>
      <c r="C232" s="97"/>
      <c r="E232" s="62"/>
      <c r="F232" s="100" t="str">
        <f>IF(C232="","",E232/(VLOOKUP(YEAR(C232),$C$805:$D$841,2,FALSE)))</f>
        <v/>
      </c>
      <c r="G232" s="77"/>
      <c r="H232" s="78">
        <f>+E232*G232</f>
        <v>0</v>
      </c>
      <c r="I232" s="90" t="str">
        <f>+IF(E232="","",F232*G232)</f>
        <v/>
      </c>
      <c r="J232" s="93"/>
      <c r="K232" s="336"/>
      <c r="L232" s="337">
        <f>(SUM(I232:I238))/$C$791</f>
        <v>0</v>
      </c>
      <c r="M232" s="55"/>
      <c r="N232" s="57"/>
      <c r="P232" s="32" t="str">
        <f>IF(L1004="","",#REF!/(VLOOKUP(YEAR(#REF!),$XEU$1045872:$XEV$1045907,2,FALSE)))</f>
        <v/>
      </c>
    </row>
    <row r="233" spans="1:17" s="32" customFormat="1" ht="53.25" customHeight="1" x14ac:dyDescent="0.25">
      <c r="A233" s="54"/>
      <c r="B233" s="99"/>
      <c r="C233" s="99"/>
      <c r="D233" s="51"/>
      <c r="E233" s="62"/>
      <c r="F233" s="102" t="str">
        <f>IF(C233="","",E233/(VLOOKUP(YEAR(C233),$C$805:$D$841,2,FALSE)))</f>
        <v/>
      </c>
      <c r="G233" s="77"/>
      <c r="H233" s="78">
        <v>0</v>
      </c>
      <c r="I233" s="90" t="str">
        <f>+IF(E233="","",F233*G233)</f>
        <v/>
      </c>
      <c r="J233" s="92"/>
      <c r="K233" s="323"/>
      <c r="L233" s="338"/>
      <c r="M233" s="55"/>
      <c r="N233" s="57"/>
    </row>
    <row r="234" spans="1:17" s="32" customFormat="1" ht="53.25" customHeight="1" x14ac:dyDescent="0.25">
      <c r="A234" s="54"/>
      <c r="B234" s="99"/>
      <c r="C234" s="99"/>
      <c r="D234" s="51"/>
      <c r="E234" s="62"/>
      <c r="F234" s="102" t="str">
        <f>IF(C234="","",E234/(VLOOKUP(YEAR(C234),$C$805:$D$841,2,FALSE)))</f>
        <v/>
      </c>
      <c r="G234" s="77"/>
      <c r="H234" s="78">
        <v>0</v>
      </c>
      <c r="I234" s="90" t="str">
        <f>+IF(E234="","",F234*G234)</f>
        <v/>
      </c>
      <c r="J234" s="92"/>
      <c r="K234" s="323"/>
      <c r="L234" s="338"/>
      <c r="M234" s="55"/>
      <c r="N234" s="57"/>
    </row>
    <row r="235" spans="1:17" s="32" customFormat="1" ht="53.25" customHeight="1" x14ac:dyDescent="0.25">
      <c r="A235" s="54"/>
      <c r="B235" s="99"/>
      <c r="C235" s="99"/>
      <c r="D235" s="51"/>
      <c r="E235" s="62"/>
      <c r="F235" s="102" t="str">
        <f>IF(C235="","",E235/(VLOOKUP(YEAR(C235),$C$805:$D$841,2,FALSE)))</f>
        <v/>
      </c>
      <c r="G235" s="77"/>
      <c r="H235" s="78">
        <v>0</v>
      </c>
      <c r="I235" s="90" t="str">
        <f>+IF(E235="","",F235*G235)</f>
        <v/>
      </c>
      <c r="J235" s="92"/>
      <c r="K235" s="323"/>
      <c r="L235" s="338"/>
      <c r="M235" s="55"/>
      <c r="N235" s="57"/>
    </row>
    <row r="236" spans="1:17" ht="15.75" x14ac:dyDescent="0.25">
      <c r="A236" s="260" t="s">
        <v>83</v>
      </c>
      <c r="B236" s="261"/>
      <c r="C236" s="261"/>
      <c r="D236" s="261"/>
      <c r="E236" s="261"/>
      <c r="F236" s="261"/>
      <c r="G236" s="261"/>
      <c r="H236" s="261"/>
      <c r="I236" s="261"/>
      <c r="J236" s="261"/>
      <c r="K236" s="261"/>
      <c r="L236" s="261"/>
      <c r="M236" s="261"/>
      <c r="N236" s="262"/>
    </row>
    <row r="237" spans="1:17" s="32" customFormat="1" ht="53.25" customHeight="1" thickBot="1" x14ac:dyDescent="0.3">
      <c r="A237" s="54"/>
      <c r="B237" s="99"/>
      <c r="C237" s="99"/>
      <c r="D237" s="51"/>
      <c r="E237" s="62"/>
      <c r="F237" s="102" t="str">
        <f>IF(C237="","",E237/(VLOOKUP(YEAR(C237),$C$805:$D$841,2,FALSE)))</f>
        <v/>
      </c>
      <c r="G237" s="77"/>
      <c r="H237" s="78">
        <v>0</v>
      </c>
      <c r="I237" s="90" t="str">
        <f>+IF(E237="","",F237*G237)</f>
        <v/>
      </c>
      <c r="J237" s="92"/>
      <c r="K237" s="92"/>
      <c r="L237" s="92"/>
      <c r="M237" s="55"/>
      <c r="N237" s="57"/>
    </row>
    <row r="238" spans="1:17" s="32" customFormat="1" ht="53.25" customHeight="1" x14ac:dyDescent="0.25">
      <c r="A238" s="54"/>
      <c r="B238" s="75"/>
      <c r="C238" s="75"/>
      <c r="D238" s="51"/>
      <c r="E238" s="62"/>
      <c r="F238" s="76" t="str">
        <f>IF(C238="","",E238/(VLOOKUP(YEAR(C238),$C$805:$D$841,2,FALSE)))</f>
        <v/>
      </c>
      <c r="G238" s="77"/>
      <c r="H238" s="78">
        <v>0</v>
      </c>
      <c r="I238" s="90" t="str">
        <f>+IF(E238="","",F238*G238)</f>
        <v/>
      </c>
      <c r="J238" s="94"/>
      <c r="K238" s="94"/>
      <c r="L238" s="94"/>
      <c r="M238" s="55"/>
      <c r="N238" s="57"/>
    </row>
    <row r="239" spans="1:17" ht="15" customHeight="1" x14ac:dyDescent="0.25">
      <c r="A239" s="259" t="s">
        <v>39</v>
      </c>
      <c r="B239" s="259"/>
      <c r="C239" s="259"/>
      <c r="D239" s="259"/>
      <c r="E239" s="259"/>
      <c r="F239" s="259"/>
      <c r="G239" s="259"/>
      <c r="H239" s="259"/>
      <c r="I239" s="259"/>
      <c r="J239" s="259"/>
      <c r="K239" s="259"/>
      <c r="L239" s="339" t="str">
        <f>IF(AND(L232&gt;=100%),"CUMPLE","NO CUMPLE")</f>
        <v>NO CUMPLE</v>
      </c>
      <c r="M239" s="339"/>
      <c r="N239" s="340" t="s">
        <v>25</v>
      </c>
      <c r="P239" s="33"/>
    </row>
    <row r="240" spans="1:17" ht="16.5" thickBot="1" x14ac:dyDescent="0.3">
      <c r="A240" s="259"/>
      <c r="B240" s="259"/>
      <c r="C240" s="259"/>
      <c r="D240" s="259"/>
      <c r="E240" s="259"/>
      <c r="F240" s="259"/>
      <c r="G240" s="259"/>
      <c r="H240" s="259"/>
      <c r="I240" s="259"/>
      <c r="J240" s="259"/>
      <c r="K240" s="259"/>
      <c r="L240" s="285"/>
      <c r="M240" s="285"/>
      <c r="N240" s="287"/>
      <c r="O240" s="29"/>
      <c r="P240" s="29"/>
      <c r="Q240" s="29"/>
    </row>
    <row r="241" spans="1:17" ht="16.5" thickBot="1" x14ac:dyDescent="0.3">
      <c r="A241" s="26"/>
      <c r="B241" s="26"/>
      <c r="C241" s="26"/>
      <c r="D241" s="26"/>
      <c r="E241" s="26"/>
      <c r="F241" s="26"/>
      <c r="G241" s="26"/>
      <c r="H241" s="26"/>
      <c r="I241" s="26"/>
      <c r="J241" s="26"/>
      <c r="K241" s="26"/>
      <c r="L241" s="26"/>
      <c r="M241" s="27"/>
      <c r="N241" s="27"/>
      <c r="O241" s="29"/>
      <c r="P241" s="29"/>
      <c r="Q241" s="29"/>
    </row>
    <row r="242" spans="1:17" ht="28.5" x14ac:dyDescent="0.25">
      <c r="A242" s="341" t="e">
        <f>+'INFORME FINAL'!#REF!</f>
        <v>#REF!</v>
      </c>
      <c r="B242" s="342"/>
      <c r="C242" s="343"/>
      <c r="D242" s="344" t="e">
        <f>+'INFORME FINAL'!#REF!</f>
        <v>#REF!</v>
      </c>
      <c r="E242" s="288"/>
      <c r="F242" s="288"/>
      <c r="G242" s="288"/>
      <c r="H242" s="288"/>
      <c r="I242" s="288"/>
      <c r="J242" s="288"/>
      <c r="K242" s="288"/>
      <c r="L242" s="288"/>
      <c r="M242" s="288"/>
      <c r="N242" s="289"/>
    </row>
    <row r="243" spans="1:17" x14ac:dyDescent="0.25">
      <c r="A243" s="347" t="s">
        <v>54</v>
      </c>
      <c r="B243" s="348"/>
      <c r="C243" s="351" t="s">
        <v>25</v>
      </c>
      <c r="D243" s="345"/>
      <c r="E243" s="290"/>
      <c r="F243" s="290"/>
      <c r="G243" s="290"/>
      <c r="H243" s="290"/>
      <c r="I243" s="290"/>
      <c r="J243" s="290"/>
      <c r="K243" s="290"/>
      <c r="L243" s="290"/>
      <c r="M243" s="290"/>
      <c r="N243" s="291"/>
    </row>
    <row r="244" spans="1:17" x14ac:dyDescent="0.25">
      <c r="A244" s="349"/>
      <c r="B244" s="350"/>
      <c r="C244" s="352"/>
      <c r="D244" s="346"/>
      <c r="E244" s="292"/>
      <c r="F244" s="292"/>
      <c r="G244" s="292"/>
      <c r="H244" s="292"/>
      <c r="I244" s="292"/>
      <c r="J244" s="292"/>
      <c r="K244" s="292"/>
      <c r="L244" s="292"/>
      <c r="M244" s="292"/>
      <c r="N244" s="293"/>
    </row>
    <row r="245" spans="1:17" ht="34.5" customHeight="1" thickBot="1" x14ac:dyDescent="0.3">
      <c r="A245" s="353" t="s">
        <v>9</v>
      </c>
      <c r="B245" s="295"/>
      <c r="C245" s="295"/>
      <c r="D245" s="295"/>
      <c r="E245" s="295"/>
      <c r="F245" s="295"/>
      <c r="G245" s="295"/>
      <c r="H245" s="295"/>
      <c r="I245" s="295"/>
      <c r="J245" s="295"/>
      <c r="K245" s="295"/>
      <c r="L245" s="295"/>
      <c r="M245" s="296" t="s">
        <v>55</v>
      </c>
      <c r="N245" s="298" t="s">
        <v>12</v>
      </c>
    </row>
    <row r="246" spans="1:17" ht="71.25" customHeight="1" thickBot="1" x14ac:dyDescent="0.3">
      <c r="A246" s="66" t="s">
        <v>27</v>
      </c>
      <c r="B246" s="67" t="s">
        <v>28</v>
      </c>
      <c r="C246" s="68" t="s">
        <v>29</v>
      </c>
      <c r="D246" s="66" t="s">
        <v>30</v>
      </c>
      <c r="E246" s="69" t="s">
        <v>31</v>
      </c>
      <c r="F246" s="70" t="s">
        <v>32</v>
      </c>
      <c r="G246" s="71" t="s">
        <v>33</v>
      </c>
      <c r="H246" s="70" t="s">
        <v>34</v>
      </c>
      <c r="I246" s="72" t="s">
        <v>35</v>
      </c>
      <c r="J246" s="72" t="s">
        <v>36</v>
      </c>
      <c r="K246" s="73" t="s">
        <v>37</v>
      </c>
      <c r="L246" s="74" t="s">
        <v>38</v>
      </c>
      <c r="M246" s="297"/>
      <c r="N246" s="299"/>
    </row>
    <row r="247" spans="1:17" ht="16.5" thickBot="1" x14ac:dyDescent="0.3">
      <c r="A247" s="260" t="s">
        <v>84</v>
      </c>
      <c r="B247" s="261"/>
      <c r="C247" s="261"/>
      <c r="D247" s="261"/>
      <c r="E247" s="261"/>
      <c r="F247" s="261"/>
      <c r="G247" s="261"/>
      <c r="H247" s="261"/>
      <c r="I247" s="261"/>
      <c r="J247" s="261"/>
      <c r="K247" s="261"/>
      <c r="L247" s="261"/>
      <c r="M247" s="261"/>
      <c r="N247" s="262"/>
    </row>
    <row r="248" spans="1:17" s="32" customFormat="1" ht="74.25" customHeight="1" x14ac:dyDescent="0.25">
      <c r="A248" s="54"/>
      <c r="B248" s="97"/>
      <c r="C248" s="97"/>
      <c r="E248" s="62"/>
      <c r="F248" s="100" t="str">
        <f>IF(C248="","",E248/(VLOOKUP(YEAR(C248),$C$805:$D$841,2,FALSE)))</f>
        <v/>
      </c>
      <c r="G248" s="77"/>
      <c r="H248" s="78">
        <f>+E248*G248</f>
        <v>0</v>
      </c>
      <c r="I248" s="90" t="str">
        <f>+IF(E248="","",F248*G248)</f>
        <v/>
      </c>
      <c r="J248" s="93"/>
      <c r="K248" s="95"/>
      <c r="L248" s="91">
        <f>(SUM(I248:I251))/$C$791</f>
        <v>0</v>
      </c>
      <c r="M248" s="55"/>
      <c r="N248" s="57"/>
      <c r="P248" s="32" t="str">
        <f>IF(L1020="","",#REF!/(VLOOKUP(YEAR(#REF!),$XEU$1045872:$XEV$1045907,2,FALSE)))</f>
        <v/>
      </c>
    </row>
    <row r="249" spans="1:17" ht="15.75" x14ac:dyDescent="0.25">
      <c r="A249" s="260" t="s">
        <v>85</v>
      </c>
      <c r="B249" s="261"/>
      <c r="C249" s="261"/>
      <c r="D249" s="261"/>
      <c r="E249" s="261"/>
      <c r="F249" s="261"/>
      <c r="G249" s="261"/>
      <c r="H249" s="261"/>
      <c r="I249" s="261"/>
      <c r="J249" s="261"/>
      <c r="K249" s="261"/>
      <c r="L249" s="261"/>
      <c r="M249" s="261"/>
      <c r="N249" s="262"/>
    </row>
    <row r="250" spans="1:17" s="32" customFormat="1" ht="53.25" customHeight="1" thickBot="1" x14ac:dyDescent="0.3">
      <c r="A250" s="54"/>
      <c r="B250" s="99"/>
      <c r="C250" s="99"/>
      <c r="D250" s="51"/>
      <c r="E250" s="62"/>
      <c r="F250" s="102" t="str">
        <f>IF(C250="","",E250/(VLOOKUP(YEAR(C250),$C$805:$D$841,2,FALSE)))</f>
        <v/>
      </c>
      <c r="G250" s="77"/>
      <c r="H250" s="78">
        <v>0</v>
      </c>
      <c r="I250" s="90" t="str">
        <f>+IF(E250="","",F250*G250)</f>
        <v/>
      </c>
      <c r="J250" s="92"/>
      <c r="K250" s="92"/>
      <c r="L250" s="92"/>
      <c r="M250" s="55"/>
      <c r="N250" s="57"/>
    </row>
    <row r="251" spans="1:17" s="32" customFormat="1" ht="53.25" customHeight="1" x14ac:dyDescent="0.25">
      <c r="A251" s="54"/>
      <c r="B251" s="75"/>
      <c r="C251" s="75"/>
      <c r="D251" s="51"/>
      <c r="E251" s="62"/>
      <c r="F251" s="76" t="str">
        <f>IF(C251="","",E251/(VLOOKUP(YEAR(C251),$C$805:$D$841,2,FALSE)))</f>
        <v/>
      </c>
      <c r="G251" s="77"/>
      <c r="H251" s="78">
        <v>0</v>
      </c>
      <c r="I251" s="90" t="str">
        <f>+IF(E251="","",F251*G251)</f>
        <v/>
      </c>
      <c r="J251" s="94"/>
      <c r="K251" s="94"/>
      <c r="L251" s="94"/>
      <c r="M251" s="55"/>
      <c r="N251" s="57"/>
    </row>
    <row r="252" spans="1:17" ht="15" customHeight="1" x14ac:dyDescent="0.25">
      <c r="A252" s="259" t="s">
        <v>39</v>
      </c>
      <c r="B252" s="259"/>
      <c r="C252" s="259"/>
      <c r="D252" s="259"/>
      <c r="E252" s="259"/>
      <c r="F252" s="259"/>
      <c r="G252" s="259"/>
      <c r="H252" s="259"/>
      <c r="I252" s="259"/>
      <c r="J252" s="259"/>
      <c r="K252" s="259"/>
      <c r="L252" s="339" t="str">
        <f>IF(AND(L248&gt;=100%),"CUMPLE","NO CUMPLE")</f>
        <v>NO CUMPLE</v>
      </c>
      <c r="M252" s="339"/>
      <c r="N252" s="340" t="s">
        <v>25</v>
      </c>
      <c r="P252" s="33"/>
    </row>
    <row r="253" spans="1:17" ht="16.5" thickBot="1" x14ac:dyDescent="0.3">
      <c r="A253" s="259"/>
      <c r="B253" s="259"/>
      <c r="C253" s="259"/>
      <c r="D253" s="259"/>
      <c r="E253" s="259"/>
      <c r="F253" s="259"/>
      <c r="G253" s="259"/>
      <c r="H253" s="259"/>
      <c r="I253" s="259"/>
      <c r="J253" s="259"/>
      <c r="K253" s="259"/>
      <c r="L253" s="285"/>
      <c r="M253" s="285"/>
      <c r="N253" s="287"/>
      <c r="O253" s="29"/>
      <c r="P253" s="29"/>
      <c r="Q253" s="29"/>
    </row>
    <row r="254" spans="1:17" ht="16.5" thickBot="1" x14ac:dyDescent="0.3">
      <c r="A254" s="26"/>
      <c r="B254" s="26"/>
      <c r="C254" s="26"/>
      <c r="D254" s="26"/>
      <c r="E254" s="26"/>
      <c r="F254" s="26"/>
      <c r="G254" s="26"/>
      <c r="H254" s="26"/>
      <c r="I254" s="26"/>
      <c r="J254" s="26"/>
      <c r="K254" s="26"/>
      <c r="L254" s="26"/>
      <c r="M254" s="27"/>
      <c r="N254" s="27"/>
      <c r="O254" s="29"/>
      <c r="P254" s="29"/>
      <c r="Q254" s="29"/>
    </row>
    <row r="255" spans="1:17" ht="28.5" x14ac:dyDescent="0.25">
      <c r="A255" s="341" t="e">
        <f>+'INFORME FINAL'!#REF!</f>
        <v>#REF!</v>
      </c>
      <c r="B255" s="342"/>
      <c r="C255" s="343"/>
      <c r="D255" s="344" t="e">
        <f>+'INFORME FINAL'!#REF!</f>
        <v>#REF!</v>
      </c>
      <c r="E255" s="288"/>
      <c r="F255" s="288"/>
      <c r="G255" s="288"/>
      <c r="H255" s="288"/>
      <c r="I255" s="288"/>
      <c r="J255" s="288"/>
      <c r="K255" s="288"/>
      <c r="L255" s="288"/>
      <c r="M255" s="288"/>
      <c r="N255" s="289"/>
    </row>
    <row r="256" spans="1:17" x14ac:dyDescent="0.25">
      <c r="A256" s="347" t="s">
        <v>54</v>
      </c>
      <c r="B256" s="348"/>
      <c r="C256" s="351" t="s">
        <v>24</v>
      </c>
      <c r="D256" s="345"/>
      <c r="E256" s="290"/>
      <c r="F256" s="290"/>
      <c r="G256" s="290"/>
      <c r="H256" s="290"/>
      <c r="I256" s="290"/>
      <c r="J256" s="290"/>
      <c r="K256" s="290"/>
      <c r="L256" s="290"/>
      <c r="M256" s="290"/>
      <c r="N256" s="291"/>
    </row>
    <row r="257" spans="1:17" x14ac:dyDescent="0.25">
      <c r="A257" s="349"/>
      <c r="B257" s="350"/>
      <c r="C257" s="352"/>
      <c r="D257" s="346"/>
      <c r="E257" s="292"/>
      <c r="F257" s="292"/>
      <c r="G257" s="292"/>
      <c r="H257" s="292"/>
      <c r="I257" s="292"/>
      <c r="J257" s="292"/>
      <c r="K257" s="292"/>
      <c r="L257" s="292"/>
      <c r="M257" s="292"/>
      <c r="N257" s="293"/>
    </row>
    <row r="258" spans="1:17" ht="34.5" customHeight="1" thickBot="1" x14ac:dyDescent="0.3">
      <c r="A258" s="353" t="s">
        <v>9</v>
      </c>
      <c r="B258" s="295"/>
      <c r="C258" s="295"/>
      <c r="D258" s="295"/>
      <c r="E258" s="295"/>
      <c r="F258" s="295"/>
      <c r="G258" s="295"/>
      <c r="H258" s="295"/>
      <c r="I258" s="295"/>
      <c r="J258" s="295"/>
      <c r="K258" s="295"/>
      <c r="L258" s="295"/>
      <c r="M258" s="296" t="s">
        <v>55</v>
      </c>
      <c r="N258" s="298" t="s">
        <v>12</v>
      </c>
    </row>
    <row r="259" spans="1:17" ht="71.25" customHeight="1" thickBot="1" x14ac:dyDescent="0.3">
      <c r="A259" s="66" t="s">
        <v>27</v>
      </c>
      <c r="B259" s="67" t="s">
        <v>28</v>
      </c>
      <c r="C259" s="68" t="s">
        <v>29</v>
      </c>
      <c r="D259" s="66" t="s">
        <v>30</v>
      </c>
      <c r="E259" s="69" t="s">
        <v>31</v>
      </c>
      <c r="F259" s="70" t="s">
        <v>32</v>
      </c>
      <c r="G259" s="71" t="s">
        <v>33</v>
      </c>
      <c r="H259" s="70" t="s">
        <v>34</v>
      </c>
      <c r="I259" s="72" t="s">
        <v>35</v>
      </c>
      <c r="J259" s="72" t="s">
        <v>36</v>
      </c>
      <c r="K259" s="73" t="s">
        <v>37</v>
      </c>
      <c r="L259" s="74" t="s">
        <v>38</v>
      </c>
      <c r="M259" s="297"/>
      <c r="N259" s="299"/>
    </row>
    <row r="260" spans="1:17" ht="16.5" thickBot="1" x14ac:dyDescent="0.3">
      <c r="A260" s="260" t="s">
        <v>86</v>
      </c>
      <c r="B260" s="261"/>
      <c r="C260" s="261"/>
      <c r="D260" s="261"/>
      <c r="E260" s="261"/>
      <c r="F260" s="261"/>
      <c r="G260" s="261"/>
      <c r="H260" s="261"/>
      <c r="I260" s="261"/>
      <c r="J260" s="261"/>
      <c r="K260" s="261"/>
      <c r="L260" s="261"/>
      <c r="M260" s="261"/>
      <c r="N260" s="262"/>
    </row>
    <row r="261" spans="1:17" s="32" customFormat="1" ht="161.25" customHeight="1" thickBot="1" x14ac:dyDescent="0.3">
      <c r="A261" s="54"/>
      <c r="B261" s="75"/>
      <c r="C261" s="75"/>
      <c r="E261" s="62"/>
      <c r="F261" s="76" t="str">
        <f>IF(C261="","",E261/(VLOOKUP(YEAR(C261),$C$805:$D$841,2,FALSE)))</f>
        <v/>
      </c>
      <c r="G261" s="77"/>
      <c r="H261" s="78">
        <f>+E261*G261</f>
        <v>0</v>
      </c>
      <c r="I261" s="90" t="str">
        <f>+IF(E261="","",F261*G261)</f>
        <v/>
      </c>
      <c r="J261" s="93"/>
      <c r="K261" s="336"/>
      <c r="L261" s="337">
        <f>(SUM(I261:I262))/$C$791</f>
        <v>0</v>
      </c>
      <c r="M261" s="55"/>
      <c r="N261" s="57"/>
      <c r="P261" s="32" t="str">
        <f>IF(L1048="","",#REF!/(VLOOKUP(YEAR(#REF!),$XEU$1045872:$XEV$1045907,2,FALSE)))</f>
        <v/>
      </c>
    </row>
    <row r="262" spans="1:17" s="32" customFormat="1" ht="65.25" customHeight="1" x14ac:dyDescent="0.25">
      <c r="A262" s="54"/>
      <c r="B262" s="75"/>
      <c r="C262" s="75"/>
      <c r="D262" s="51"/>
      <c r="E262" s="62"/>
      <c r="F262" s="76" t="str">
        <f>IF(C262="","",E262/(VLOOKUP(YEAR(C262),$C$805:$D$841,2,FALSE)))</f>
        <v/>
      </c>
      <c r="G262" s="77"/>
      <c r="H262" s="78">
        <v>0</v>
      </c>
      <c r="I262" s="90" t="str">
        <f>+IF(E262="","",F262*G262)</f>
        <v/>
      </c>
      <c r="J262" s="92"/>
      <c r="K262" s="303"/>
      <c r="L262" s="354"/>
      <c r="M262" s="55"/>
      <c r="N262" s="57"/>
    </row>
    <row r="263" spans="1:17" ht="15" customHeight="1" x14ac:dyDescent="0.25">
      <c r="A263" s="259" t="s">
        <v>39</v>
      </c>
      <c r="B263" s="259"/>
      <c r="C263" s="259"/>
      <c r="D263" s="259"/>
      <c r="E263" s="259"/>
      <c r="F263" s="259"/>
      <c r="G263" s="259"/>
      <c r="H263" s="259"/>
      <c r="I263" s="259"/>
      <c r="J263" s="259"/>
      <c r="K263" s="259"/>
      <c r="L263" s="339" t="str">
        <f>IF(AND(L261&gt;=100%),"CUMPLE","NO CUMPLE")</f>
        <v>NO CUMPLE</v>
      </c>
      <c r="M263" s="339"/>
      <c r="N263" s="340" t="s">
        <v>25</v>
      </c>
      <c r="P263" s="33"/>
    </row>
    <row r="264" spans="1:17" ht="16.5" thickBot="1" x14ac:dyDescent="0.3">
      <c r="A264" s="259"/>
      <c r="B264" s="259"/>
      <c r="C264" s="259"/>
      <c r="D264" s="259"/>
      <c r="E264" s="259"/>
      <c r="F264" s="259"/>
      <c r="G264" s="259"/>
      <c r="H264" s="259"/>
      <c r="I264" s="259"/>
      <c r="J264" s="259"/>
      <c r="K264" s="259"/>
      <c r="L264" s="285"/>
      <c r="M264" s="285"/>
      <c r="N264" s="287"/>
      <c r="O264" s="29"/>
      <c r="P264" s="29"/>
      <c r="Q264" s="29"/>
    </row>
    <row r="265" spans="1:17" ht="16.5" thickBot="1" x14ac:dyDescent="0.3">
      <c r="A265" s="26"/>
      <c r="B265" s="26"/>
      <c r="C265" s="26"/>
      <c r="D265" s="26"/>
      <c r="E265" s="26"/>
      <c r="F265" s="26"/>
      <c r="G265" s="26"/>
      <c r="H265" s="26"/>
      <c r="I265" s="26"/>
      <c r="J265" s="26"/>
      <c r="K265" s="26"/>
      <c r="L265" s="26"/>
      <c r="M265" s="27"/>
      <c r="N265" s="27"/>
      <c r="O265" s="29"/>
      <c r="P265" s="29"/>
      <c r="Q265" s="29"/>
    </row>
    <row r="266" spans="1:17" ht="28.5" x14ac:dyDescent="0.25">
      <c r="A266" s="341" t="e">
        <f>+'INFORME FINAL'!#REF!</f>
        <v>#REF!</v>
      </c>
      <c r="B266" s="342"/>
      <c r="C266" s="343"/>
      <c r="D266" s="344" t="e">
        <f>+'INFORME FINAL'!#REF!</f>
        <v>#REF!</v>
      </c>
      <c r="E266" s="288"/>
      <c r="F266" s="288"/>
      <c r="G266" s="288"/>
      <c r="H266" s="288"/>
      <c r="I266" s="288"/>
      <c r="J266" s="288"/>
      <c r="K266" s="288"/>
      <c r="L266" s="288"/>
      <c r="M266" s="288"/>
      <c r="N266" s="289"/>
    </row>
    <row r="267" spans="1:17" x14ac:dyDescent="0.25">
      <c r="A267" s="347" t="s">
        <v>54</v>
      </c>
      <c r="B267" s="348"/>
      <c r="C267" s="351" t="s">
        <v>24</v>
      </c>
      <c r="D267" s="345"/>
      <c r="E267" s="290"/>
      <c r="F267" s="290"/>
      <c r="G267" s="290"/>
      <c r="H267" s="290"/>
      <c r="I267" s="290"/>
      <c r="J267" s="290"/>
      <c r="K267" s="290"/>
      <c r="L267" s="290"/>
      <c r="M267" s="290"/>
      <c r="N267" s="291"/>
    </row>
    <row r="268" spans="1:17" x14ac:dyDescent="0.25">
      <c r="A268" s="349"/>
      <c r="B268" s="350"/>
      <c r="C268" s="352"/>
      <c r="D268" s="346"/>
      <c r="E268" s="292"/>
      <c r="F268" s="292"/>
      <c r="G268" s="292"/>
      <c r="H268" s="292"/>
      <c r="I268" s="292"/>
      <c r="J268" s="292"/>
      <c r="K268" s="292"/>
      <c r="L268" s="292"/>
      <c r="M268" s="292"/>
      <c r="N268" s="293"/>
    </row>
    <row r="269" spans="1:17" ht="34.5" customHeight="1" thickBot="1" x14ac:dyDescent="0.3">
      <c r="A269" s="353" t="s">
        <v>9</v>
      </c>
      <c r="B269" s="295"/>
      <c r="C269" s="295"/>
      <c r="D269" s="295"/>
      <c r="E269" s="295"/>
      <c r="F269" s="295"/>
      <c r="G269" s="295"/>
      <c r="H269" s="295"/>
      <c r="I269" s="295"/>
      <c r="J269" s="295"/>
      <c r="K269" s="295"/>
      <c r="L269" s="295"/>
      <c r="M269" s="296" t="s">
        <v>55</v>
      </c>
      <c r="N269" s="298" t="s">
        <v>12</v>
      </c>
    </row>
    <row r="270" spans="1:17" ht="71.25" customHeight="1" thickBot="1" x14ac:dyDescent="0.3">
      <c r="A270" s="66" t="s">
        <v>27</v>
      </c>
      <c r="B270" s="67" t="s">
        <v>28</v>
      </c>
      <c r="C270" s="68" t="s">
        <v>29</v>
      </c>
      <c r="D270" s="66" t="s">
        <v>30</v>
      </c>
      <c r="E270" s="69" t="s">
        <v>31</v>
      </c>
      <c r="F270" s="70" t="s">
        <v>32</v>
      </c>
      <c r="G270" s="71" t="s">
        <v>33</v>
      </c>
      <c r="H270" s="70" t="s">
        <v>34</v>
      </c>
      <c r="I270" s="72" t="s">
        <v>35</v>
      </c>
      <c r="J270" s="72" t="s">
        <v>36</v>
      </c>
      <c r="K270" s="73" t="s">
        <v>37</v>
      </c>
      <c r="L270" s="74" t="s">
        <v>38</v>
      </c>
      <c r="M270" s="297"/>
      <c r="N270" s="299"/>
    </row>
    <row r="271" spans="1:17" ht="16.5" thickBot="1" x14ac:dyDescent="0.3">
      <c r="A271" s="260" t="s">
        <v>40</v>
      </c>
      <c r="B271" s="261"/>
      <c r="C271" s="261"/>
      <c r="D271" s="261"/>
      <c r="E271" s="261"/>
      <c r="F271" s="261"/>
      <c r="G271" s="261"/>
      <c r="H271" s="261"/>
      <c r="I271" s="261"/>
      <c r="J271" s="261"/>
      <c r="K271" s="261"/>
      <c r="L271" s="261"/>
      <c r="M271" s="261"/>
      <c r="N271" s="262"/>
    </row>
    <row r="272" spans="1:17" s="32" customFormat="1" ht="161.25" customHeight="1" thickBot="1" x14ac:dyDescent="0.3">
      <c r="A272" s="54"/>
      <c r="B272" s="75"/>
      <c r="C272" s="75"/>
      <c r="E272" s="62"/>
      <c r="F272" s="76" t="str">
        <f>IF(C272="","",E272/(VLOOKUP(YEAR(C272),$C$805:$D$841,2,FALSE)))</f>
        <v/>
      </c>
      <c r="G272" s="77"/>
      <c r="H272" s="78">
        <f>+E272*G272</f>
        <v>0</v>
      </c>
      <c r="I272" s="90" t="str">
        <f>+IF(E272="","",F272*G272)</f>
        <v/>
      </c>
      <c r="J272" s="93"/>
      <c r="K272" s="336"/>
      <c r="L272" s="337">
        <f>(SUM(I272:I273))/$C$791</f>
        <v>0</v>
      </c>
      <c r="M272" s="55"/>
      <c r="N272" s="57"/>
      <c r="P272" s="32" t="str">
        <f>IF(L1059="","",#REF!/(VLOOKUP(YEAR(#REF!),$XEU$1045872:$XEV$1045907,2,FALSE)))</f>
        <v/>
      </c>
    </row>
    <row r="273" spans="1:17" s="32" customFormat="1" ht="65.25" customHeight="1" x14ac:dyDescent="0.25">
      <c r="A273" s="54"/>
      <c r="B273" s="75"/>
      <c r="C273" s="75"/>
      <c r="D273" s="51"/>
      <c r="E273" s="62"/>
      <c r="F273" s="76" t="str">
        <f>IF(C273="","",E273/(VLOOKUP(YEAR(C273),$C$805:$D$841,2,FALSE)))</f>
        <v/>
      </c>
      <c r="G273" s="77"/>
      <c r="H273" s="78">
        <v>0</v>
      </c>
      <c r="I273" s="90" t="str">
        <f>+IF(E273="","",F273*G273)</f>
        <v/>
      </c>
      <c r="J273" s="92"/>
      <c r="K273" s="303"/>
      <c r="L273" s="354"/>
      <c r="M273" s="55"/>
      <c r="N273" s="57"/>
    </row>
    <row r="274" spans="1:17" ht="15" customHeight="1" x14ac:dyDescent="0.25">
      <c r="A274" s="259" t="s">
        <v>39</v>
      </c>
      <c r="B274" s="259"/>
      <c r="C274" s="259"/>
      <c r="D274" s="259"/>
      <c r="E274" s="259"/>
      <c r="F274" s="259"/>
      <c r="G274" s="259"/>
      <c r="H274" s="259"/>
      <c r="I274" s="259"/>
      <c r="J274" s="259"/>
      <c r="K274" s="259"/>
      <c r="L274" s="339" t="str">
        <f>IF(AND(L272&gt;=100%),"CUMPLE","NO CUMPLE")</f>
        <v>NO CUMPLE</v>
      </c>
      <c r="M274" s="339"/>
      <c r="N274" s="340" t="s">
        <v>25</v>
      </c>
      <c r="P274" s="33"/>
    </row>
    <row r="275" spans="1:17" ht="16.5" thickBot="1" x14ac:dyDescent="0.3">
      <c r="A275" s="259"/>
      <c r="B275" s="259"/>
      <c r="C275" s="259"/>
      <c r="D275" s="259"/>
      <c r="E275" s="259"/>
      <c r="F275" s="259"/>
      <c r="G275" s="259"/>
      <c r="H275" s="259"/>
      <c r="I275" s="259"/>
      <c r="J275" s="259"/>
      <c r="K275" s="259"/>
      <c r="L275" s="285"/>
      <c r="M275" s="285"/>
      <c r="N275" s="287"/>
      <c r="O275" s="29"/>
      <c r="P275" s="29"/>
      <c r="Q275" s="29"/>
    </row>
    <row r="276" spans="1:17" ht="16.5" thickBot="1" x14ac:dyDescent="0.3">
      <c r="A276" s="26"/>
      <c r="B276" s="26"/>
      <c r="C276" s="26"/>
      <c r="D276" s="26"/>
      <c r="E276" s="26"/>
      <c r="F276" s="26"/>
      <c r="G276" s="26"/>
      <c r="H276" s="26"/>
      <c r="I276" s="26"/>
      <c r="J276" s="26"/>
      <c r="K276" s="26"/>
      <c r="L276" s="26"/>
      <c r="M276" s="27"/>
      <c r="N276" s="27"/>
      <c r="O276" s="29"/>
      <c r="P276" s="29"/>
      <c r="Q276" s="29"/>
    </row>
    <row r="277" spans="1:17" ht="28.5" x14ac:dyDescent="0.25">
      <c r="A277" s="341" t="e">
        <f>+'INFORME FINAL'!#REF!</f>
        <v>#REF!</v>
      </c>
      <c r="B277" s="342"/>
      <c r="C277" s="343"/>
      <c r="D277" s="344" t="e">
        <f>+'INFORME FINAL'!#REF!</f>
        <v>#REF!</v>
      </c>
      <c r="E277" s="288"/>
      <c r="F277" s="288"/>
      <c r="G277" s="288"/>
      <c r="H277" s="288"/>
      <c r="I277" s="288"/>
      <c r="J277" s="288"/>
      <c r="K277" s="288"/>
      <c r="L277" s="288"/>
      <c r="M277" s="288"/>
      <c r="N277" s="289"/>
    </row>
    <row r="278" spans="1:17" x14ac:dyDescent="0.25">
      <c r="A278" s="347" t="s">
        <v>54</v>
      </c>
      <c r="B278" s="348"/>
      <c r="C278" s="351" t="s">
        <v>25</v>
      </c>
      <c r="D278" s="345"/>
      <c r="E278" s="290"/>
      <c r="F278" s="290"/>
      <c r="G278" s="290"/>
      <c r="H278" s="290"/>
      <c r="I278" s="290"/>
      <c r="J278" s="290"/>
      <c r="K278" s="290"/>
      <c r="L278" s="290"/>
      <c r="M278" s="290"/>
      <c r="N278" s="291"/>
    </row>
    <row r="279" spans="1:17" x14ac:dyDescent="0.25">
      <c r="A279" s="349"/>
      <c r="B279" s="350"/>
      <c r="C279" s="352"/>
      <c r="D279" s="346"/>
      <c r="E279" s="292"/>
      <c r="F279" s="292"/>
      <c r="G279" s="292"/>
      <c r="H279" s="292"/>
      <c r="I279" s="292"/>
      <c r="J279" s="292"/>
      <c r="K279" s="292"/>
      <c r="L279" s="292"/>
      <c r="M279" s="292"/>
      <c r="N279" s="293"/>
    </row>
    <row r="280" spans="1:17" ht="34.5" customHeight="1" thickBot="1" x14ac:dyDescent="0.3">
      <c r="A280" s="353" t="s">
        <v>9</v>
      </c>
      <c r="B280" s="295"/>
      <c r="C280" s="295"/>
      <c r="D280" s="295"/>
      <c r="E280" s="295"/>
      <c r="F280" s="295"/>
      <c r="G280" s="295"/>
      <c r="H280" s="295"/>
      <c r="I280" s="295"/>
      <c r="J280" s="295"/>
      <c r="K280" s="295"/>
      <c r="L280" s="295"/>
      <c r="M280" s="296" t="s">
        <v>55</v>
      </c>
      <c r="N280" s="298" t="s">
        <v>12</v>
      </c>
    </row>
    <row r="281" spans="1:17" ht="71.25" customHeight="1" thickBot="1" x14ac:dyDescent="0.3">
      <c r="A281" s="66" t="s">
        <v>27</v>
      </c>
      <c r="B281" s="67" t="s">
        <v>28</v>
      </c>
      <c r="C281" s="68" t="s">
        <v>29</v>
      </c>
      <c r="D281" s="66" t="s">
        <v>30</v>
      </c>
      <c r="E281" s="69" t="s">
        <v>31</v>
      </c>
      <c r="F281" s="70" t="s">
        <v>32</v>
      </c>
      <c r="G281" s="71" t="s">
        <v>33</v>
      </c>
      <c r="H281" s="70" t="s">
        <v>34</v>
      </c>
      <c r="I281" s="72" t="s">
        <v>35</v>
      </c>
      <c r="J281" s="72" t="s">
        <v>36</v>
      </c>
      <c r="K281" s="73" t="s">
        <v>37</v>
      </c>
      <c r="L281" s="74" t="s">
        <v>38</v>
      </c>
      <c r="M281" s="297"/>
      <c r="N281" s="299"/>
    </row>
    <row r="282" spans="1:17" ht="16.5" thickBot="1" x14ac:dyDescent="0.3">
      <c r="A282" s="260" t="s">
        <v>87</v>
      </c>
      <c r="B282" s="261"/>
      <c r="C282" s="261"/>
      <c r="D282" s="261"/>
      <c r="E282" s="261"/>
      <c r="F282" s="261"/>
      <c r="G282" s="261"/>
      <c r="H282" s="261"/>
      <c r="I282" s="261"/>
      <c r="J282" s="261"/>
      <c r="K282" s="261"/>
      <c r="L282" s="261"/>
      <c r="M282" s="261"/>
      <c r="N282" s="262"/>
    </row>
    <row r="283" spans="1:17" s="32" customFormat="1" ht="74.25" customHeight="1" x14ac:dyDescent="0.25">
      <c r="A283" s="54"/>
      <c r="B283" s="97"/>
      <c r="C283" s="97"/>
      <c r="E283" s="62"/>
      <c r="F283" s="100" t="str">
        <f>IF(C283="","",E283/(VLOOKUP(YEAR(C283),$C$805:$D$841,2,FALSE)))</f>
        <v/>
      </c>
      <c r="G283" s="77"/>
      <c r="H283" s="78">
        <f>+E283*G283</f>
        <v>0</v>
      </c>
      <c r="I283" s="90" t="str">
        <f>+IF(E283="","",F283*G283)</f>
        <v/>
      </c>
      <c r="J283" s="93"/>
      <c r="K283" s="336"/>
      <c r="L283" s="337">
        <f>(SUM(I283:I289))/$C$791</f>
        <v>0</v>
      </c>
      <c r="M283" s="55"/>
      <c r="N283" s="57"/>
      <c r="P283" s="32" t="str">
        <f>IF(L1055="","",#REF!/(VLOOKUP(YEAR(#REF!),$XEU$1045872:$XEV$1045907,2,FALSE)))</f>
        <v/>
      </c>
    </row>
    <row r="284" spans="1:17" s="32" customFormat="1" ht="53.25" customHeight="1" x14ac:dyDescent="0.25">
      <c r="A284" s="54"/>
      <c r="B284" s="99"/>
      <c r="C284" s="99"/>
      <c r="D284" s="51"/>
      <c r="E284" s="62"/>
      <c r="F284" s="102" t="str">
        <f>IF(C284="","",E284/(VLOOKUP(YEAR(C284),$C$805:$D$841,2,FALSE)))</f>
        <v/>
      </c>
      <c r="G284" s="77"/>
      <c r="H284" s="78">
        <v>0</v>
      </c>
      <c r="I284" s="90" t="str">
        <f>+IF(E284="","",F284*G284)</f>
        <v/>
      </c>
      <c r="J284" s="92"/>
      <c r="K284" s="323"/>
      <c r="L284" s="338"/>
      <c r="M284" s="55"/>
      <c r="N284" s="57"/>
    </row>
    <row r="285" spans="1:17" s="32" customFormat="1" ht="53.25" customHeight="1" x14ac:dyDescent="0.25">
      <c r="A285" s="54"/>
      <c r="B285" s="99"/>
      <c r="C285" s="99"/>
      <c r="D285" s="51"/>
      <c r="E285" s="62"/>
      <c r="F285" s="102" t="str">
        <f>IF(C285="","",E285/(VLOOKUP(YEAR(C285),$C$805:$D$841,2,FALSE)))</f>
        <v/>
      </c>
      <c r="G285" s="77"/>
      <c r="H285" s="78">
        <v>0</v>
      </c>
      <c r="I285" s="90" t="str">
        <f>+IF(E285="","",F285*G285)</f>
        <v/>
      </c>
      <c r="J285" s="92"/>
      <c r="K285" s="323"/>
      <c r="L285" s="338"/>
      <c r="M285" s="55"/>
      <c r="N285" s="57"/>
    </row>
    <row r="286" spans="1:17" s="32" customFormat="1" ht="53.25" customHeight="1" x14ac:dyDescent="0.25">
      <c r="A286" s="54"/>
      <c r="B286" s="99"/>
      <c r="C286" s="99"/>
      <c r="D286" s="51"/>
      <c r="E286" s="62"/>
      <c r="F286" s="102" t="str">
        <f>IF(C286="","",E286/(VLOOKUP(YEAR(C286),$C$805:$D$841,2,FALSE)))</f>
        <v/>
      </c>
      <c r="G286" s="77"/>
      <c r="H286" s="78">
        <v>0</v>
      </c>
      <c r="I286" s="90" t="str">
        <f>+IF(E286="","",F286*G286)</f>
        <v/>
      </c>
      <c r="J286" s="92"/>
      <c r="K286" s="323"/>
      <c r="L286" s="338"/>
      <c r="M286" s="55"/>
      <c r="N286" s="57"/>
    </row>
    <row r="287" spans="1:17" s="32" customFormat="1" ht="53.25" customHeight="1" x14ac:dyDescent="0.25">
      <c r="A287" s="54"/>
      <c r="B287" s="99"/>
      <c r="C287" s="99"/>
      <c r="D287" s="51"/>
      <c r="E287" s="62"/>
      <c r="F287" s="102" t="str">
        <f>IF(C287="","",E287/(VLOOKUP(YEAR(C287),$C$805:$D$841,2,FALSE)))</f>
        <v/>
      </c>
      <c r="G287" s="77"/>
      <c r="H287" s="78">
        <v>0</v>
      </c>
      <c r="I287" s="90" t="str">
        <f>+IF(E287="","",F287*G287)</f>
        <v/>
      </c>
      <c r="J287" s="92"/>
      <c r="K287" s="323"/>
      <c r="L287" s="338"/>
      <c r="M287" s="55"/>
      <c r="N287" s="57"/>
    </row>
    <row r="288" spans="1:17" ht="15.75" x14ac:dyDescent="0.25">
      <c r="A288" s="260" t="s">
        <v>88</v>
      </c>
      <c r="B288" s="261"/>
      <c r="C288" s="261"/>
      <c r="D288" s="261"/>
      <c r="E288" s="261"/>
      <c r="F288" s="261"/>
      <c r="G288" s="261"/>
      <c r="H288" s="261"/>
      <c r="I288" s="261"/>
      <c r="J288" s="261"/>
      <c r="K288" s="261"/>
      <c r="L288" s="261"/>
      <c r="M288" s="261"/>
      <c r="N288" s="262"/>
    </row>
    <row r="289" spans="1:17" s="32" customFormat="1" ht="53.25" customHeight="1" x14ac:dyDescent="0.25">
      <c r="A289" s="54"/>
      <c r="B289" s="99"/>
      <c r="C289" s="99"/>
      <c r="D289" s="51"/>
      <c r="E289" s="62"/>
      <c r="F289" s="102" t="str">
        <f>IF(C289="","",E289/(VLOOKUP(YEAR(C289),$C$805:$D$841,2,FALSE)))</f>
        <v/>
      </c>
      <c r="G289" s="77"/>
      <c r="H289" s="78">
        <v>0</v>
      </c>
      <c r="I289" s="90" t="str">
        <f>+IF(E289="","",F289*G289)</f>
        <v/>
      </c>
      <c r="J289" s="92"/>
      <c r="K289" s="92"/>
      <c r="L289" s="92"/>
      <c r="M289" s="55"/>
      <c r="N289" s="57"/>
    </row>
    <row r="290" spans="1:17" ht="15" customHeight="1" x14ac:dyDescent="0.25">
      <c r="A290" s="259" t="s">
        <v>39</v>
      </c>
      <c r="B290" s="259"/>
      <c r="C290" s="259"/>
      <c r="D290" s="259"/>
      <c r="E290" s="259"/>
      <c r="F290" s="259"/>
      <c r="G290" s="259"/>
      <c r="H290" s="259"/>
      <c r="I290" s="259"/>
      <c r="J290" s="259"/>
      <c r="K290" s="259"/>
      <c r="L290" s="339" t="str">
        <f>IF(AND(L283&gt;=100%),"CUMPLE","NO CUMPLE")</f>
        <v>NO CUMPLE</v>
      </c>
      <c r="M290" s="339"/>
      <c r="N290" s="340" t="s">
        <v>25</v>
      </c>
      <c r="P290" s="33"/>
    </row>
    <row r="291" spans="1:17" ht="16.5" thickBot="1" x14ac:dyDescent="0.3">
      <c r="A291" s="259"/>
      <c r="B291" s="259"/>
      <c r="C291" s="259"/>
      <c r="D291" s="259"/>
      <c r="E291" s="259"/>
      <c r="F291" s="259"/>
      <c r="G291" s="259"/>
      <c r="H291" s="259"/>
      <c r="I291" s="259"/>
      <c r="J291" s="259"/>
      <c r="K291" s="259"/>
      <c r="L291" s="285"/>
      <c r="M291" s="285"/>
      <c r="N291" s="287"/>
      <c r="O291" s="29"/>
      <c r="P291" s="29"/>
      <c r="Q291" s="29"/>
    </row>
    <row r="292" spans="1:17" ht="16.5" thickBot="1" x14ac:dyDescent="0.3">
      <c r="A292" s="26"/>
      <c r="B292" s="26"/>
      <c r="C292" s="26"/>
      <c r="D292" s="26"/>
      <c r="E292" s="26"/>
      <c r="F292" s="26"/>
      <c r="G292" s="26"/>
      <c r="H292" s="26"/>
      <c r="I292" s="26"/>
      <c r="J292" s="26"/>
      <c r="K292" s="26"/>
      <c r="L292" s="26"/>
      <c r="M292" s="27"/>
      <c r="N292" s="27"/>
      <c r="O292" s="29"/>
      <c r="P292" s="29"/>
      <c r="Q292" s="29"/>
    </row>
    <row r="293" spans="1:17" ht="28.5" x14ac:dyDescent="0.25">
      <c r="A293" s="341" t="e">
        <f>+'INFORME FINAL'!#REF!</f>
        <v>#REF!</v>
      </c>
      <c r="B293" s="342"/>
      <c r="C293" s="343"/>
      <c r="D293" s="344" t="e">
        <f>+'INFORME FINAL'!#REF!</f>
        <v>#REF!</v>
      </c>
      <c r="E293" s="288"/>
      <c r="F293" s="288"/>
      <c r="G293" s="288"/>
      <c r="H293" s="288"/>
      <c r="I293" s="288"/>
      <c r="J293" s="288"/>
      <c r="K293" s="288"/>
      <c r="L293" s="288"/>
      <c r="M293" s="288"/>
      <c r="N293" s="289"/>
    </row>
    <row r="294" spans="1:17" x14ac:dyDescent="0.25">
      <c r="A294" s="347" t="s">
        <v>54</v>
      </c>
      <c r="B294" s="348"/>
      <c r="C294" s="351" t="s">
        <v>24</v>
      </c>
      <c r="D294" s="345"/>
      <c r="E294" s="290"/>
      <c r="F294" s="290"/>
      <c r="G294" s="290"/>
      <c r="H294" s="290"/>
      <c r="I294" s="290"/>
      <c r="J294" s="290"/>
      <c r="K294" s="290"/>
      <c r="L294" s="290"/>
      <c r="M294" s="290"/>
      <c r="N294" s="291"/>
    </row>
    <row r="295" spans="1:17" x14ac:dyDescent="0.25">
      <c r="A295" s="349"/>
      <c r="B295" s="350"/>
      <c r="C295" s="352"/>
      <c r="D295" s="346"/>
      <c r="E295" s="292"/>
      <c r="F295" s="292"/>
      <c r="G295" s="292"/>
      <c r="H295" s="292"/>
      <c r="I295" s="292"/>
      <c r="J295" s="292"/>
      <c r="K295" s="292"/>
      <c r="L295" s="292"/>
      <c r="M295" s="292"/>
      <c r="N295" s="293"/>
    </row>
    <row r="296" spans="1:17" ht="34.5" customHeight="1" thickBot="1" x14ac:dyDescent="0.3">
      <c r="A296" s="353" t="s">
        <v>9</v>
      </c>
      <c r="B296" s="295"/>
      <c r="C296" s="295"/>
      <c r="D296" s="295"/>
      <c r="E296" s="295"/>
      <c r="F296" s="295"/>
      <c r="G296" s="295"/>
      <c r="H296" s="295"/>
      <c r="I296" s="295"/>
      <c r="J296" s="295"/>
      <c r="K296" s="295"/>
      <c r="L296" s="295"/>
      <c r="M296" s="296" t="s">
        <v>55</v>
      </c>
      <c r="N296" s="298" t="s">
        <v>12</v>
      </c>
    </row>
    <row r="297" spans="1:17" ht="71.25" customHeight="1" thickBot="1" x14ac:dyDescent="0.3">
      <c r="A297" s="66" t="s">
        <v>27</v>
      </c>
      <c r="B297" s="67" t="s">
        <v>28</v>
      </c>
      <c r="C297" s="68" t="s">
        <v>29</v>
      </c>
      <c r="D297" s="66" t="s">
        <v>30</v>
      </c>
      <c r="E297" s="69" t="s">
        <v>31</v>
      </c>
      <c r="F297" s="70" t="s">
        <v>32</v>
      </c>
      <c r="G297" s="71" t="s">
        <v>33</v>
      </c>
      <c r="H297" s="70" t="s">
        <v>34</v>
      </c>
      <c r="I297" s="72" t="s">
        <v>35</v>
      </c>
      <c r="J297" s="72" t="s">
        <v>36</v>
      </c>
      <c r="K297" s="73" t="s">
        <v>37</v>
      </c>
      <c r="L297" s="74" t="s">
        <v>38</v>
      </c>
      <c r="M297" s="297"/>
      <c r="N297" s="299"/>
    </row>
    <row r="298" spans="1:17" ht="16.5" thickBot="1" x14ac:dyDescent="0.3">
      <c r="A298" s="260" t="s">
        <v>89</v>
      </c>
      <c r="B298" s="261"/>
      <c r="C298" s="261"/>
      <c r="D298" s="261"/>
      <c r="E298" s="261"/>
      <c r="F298" s="261"/>
      <c r="G298" s="261"/>
      <c r="H298" s="261"/>
      <c r="I298" s="261"/>
      <c r="J298" s="261"/>
      <c r="K298" s="261"/>
      <c r="L298" s="261"/>
      <c r="M298" s="261"/>
      <c r="N298" s="262"/>
    </row>
    <row r="299" spans="1:17" s="32" customFormat="1" ht="161.25" customHeight="1" x14ac:dyDescent="0.25">
      <c r="A299" s="54"/>
      <c r="B299" s="75"/>
      <c r="C299" s="75"/>
      <c r="E299" s="62"/>
      <c r="F299" s="76" t="str">
        <f>IF(C299="","",E299/(VLOOKUP(YEAR(C299),$C$805:$D$841,2,FALSE)))</f>
        <v/>
      </c>
      <c r="G299" s="77"/>
      <c r="H299" s="78">
        <f>+E299*G299</f>
        <v>0</v>
      </c>
      <c r="I299" s="90" t="str">
        <f>+IF(E299="","",F299*G299)</f>
        <v/>
      </c>
      <c r="J299" s="93"/>
      <c r="K299" s="95"/>
      <c r="L299" s="91">
        <f>(SUM(I299:I299))/$C$791</f>
        <v>0</v>
      </c>
      <c r="M299" s="55"/>
      <c r="N299" s="57"/>
      <c r="P299" s="32" t="str">
        <f>IF(L1086="","",#REF!/(VLOOKUP(YEAR(#REF!),$XEU$1045872:$XEV$1045907,2,FALSE)))</f>
        <v/>
      </c>
    </row>
    <row r="300" spans="1:17" ht="15" customHeight="1" x14ac:dyDescent="0.25">
      <c r="A300" s="259" t="s">
        <v>39</v>
      </c>
      <c r="B300" s="259"/>
      <c r="C300" s="259"/>
      <c r="D300" s="259"/>
      <c r="E300" s="259"/>
      <c r="F300" s="259"/>
      <c r="G300" s="259"/>
      <c r="H300" s="259"/>
      <c r="I300" s="259"/>
      <c r="J300" s="259"/>
      <c r="K300" s="259"/>
      <c r="L300" s="339" t="str">
        <f>IF(AND(L299&gt;=100%),"CUMPLE","NO CUMPLE")</f>
        <v>NO CUMPLE</v>
      </c>
      <c r="M300" s="339"/>
      <c r="N300" s="340" t="s">
        <v>25</v>
      </c>
      <c r="P300" s="33"/>
    </row>
    <row r="301" spans="1:17" ht="16.5" thickBot="1" x14ac:dyDescent="0.3">
      <c r="A301" s="259"/>
      <c r="B301" s="259"/>
      <c r="C301" s="259"/>
      <c r="D301" s="259"/>
      <c r="E301" s="259"/>
      <c r="F301" s="259"/>
      <c r="G301" s="259"/>
      <c r="H301" s="259"/>
      <c r="I301" s="259"/>
      <c r="J301" s="259"/>
      <c r="K301" s="259"/>
      <c r="L301" s="285"/>
      <c r="M301" s="285"/>
      <c r="N301" s="287"/>
      <c r="O301" s="29"/>
      <c r="P301" s="29"/>
      <c r="Q301" s="29"/>
    </row>
    <row r="302" spans="1:17" ht="16.5" thickBot="1" x14ac:dyDescent="0.3">
      <c r="A302" s="26"/>
      <c r="B302" s="26"/>
      <c r="C302" s="26"/>
      <c r="D302" s="26"/>
      <c r="E302" s="26"/>
      <c r="F302" s="26"/>
      <c r="G302" s="26"/>
      <c r="H302" s="26"/>
      <c r="I302" s="26"/>
      <c r="J302" s="26"/>
      <c r="K302" s="26"/>
      <c r="L302" s="26"/>
      <c r="M302" s="27"/>
      <c r="N302" s="27"/>
      <c r="O302" s="29"/>
      <c r="P302" s="29"/>
      <c r="Q302" s="29"/>
    </row>
    <row r="303" spans="1:17" ht="28.5" x14ac:dyDescent="0.25">
      <c r="A303" s="341" t="e">
        <f>+'INFORME FINAL'!#REF!</f>
        <v>#REF!</v>
      </c>
      <c r="B303" s="342"/>
      <c r="C303" s="343"/>
      <c r="D303" s="344" t="e">
        <f>+'INFORME FINAL'!#REF!</f>
        <v>#REF!</v>
      </c>
      <c r="E303" s="288"/>
      <c r="F303" s="288"/>
      <c r="G303" s="288"/>
      <c r="H303" s="288"/>
      <c r="I303" s="288"/>
      <c r="J303" s="288"/>
      <c r="K303" s="288"/>
      <c r="L303" s="288"/>
      <c r="M303" s="288"/>
      <c r="N303" s="289"/>
    </row>
    <row r="304" spans="1:17" x14ac:dyDescent="0.25">
      <c r="A304" s="347" t="s">
        <v>54</v>
      </c>
      <c r="B304" s="348"/>
      <c r="C304" s="351" t="s">
        <v>24</v>
      </c>
      <c r="D304" s="345"/>
      <c r="E304" s="290"/>
      <c r="F304" s="290"/>
      <c r="G304" s="290"/>
      <c r="H304" s="290"/>
      <c r="I304" s="290"/>
      <c r="J304" s="290"/>
      <c r="K304" s="290"/>
      <c r="L304" s="290"/>
      <c r="M304" s="290"/>
      <c r="N304" s="291"/>
    </row>
    <row r="305" spans="1:17" x14ac:dyDescent="0.25">
      <c r="A305" s="349"/>
      <c r="B305" s="350"/>
      <c r="C305" s="352"/>
      <c r="D305" s="346"/>
      <c r="E305" s="292"/>
      <c r="F305" s="292"/>
      <c r="G305" s="292"/>
      <c r="H305" s="292"/>
      <c r="I305" s="292"/>
      <c r="J305" s="292"/>
      <c r="K305" s="292"/>
      <c r="L305" s="292"/>
      <c r="M305" s="292"/>
      <c r="N305" s="293"/>
    </row>
    <row r="306" spans="1:17" ht="34.5" customHeight="1" thickBot="1" x14ac:dyDescent="0.3">
      <c r="A306" s="353" t="s">
        <v>9</v>
      </c>
      <c r="B306" s="295"/>
      <c r="C306" s="295"/>
      <c r="D306" s="295"/>
      <c r="E306" s="295"/>
      <c r="F306" s="295"/>
      <c r="G306" s="295"/>
      <c r="H306" s="295"/>
      <c r="I306" s="295"/>
      <c r="J306" s="295"/>
      <c r="K306" s="295"/>
      <c r="L306" s="295"/>
      <c r="M306" s="296" t="s">
        <v>55</v>
      </c>
      <c r="N306" s="298" t="s">
        <v>12</v>
      </c>
    </row>
    <row r="307" spans="1:17" ht="71.25" customHeight="1" thickBot="1" x14ac:dyDescent="0.3">
      <c r="A307" s="66" t="s">
        <v>27</v>
      </c>
      <c r="B307" s="67" t="s">
        <v>28</v>
      </c>
      <c r="C307" s="68" t="s">
        <v>29</v>
      </c>
      <c r="D307" s="66" t="s">
        <v>30</v>
      </c>
      <c r="E307" s="69" t="s">
        <v>31</v>
      </c>
      <c r="F307" s="70" t="s">
        <v>32</v>
      </c>
      <c r="G307" s="71" t="s">
        <v>33</v>
      </c>
      <c r="H307" s="70" t="s">
        <v>34</v>
      </c>
      <c r="I307" s="72" t="s">
        <v>35</v>
      </c>
      <c r="J307" s="72" t="s">
        <v>36</v>
      </c>
      <c r="K307" s="73" t="s">
        <v>37</v>
      </c>
      <c r="L307" s="74" t="s">
        <v>38</v>
      </c>
      <c r="M307" s="297"/>
      <c r="N307" s="299"/>
    </row>
    <row r="308" spans="1:17" ht="16.5" thickBot="1" x14ac:dyDescent="0.3">
      <c r="A308" s="260" t="s">
        <v>90</v>
      </c>
      <c r="B308" s="261"/>
      <c r="C308" s="261"/>
      <c r="D308" s="261"/>
      <c r="E308" s="261"/>
      <c r="F308" s="261"/>
      <c r="G308" s="261"/>
      <c r="H308" s="261"/>
      <c r="I308" s="261"/>
      <c r="J308" s="261"/>
      <c r="K308" s="261"/>
      <c r="L308" s="261"/>
      <c r="M308" s="261"/>
      <c r="N308" s="262"/>
    </row>
    <row r="309" spans="1:17" s="32" customFormat="1" ht="161.25" customHeight="1" thickBot="1" x14ac:dyDescent="0.3">
      <c r="A309" s="54"/>
      <c r="B309" s="75"/>
      <c r="C309" s="75"/>
      <c r="E309" s="62"/>
      <c r="F309" s="76" t="str">
        <f>IF(C309="","",E309/(VLOOKUP(YEAR(C309),$C$805:$D$841,2,FALSE)))</f>
        <v/>
      </c>
      <c r="G309" s="77"/>
      <c r="H309" s="78">
        <f>+E309*G309</f>
        <v>0</v>
      </c>
      <c r="I309" s="90" t="str">
        <f>+IF(E309="","",F309*G309)</f>
        <v/>
      </c>
      <c r="J309" s="93"/>
      <c r="K309" s="336"/>
      <c r="L309" s="337">
        <f>(SUM(I309:I310))/$C$791</f>
        <v>0</v>
      </c>
      <c r="M309" s="55"/>
      <c r="N309" s="57"/>
      <c r="P309" s="32" t="str">
        <f>IF(L1096="","",#REF!/(VLOOKUP(YEAR(#REF!),$XEU$1045872:$XEV$1045907,2,FALSE)))</f>
        <v/>
      </c>
    </row>
    <row r="310" spans="1:17" s="32" customFormat="1" ht="65.25" customHeight="1" x14ac:dyDescent="0.25">
      <c r="A310" s="54"/>
      <c r="B310" s="75"/>
      <c r="C310" s="75"/>
      <c r="D310" s="51"/>
      <c r="E310" s="62"/>
      <c r="F310" s="76" t="str">
        <f>IF(C310="","",E310/(VLOOKUP(YEAR(C310),$C$805:$D$841,2,FALSE)))</f>
        <v/>
      </c>
      <c r="G310" s="77"/>
      <c r="H310" s="78">
        <v>0</v>
      </c>
      <c r="I310" s="90" t="str">
        <f>+IF(E310="","",F310*G310)</f>
        <v/>
      </c>
      <c r="J310" s="92"/>
      <c r="K310" s="303"/>
      <c r="L310" s="354"/>
      <c r="M310" s="55"/>
      <c r="N310" s="57"/>
    </row>
    <row r="311" spans="1:17" ht="15" customHeight="1" x14ac:dyDescent="0.25">
      <c r="A311" s="259" t="s">
        <v>39</v>
      </c>
      <c r="B311" s="259"/>
      <c r="C311" s="259"/>
      <c r="D311" s="259"/>
      <c r="E311" s="259"/>
      <c r="F311" s="259"/>
      <c r="G311" s="259"/>
      <c r="H311" s="259"/>
      <c r="I311" s="259"/>
      <c r="J311" s="259"/>
      <c r="K311" s="259"/>
      <c r="L311" s="339" t="str">
        <f>IF(AND(L309&gt;=100%),"CUMPLE","NO CUMPLE")</f>
        <v>NO CUMPLE</v>
      </c>
      <c r="M311" s="339"/>
      <c r="N311" s="340" t="s">
        <v>25</v>
      </c>
      <c r="P311" s="33"/>
    </row>
    <row r="312" spans="1:17" ht="16.5" thickBot="1" x14ac:dyDescent="0.3">
      <c r="A312" s="259"/>
      <c r="B312" s="259"/>
      <c r="C312" s="259"/>
      <c r="D312" s="259"/>
      <c r="E312" s="259"/>
      <c r="F312" s="259"/>
      <c r="G312" s="259"/>
      <c r="H312" s="259"/>
      <c r="I312" s="259"/>
      <c r="J312" s="259"/>
      <c r="K312" s="259"/>
      <c r="L312" s="285"/>
      <c r="M312" s="285"/>
      <c r="N312" s="287"/>
      <c r="O312" s="29"/>
      <c r="P312" s="29"/>
      <c r="Q312" s="29"/>
    </row>
    <row r="313" spans="1:17" ht="16.5" thickBot="1" x14ac:dyDescent="0.3">
      <c r="A313" s="26"/>
      <c r="B313" s="26"/>
      <c r="C313" s="26"/>
      <c r="D313" s="26"/>
      <c r="E313" s="26"/>
      <c r="F313" s="26"/>
      <c r="G313" s="26"/>
      <c r="H313" s="26"/>
      <c r="I313" s="26"/>
      <c r="J313" s="26"/>
      <c r="K313" s="26"/>
      <c r="L313" s="26"/>
      <c r="M313" s="27"/>
      <c r="N313" s="27"/>
      <c r="O313" s="29"/>
      <c r="P313" s="29"/>
      <c r="Q313" s="29"/>
    </row>
    <row r="314" spans="1:17" ht="28.5" x14ac:dyDescent="0.25">
      <c r="A314" s="341" t="e">
        <f>+'INFORME FINAL'!#REF!</f>
        <v>#REF!</v>
      </c>
      <c r="B314" s="342"/>
      <c r="C314" s="343"/>
      <c r="D314" s="344" t="e">
        <f>+'INFORME FINAL'!#REF!</f>
        <v>#REF!</v>
      </c>
      <c r="E314" s="288"/>
      <c r="F314" s="288"/>
      <c r="G314" s="288"/>
      <c r="H314" s="288"/>
      <c r="I314" s="288"/>
      <c r="J314" s="288"/>
      <c r="K314" s="288"/>
      <c r="L314" s="288"/>
      <c r="M314" s="288"/>
      <c r="N314" s="289"/>
    </row>
    <row r="315" spans="1:17" x14ac:dyDescent="0.25">
      <c r="A315" s="347" t="s">
        <v>54</v>
      </c>
      <c r="B315" s="348"/>
      <c r="C315" s="351" t="s">
        <v>25</v>
      </c>
      <c r="D315" s="345"/>
      <c r="E315" s="290"/>
      <c r="F315" s="290"/>
      <c r="G315" s="290"/>
      <c r="H315" s="290"/>
      <c r="I315" s="290"/>
      <c r="J315" s="290"/>
      <c r="K315" s="290"/>
      <c r="L315" s="290"/>
      <c r="M315" s="290"/>
      <c r="N315" s="291"/>
    </row>
    <row r="316" spans="1:17" x14ac:dyDescent="0.25">
      <c r="A316" s="349"/>
      <c r="B316" s="350"/>
      <c r="C316" s="352"/>
      <c r="D316" s="346"/>
      <c r="E316" s="292"/>
      <c r="F316" s="292"/>
      <c r="G316" s="292"/>
      <c r="H316" s="292"/>
      <c r="I316" s="292"/>
      <c r="J316" s="292"/>
      <c r="K316" s="292"/>
      <c r="L316" s="292"/>
      <c r="M316" s="292"/>
      <c r="N316" s="293"/>
    </row>
    <row r="317" spans="1:17" ht="34.5" customHeight="1" thickBot="1" x14ac:dyDescent="0.3">
      <c r="A317" s="353" t="s">
        <v>9</v>
      </c>
      <c r="B317" s="295"/>
      <c r="C317" s="295"/>
      <c r="D317" s="295"/>
      <c r="E317" s="295"/>
      <c r="F317" s="295"/>
      <c r="G317" s="295"/>
      <c r="H317" s="295"/>
      <c r="I317" s="295"/>
      <c r="J317" s="295"/>
      <c r="K317" s="295"/>
      <c r="L317" s="295"/>
      <c r="M317" s="296" t="s">
        <v>55</v>
      </c>
      <c r="N317" s="298" t="s">
        <v>12</v>
      </c>
    </row>
    <row r="318" spans="1:17" ht="71.25" customHeight="1" thickBot="1" x14ac:dyDescent="0.3">
      <c r="A318" s="66" t="s">
        <v>27</v>
      </c>
      <c r="B318" s="67" t="s">
        <v>28</v>
      </c>
      <c r="C318" s="68" t="s">
        <v>29</v>
      </c>
      <c r="D318" s="66" t="s">
        <v>30</v>
      </c>
      <c r="E318" s="69" t="s">
        <v>31</v>
      </c>
      <c r="F318" s="70" t="s">
        <v>32</v>
      </c>
      <c r="G318" s="71" t="s">
        <v>33</v>
      </c>
      <c r="H318" s="70" t="s">
        <v>34</v>
      </c>
      <c r="I318" s="72" t="s">
        <v>35</v>
      </c>
      <c r="J318" s="72" t="s">
        <v>36</v>
      </c>
      <c r="K318" s="73" t="s">
        <v>37</v>
      </c>
      <c r="L318" s="74" t="s">
        <v>38</v>
      </c>
      <c r="M318" s="297"/>
      <c r="N318" s="299"/>
    </row>
    <row r="319" spans="1:17" ht="16.5" thickBot="1" x14ac:dyDescent="0.3">
      <c r="A319" s="260" t="s">
        <v>91</v>
      </c>
      <c r="B319" s="261"/>
      <c r="C319" s="261"/>
      <c r="D319" s="261"/>
      <c r="E319" s="261"/>
      <c r="F319" s="261"/>
      <c r="G319" s="261"/>
      <c r="H319" s="261"/>
      <c r="I319" s="261"/>
      <c r="J319" s="261"/>
      <c r="K319" s="261"/>
      <c r="L319" s="261"/>
      <c r="M319" s="261"/>
      <c r="N319" s="262"/>
    </row>
    <row r="320" spans="1:17" s="32" customFormat="1" ht="74.25" customHeight="1" thickBot="1" x14ac:dyDescent="0.3">
      <c r="A320" s="54"/>
      <c r="B320" s="97"/>
      <c r="C320" s="97"/>
      <c r="E320" s="62"/>
      <c r="F320" s="100" t="str">
        <f>IF(C320="","",E320/(VLOOKUP(YEAR(C320),$C$805:$D$841,2,FALSE)))</f>
        <v/>
      </c>
      <c r="G320" s="77"/>
      <c r="H320" s="78">
        <f>+E320*G320</f>
        <v>0</v>
      </c>
      <c r="I320" s="90" t="str">
        <f>+IF(E320="","",F320*G320)</f>
        <v/>
      </c>
      <c r="J320" s="93"/>
      <c r="K320" s="336"/>
      <c r="L320" s="337">
        <f>(SUM(I320:I327))/$C$791</f>
        <v>0</v>
      </c>
      <c r="M320" s="55"/>
      <c r="N320" s="57"/>
      <c r="P320" s="32" t="str">
        <f>IF(L1092="","",#REF!/(VLOOKUP(YEAR(#REF!),$XEU$1045872:$XEV$1045907,2,FALSE)))</f>
        <v/>
      </c>
    </row>
    <row r="321" spans="1:17" s="32" customFormat="1" ht="74.25" customHeight="1" thickBot="1" x14ac:dyDescent="0.3">
      <c r="A321" s="54"/>
      <c r="B321" s="97"/>
      <c r="C321" s="97"/>
      <c r="E321" s="62"/>
      <c r="F321" s="100" t="str">
        <f>IF(C321="","",E321/(VLOOKUP(YEAR(C321),$C$805:$D$841,2,FALSE)))</f>
        <v/>
      </c>
      <c r="G321" s="77"/>
      <c r="H321" s="78">
        <f>+E321*G321</f>
        <v>0</v>
      </c>
      <c r="I321" s="90" t="str">
        <f>+IF(E321="","",F321*G321)</f>
        <v/>
      </c>
      <c r="J321" s="93"/>
      <c r="K321" s="323"/>
      <c r="L321" s="338"/>
      <c r="M321" s="55"/>
      <c r="N321" s="57"/>
      <c r="P321" s="32" t="str">
        <f>IF(L1092="","",#REF!/(VLOOKUP(YEAR(#REF!),$XEU$1045872:$XEV$1045907,2,FALSE)))</f>
        <v/>
      </c>
    </row>
    <row r="322" spans="1:17" s="32" customFormat="1" ht="74.25" customHeight="1" x14ac:dyDescent="0.25">
      <c r="A322" s="54"/>
      <c r="B322" s="97"/>
      <c r="C322" s="97"/>
      <c r="E322" s="62"/>
      <c r="F322" s="100" t="str">
        <f>IF(C322="","",E322/(VLOOKUP(YEAR(C322),$C$805:$D$841,2,FALSE)))</f>
        <v/>
      </c>
      <c r="G322" s="77"/>
      <c r="H322" s="78">
        <f>+E322*G322</f>
        <v>0</v>
      </c>
      <c r="I322" s="90" t="str">
        <f>+IF(E322="","",F322*G322)</f>
        <v/>
      </c>
      <c r="J322" s="93"/>
      <c r="K322" s="303"/>
      <c r="L322" s="354"/>
      <c r="M322" s="55"/>
      <c r="N322" s="57"/>
      <c r="P322" s="32" t="str">
        <f>IF(L1093="","",#REF!/(VLOOKUP(YEAR(#REF!),$XEU$1045872:$XEV$1045907,2,FALSE)))</f>
        <v/>
      </c>
    </row>
    <row r="323" spans="1:17" ht="16.5" thickBot="1" x14ac:dyDescent="0.3">
      <c r="A323" s="260" t="s">
        <v>92</v>
      </c>
      <c r="B323" s="261"/>
      <c r="C323" s="261"/>
      <c r="D323" s="261"/>
      <c r="E323" s="261"/>
      <c r="F323" s="261"/>
      <c r="G323" s="261"/>
      <c r="H323" s="261"/>
      <c r="I323" s="261"/>
      <c r="J323" s="261"/>
      <c r="K323" s="261"/>
      <c r="L323" s="261"/>
      <c r="M323" s="261"/>
      <c r="N323" s="262"/>
    </row>
    <row r="324" spans="1:17" s="32" customFormat="1" ht="74.25" customHeight="1" thickBot="1" x14ac:dyDescent="0.3">
      <c r="A324" s="54"/>
      <c r="B324" s="97"/>
      <c r="C324" s="97"/>
      <c r="E324" s="62"/>
      <c r="F324" s="100" t="str">
        <f>IF(C324="","",E324/(VLOOKUP(YEAR(C324),$C$805:$D$841,2,FALSE)))</f>
        <v/>
      </c>
      <c r="G324" s="77"/>
      <c r="H324" s="78">
        <f>+E324*G324</f>
        <v>0</v>
      </c>
      <c r="I324" s="90" t="str">
        <f>+IF(E324="","",F324*G324)</f>
        <v/>
      </c>
      <c r="J324" s="93"/>
      <c r="K324" s="336"/>
      <c r="L324" s="336"/>
      <c r="M324" s="55"/>
      <c r="N324" s="57"/>
      <c r="P324" s="32" t="str">
        <f>IF(L1095="","",#REF!/(VLOOKUP(YEAR(#REF!),$XEU$1045872:$XEV$1045907,2,FALSE)))</f>
        <v/>
      </c>
    </row>
    <row r="325" spans="1:17" s="32" customFormat="1" ht="74.25" customHeight="1" x14ac:dyDescent="0.25">
      <c r="A325" s="54"/>
      <c r="B325" s="97"/>
      <c r="C325" s="97"/>
      <c r="E325" s="62"/>
      <c r="F325" s="100" t="str">
        <f>IF(C325="","",E325/(VLOOKUP(YEAR(C325),$C$805:$D$841,2,FALSE)))</f>
        <v/>
      </c>
      <c r="G325" s="77"/>
      <c r="H325" s="78">
        <f>+E325*G325</f>
        <v>0</v>
      </c>
      <c r="I325" s="90" t="str">
        <f>+IF(E325="","",F325*G325)</f>
        <v/>
      </c>
      <c r="J325" s="93"/>
      <c r="K325" s="323"/>
      <c r="L325" s="323"/>
      <c r="M325" s="55"/>
      <c r="N325" s="57"/>
      <c r="P325" s="32" t="str">
        <f>IF(L1096="","",#REF!/(VLOOKUP(YEAR(#REF!),$XEU$1045872:$XEV$1045907,2,FALSE)))</f>
        <v/>
      </c>
    </row>
    <row r="326" spans="1:17" s="32" customFormat="1" ht="53.25" customHeight="1" x14ac:dyDescent="0.25">
      <c r="A326" s="54"/>
      <c r="B326" s="99"/>
      <c r="C326" s="99"/>
      <c r="D326" s="51"/>
      <c r="E326" s="62"/>
      <c r="F326" s="102" t="str">
        <f>IF(C326="","",E326/(VLOOKUP(YEAR(C326),$C$805:$D$841,2,FALSE)))</f>
        <v/>
      </c>
      <c r="G326" s="77"/>
      <c r="H326" s="78">
        <v>0</v>
      </c>
      <c r="I326" s="90" t="str">
        <f>+IF(E326="","",F326*G326)</f>
        <v/>
      </c>
      <c r="J326" s="92"/>
      <c r="K326" s="303"/>
      <c r="L326" s="303"/>
      <c r="M326" s="55"/>
      <c r="N326" s="57"/>
    </row>
    <row r="327" spans="1:17" ht="15.75" x14ac:dyDescent="0.25">
      <c r="A327" s="260" t="s">
        <v>93</v>
      </c>
      <c r="B327" s="261"/>
      <c r="C327" s="261"/>
      <c r="D327" s="261"/>
      <c r="E327" s="261"/>
      <c r="F327" s="261"/>
      <c r="G327" s="261"/>
      <c r="H327" s="261"/>
      <c r="I327" s="261"/>
      <c r="J327" s="261"/>
      <c r="K327" s="261"/>
      <c r="L327" s="261"/>
      <c r="M327" s="261"/>
      <c r="N327" s="262"/>
    </row>
    <row r="328" spans="1:17" ht="15" customHeight="1" x14ac:dyDescent="0.25">
      <c r="A328" s="259" t="s">
        <v>39</v>
      </c>
      <c r="B328" s="259"/>
      <c r="C328" s="259"/>
      <c r="D328" s="259"/>
      <c r="E328" s="259"/>
      <c r="F328" s="259"/>
      <c r="G328" s="259"/>
      <c r="H328" s="259"/>
      <c r="I328" s="259"/>
      <c r="J328" s="259"/>
      <c r="K328" s="259"/>
      <c r="L328" s="339" t="str">
        <f>IF(AND(L320&gt;=100%),"CUMPLE","NO CUMPLE")</f>
        <v>NO CUMPLE</v>
      </c>
      <c r="M328" s="339"/>
      <c r="N328" s="340" t="s">
        <v>25</v>
      </c>
      <c r="P328" s="33"/>
    </row>
    <row r="329" spans="1:17" ht="16.5" thickBot="1" x14ac:dyDescent="0.3">
      <c r="A329" s="259"/>
      <c r="B329" s="259"/>
      <c r="C329" s="259"/>
      <c r="D329" s="259"/>
      <c r="E329" s="259"/>
      <c r="F329" s="259"/>
      <c r="G329" s="259"/>
      <c r="H329" s="259"/>
      <c r="I329" s="259"/>
      <c r="J329" s="259"/>
      <c r="K329" s="259"/>
      <c r="L329" s="285"/>
      <c r="M329" s="285"/>
      <c r="N329" s="287"/>
      <c r="O329" s="29"/>
      <c r="P329" s="29"/>
      <c r="Q329" s="29"/>
    </row>
    <row r="330" spans="1:17" ht="16.5" thickBot="1" x14ac:dyDescent="0.3">
      <c r="A330" s="26"/>
      <c r="B330" s="26"/>
      <c r="C330" s="26"/>
      <c r="D330" s="26"/>
      <c r="E330" s="26"/>
      <c r="F330" s="26"/>
      <c r="G330" s="26"/>
      <c r="H330" s="26"/>
      <c r="I330" s="26"/>
      <c r="J330" s="26"/>
      <c r="K330" s="26"/>
      <c r="L330" s="26"/>
      <c r="M330" s="27"/>
      <c r="N330" s="27"/>
      <c r="O330" s="29"/>
      <c r="P330" s="29"/>
      <c r="Q330" s="29"/>
    </row>
    <row r="331" spans="1:17" ht="28.5" x14ac:dyDescent="0.25">
      <c r="A331" s="341" t="e">
        <f>+'INFORME FINAL'!#REF!</f>
        <v>#REF!</v>
      </c>
      <c r="B331" s="342"/>
      <c r="C331" s="343"/>
      <c r="D331" s="344" t="e">
        <f>+'INFORME FINAL'!#REF!</f>
        <v>#REF!</v>
      </c>
      <c r="E331" s="288"/>
      <c r="F331" s="288"/>
      <c r="G331" s="288"/>
      <c r="H331" s="288"/>
      <c r="I331" s="288"/>
      <c r="J331" s="288"/>
      <c r="K331" s="288"/>
      <c r="L331" s="288"/>
      <c r="M331" s="288"/>
      <c r="N331" s="289"/>
    </row>
    <row r="332" spans="1:17" x14ac:dyDescent="0.25">
      <c r="A332" s="347" t="s">
        <v>54</v>
      </c>
      <c r="B332" s="348"/>
      <c r="C332" s="351" t="s">
        <v>24</v>
      </c>
      <c r="D332" s="345"/>
      <c r="E332" s="290"/>
      <c r="F332" s="290"/>
      <c r="G332" s="290"/>
      <c r="H332" s="290"/>
      <c r="I332" s="290"/>
      <c r="J332" s="290"/>
      <c r="K332" s="290"/>
      <c r="L332" s="290"/>
      <c r="M332" s="290"/>
      <c r="N332" s="291"/>
    </row>
    <row r="333" spans="1:17" x14ac:dyDescent="0.25">
      <c r="A333" s="349"/>
      <c r="B333" s="350"/>
      <c r="C333" s="352"/>
      <c r="D333" s="346"/>
      <c r="E333" s="292"/>
      <c r="F333" s="292"/>
      <c r="G333" s="292"/>
      <c r="H333" s="292"/>
      <c r="I333" s="292"/>
      <c r="J333" s="292"/>
      <c r="K333" s="292"/>
      <c r="L333" s="292"/>
      <c r="M333" s="292"/>
      <c r="N333" s="293"/>
    </row>
    <row r="334" spans="1:17" ht="34.5" customHeight="1" thickBot="1" x14ac:dyDescent="0.3">
      <c r="A334" s="353" t="s">
        <v>9</v>
      </c>
      <c r="B334" s="295"/>
      <c r="C334" s="295"/>
      <c r="D334" s="295"/>
      <c r="E334" s="295"/>
      <c r="F334" s="295"/>
      <c r="G334" s="295"/>
      <c r="H334" s="295"/>
      <c r="I334" s="295"/>
      <c r="J334" s="295"/>
      <c r="K334" s="295"/>
      <c r="L334" s="295"/>
      <c r="M334" s="296" t="s">
        <v>55</v>
      </c>
      <c r="N334" s="298" t="s">
        <v>12</v>
      </c>
    </row>
    <row r="335" spans="1:17" ht="71.25" customHeight="1" thickBot="1" x14ac:dyDescent="0.3">
      <c r="A335" s="66" t="s">
        <v>27</v>
      </c>
      <c r="B335" s="67" t="s">
        <v>28</v>
      </c>
      <c r="C335" s="68" t="s">
        <v>29</v>
      </c>
      <c r="D335" s="66" t="s">
        <v>30</v>
      </c>
      <c r="E335" s="69" t="s">
        <v>31</v>
      </c>
      <c r="F335" s="70" t="s">
        <v>32</v>
      </c>
      <c r="G335" s="71" t="s">
        <v>33</v>
      </c>
      <c r="H335" s="70" t="s">
        <v>34</v>
      </c>
      <c r="I335" s="72" t="s">
        <v>35</v>
      </c>
      <c r="J335" s="72" t="s">
        <v>36</v>
      </c>
      <c r="K335" s="73" t="s">
        <v>37</v>
      </c>
      <c r="L335" s="74" t="s">
        <v>38</v>
      </c>
      <c r="M335" s="297"/>
      <c r="N335" s="299"/>
    </row>
    <row r="336" spans="1:17" ht="16.5" thickBot="1" x14ac:dyDescent="0.3">
      <c r="A336" s="260" t="s">
        <v>94</v>
      </c>
      <c r="B336" s="261"/>
      <c r="C336" s="261"/>
      <c r="D336" s="261"/>
      <c r="E336" s="261"/>
      <c r="F336" s="261"/>
      <c r="G336" s="261"/>
      <c r="H336" s="261"/>
      <c r="I336" s="261"/>
      <c r="J336" s="261"/>
      <c r="K336" s="261"/>
      <c r="L336" s="261"/>
      <c r="M336" s="261"/>
      <c r="N336" s="262"/>
    </row>
    <row r="337" spans="1:17" s="32" customFormat="1" ht="161.25" customHeight="1" thickBot="1" x14ac:dyDescent="0.3">
      <c r="A337" s="54"/>
      <c r="B337" s="75"/>
      <c r="C337" s="75"/>
      <c r="E337" s="62"/>
      <c r="F337" s="76" t="str">
        <f>IF(C337="","",E337/(VLOOKUP(YEAR(C337),$C$805:$D$841,2,FALSE)))</f>
        <v/>
      </c>
      <c r="G337" s="77"/>
      <c r="H337" s="78">
        <f>+E337*G337</f>
        <v>0</v>
      </c>
      <c r="I337" s="90" t="str">
        <f>+IF(E337="","",F337*G337)</f>
        <v/>
      </c>
      <c r="J337" s="93"/>
      <c r="K337" s="336"/>
      <c r="L337" s="337">
        <f>(SUM(I337:I338))/$C$791</f>
        <v>0</v>
      </c>
      <c r="M337" s="55"/>
      <c r="N337" s="57"/>
      <c r="P337" s="32" t="str">
        <f>IF(L1124="","",#REF!/(VLOOKUP(YEAR(#REF!),$XEU$1045872:$XEV$1045907,2,FALSE)))</f>
        <v/>
      </c>
    </row>
    <row r="338" spans="1:17" s="32" customFormat="1" ht="65.25" customHeight="1" x14ac:dyDescent="0.25">
      <c r="A338" s="54"/>
      <c r="B338" s="75"/>
      <c r="C338" s="75"/>
      <c r="D338" s="51"/>
      <c r="E338" s="62"/>
      <c r="F338" s="76" t="str">
        <f>IF(C338="","",E338/(VLOOKUP(YEAR(C338),$C$805:$D$841,2,FALSE)))</f>
        <v/>
      </c>
      <c r="G338" s="77"/>
      <c r="H338" s="78">
        <v>0</v>
      </c>
      <c r="I338" s="90" t="str">
        <f>+IF(E338="","",F338*G338)</f>
        <v/>
      </c>
      <c r="J338" s="92"/>
      <c r="K338" s="303"/>
      <c r="L338" s="354"/>
      <c r="M338" s="55"/>
      <c r="N338" s="57"/>
    </row>
    <row r="339" spans="1:17" ht="15" customHeight="1" x14ac:dyDescent="0.25">
      <c r="A339" s="259" t="s">
        <v>39</v>
      </c>
      <c r="B339" s="259"/>
      <c r="C339" s="259"/>
      <c r="D339" s="259"/>
      <c r="E339" s="259"/>
      <c r="F339" s="259"/>
      <c r="G339" s="259"/>
      <c r="H339" s="259"/>
      <c r="I339" s="259"/>
      <c r="J339" s="259"/>
      <c r="K339" s="259"/>
      <c r="L339" s="339" t="str">
        <f>IF(AND(L337&gt;=100%),"CUMPLE","NO CUMPLE")</f>
        <v>NO CUMPLE</v>
      </c>
      <c r="M339" s="339"/>
      <c r="N339" s="340" t="s">
        <v>25</v>
      </c>
      <c r="P339" s="33"/>
    </row>
    <row r="340" spans="1:17" ht="16.5" thickBot="1" x14ac:dyDescent="0.3">
      <c r="A340" s="259"/>
      <c r="B340" s="259"/>
      <c r="C340" s="259"/>
      <c r="D340" s="259"/>
      <c r="E340" s="259"/>
      <c r="F340" s="259"/>
      <c r="G340" s="259"/>
      <c r="H340" s="259"/>
      <c r="I340" s="259"/>
      <c r="J340" s="259"/>
      <c r="K340" s="259"/>
      <c r="L340" s="285"/>
      <c r="M340" s="285"/>
      <c r="N340" s="287"/>
      <c r="O340" s="29"/>
      <c r="P340" s="29"/>
      <c r="Q340" s="29"/>
    </row>
    <row r="341" spans="1:17" ht="16.5" thickBot="1" x14ac:dyDescent="0.3">
      <c r="A341" s="26"/>
      <c r="B341" s="26"/>
      <c r="C341" s="26"/>
      <c r="D341" s="26"/>
      <c r="E341" s="26"/>
      <c r="F341" s="26"/>
      <c r="G341" s="26"/>
      <c r="H341" s="26"/>
      <c r="I341" s="26"/>
      <c r="J341" s="26"/>
      <c r="K341" s="26"/>
      <c r="L341" s="26"/>
      <c r="M341" s="27"/>
      <c r="N341" s="27"/>
      <c r="O341" s="29"/>
      <c r="P341" s="29"/>
      <c r="Q341" s="29"/>
    </row>
    <row r="342" spans="1:17" ht="28.5" x14ac:dyDescent="0.25">
      <c r="A342" s="341" t="e">
        <f>+'INFORME FINAL'!#REF!</f>
        <v>#REF!</v>
      </c>
      <c r="B342" s="342"/>
      <c r="C342" s="343"/>
      <c r="D342" s="344" t="e">
        <f>+'INFORME FINAL'!#REF!</f>
        <v>#REF!</v>
      </c>
      <c r="E342" s="288"/>
      <c r="F342" s="288"/>
      <c r="G342" s="288"/>
      <c r="H342" s="288"/>
      <c r="I342" s="288"/>
      <c r="J342" s="288"/>
      <c r="K342" s="288"/>
      <c r="L342" s="288"/>
      <c r="M342" s="288"/>
      <c r="N342" s="289"/>
    </row>
    <row r="343" spans="1:17" x14ac:dyDescent="0.25">
      <c r="A343" s="347" t="s">
        <v>54</v>
      </c>
      <c r="B343" s="348"/>
      <c r="C343" s="351" t="s">
        <v>25</v>
      </c>
      <c r="D343" s="345"/>
      <c r="E343" s="290"/>
      <c r="F343" s="290"/>
      <c r="G343" s="290"/>
      <c r="H343" s="290"/>
      <c r="I343" s="290"/>
      <c r="J343" s="290"/>
      <c r="K343" s="290"/>
      <c r="L343" s="290"/>
      <c r="M343" s="290"/>
      <c r="N343" s="291"/>
    </row>
    <row r="344" spans="1:17" x14ac:dyDescent="0.25">
      <c r="A344" s="349"/>
      <c r="B344" s="350"/>
      <c r="C344" s="352"/>
      <c r="D344" s="346"/>
      <c r="E344" s="292"/>
      <c r="F344" s="292"/>
      <c r="G344" s="292"/>
      <c r="H344" s="292"/>
      <c r="I344" s="292"/>
      <c r="J344" s="292"/>
      <c r="K344" s="292"/>
      <c r="L344" s="292"/>
      <c r="M344" s="292"/>
      <c r="N344" s="293"/>
    </row>
    <row r="345" spans="1:17" ht="34.5" customHeight="1" thickBot="1" x14ac:dyDescent="0.3">
      <c r="A345" s="353" t="s">
        <v>9</v>
      </c>
      <c r="B345" s="295"/>
      <c r="C345" s="295"/>
      <c r="D345" s="295"/>
      <c r="E345" s="295"/>
      <c r="F345" s="295"/>
      <c r="G345" s="295"/>
      <c r="H345" s="295"/>
      <c r="I345" s="295"/>
      <c r="J345" s="295"/>
      <c r="K345" s="295"/>
      <c r="L345" s="295"/>
      <c r="M345" s="296" t="s">
        <v>55</v>
      </c>
      <c r="N345" s="298" t="s">
        <v>12</v>
      </c>
    </row>
    <row r="346" spans="1:17" ht="71.25" customHeight="1" thickBot="1" x14ac:dyDescent="0.3">
      <c r="A346" s="66" t="s">
        <v>27</v>
      </c>
      <c r="B346" s="67" t="s">
        <v>28</v>
      </c>
      <c r="C346" s="68" t="s">
        <v>29</v>
      </c>
      <c r="D346" s="66" t="s">
        <v>30</v>
      </c>
      <c r="E346" s="69" t="s">
        <v>31</v>
      </c>
      <c r="F346" s="70" t="s">
        <v>32</v>
      </c>
      <c r="G346" s="71" t="s">
        <v>33</v>
      </c>
      <c r="H346" s="70" t="s">
        <v>34</v>
      </c>
      <c r="I346" s="72" t="s">
        <v>35</v>
      </c>
      <c r="J346" s="72" t="s">
        <v>36</v>
      </c>
      <c r="K346" s="73" t="s">
        <v>37</v>
      </c>
      <c r="L346" s="74" t="s">
        <v>38</v>
      </c>
      <c r="M346" s="297"/>
      <c r="N346" s="299"/>
    </row>
    <row r="347" spans="1:17" ht="16.5" thickBot="1" x14ac:dyDescent="0.3">
      <c r="A347" s="260" t="s">
        <v>95</v>
      </c>
      <c r="B347" s="261"/>
      <c r="C347" s="261"/>
      <c r="D347" s="261"/>
      <c r="E347" s="261"/>
      <c r="F347" s="261"/>
      <c r="G347" s="261"/>
      <c r="H347" s="261"/>
      <c r="I347" s="261"/>
      <c r="J347" s="261"/>
      <c r="K347" s="261"/>
      <c r="L347" s="261"/>
      <c r="M347" s="261"/>
      <c r="N347" s="262"/>
    </row>
    <row r="348" spans="1:17" s="32" customFormat="1" ht="74.25" customHeight="1" thickBot="1" x14ac:dyDescent="0.3">
      <c r="A348" s="54"/>
      <c r="B348" s="97"/>
      <c r="C348" s="97"/>
      <c r="E348" s="62"/>
      <c r="F348" s="100" t="str">
        <f>IF(C348="","",E348/(VLOOKUP(YEAR(C348),$C$805:$D$841,2,FALSE)))</f>
        <v/>
      </c>
      <c r="G348" s="77"/>
      <c r="H348" s="78">
        <f>+E348*G348</f>
        <v>0</v>
      </c>
      <c r="I348" s="90" t="str">
        <f>+IF(E348="","",F348*G348)</f>
        <v/>
      </c>
      <c r="J348" s="93"/>
      <c r="K348" s="336"/>
      <c r="L348" s="337">
        <f>(SUM(I348:I353))/$C$791</f>
        <v>0</v>
      </c>
      <c r="M348" s="55"/>
      <c r="N348" s="57"/>
      <c r="P348" s="32" t="str">
        <f>IF(L1120="","",#REF!/(VLOOKUP(YEAR(#REF!),$XEU$1045872:$XEV$1045907,2,FALSE)))</f>
        <v/>
      </c>
    </row>
    <row r="349" spans="1:17" s="32" customFormat="1" ht="74.25" customHeight="1" thickBot="1" x14ac:dyDescent="0.3">
      <c r="A349" s="54"/>
      <c r="B349" s="97"/>
      <c r="C349" s="97"/>
      <c r="E349" s="62"/>
      <c r="F349" s="100" t="str">
        <f>IF(C349="","",E349/(VLOOKUP(YEAR(C349),$C$805:$D$841,2,FALSE)))</f>
        <v/>
      </c>
      <c r="G349" s="77"/>
      <c r="H349" s="78">
        <f>+E349*G349</f>
        <v>0</v>
      </c>
      <c r="I349" s="90" t="str">
        <f>+IF(E349="","",F349*G349)</f>
        <v/>
      </c>
      <c r="J349" s="93"/>
      <c r="K349" s="323"/>
      <c r="L349" s="338"/>
      <c r="M349" s="55"/>
      <c r="N349" s="57"/>
      <c r="P349" s="32" t="str">
        <f>IF(L1119="","",#REF!/(VLOOKUP(YEAR(#REF!),$XEU$1045872:$XEV$1045907,2,FALSE)))</f>
        <v/>
      </c>
    </row>
    <row r="350" spans="1:17" s="32" customFormat="1" ht="74.25" customHeight="1" thickBot="1" x14ac:dyDescent="0.3">
      <c r="A350" s="54"/>
      <c r="B350" s="97"/>
      <c r="C350" s="97"/>
      <c r="E350" s="62"/>
      <c r="F350" s="100" t="str">
        <f>IF(C350="","",E350/(VLOOKUP(YEAR(C350),$C$805:$D$841,2,FALSE)))</f>
        <v/>
      </c>
      <c r="G350" s="77"/>
      <c r="H350" s="78">
        <f>+E350*G350</f>
        <v>0</v>
      </c>
      <c r="I350" s="90" t="str">
        <f>+IF(E350="","",F350*G350)</f>
        <v/>
      </c>
      <c r="J350" s="93"/>
      <c r="K350" s="323"/>
      <c r="L350" s="338"/>
      <c r="M350" s="55"/>
      <c r="N350" s="57"/>
      <c r="P350" s="32" t="str">
        <f>IF(L1120="","",#REF!/(VLOOKUP(YEAR(#REF!),$XEU$1045872:$XEV$1045907,2,FALSE)))</f>
        <v/>
      </c>
    </row>
    <row r="351" spans="1:17" s="32" customFormat="1" ht="74.25" customHeight="1" x14ac:dyDescent="0.25">
      <c r="A351" s="54"/>
      <c r="B351" s="97"/>
      <c r="C351" s="97"/>
      <c r="E351" s="62"/>
      <c r="F351" s="100" t="str">
        <f>IF(C351="","",E351/(VLOOKUP(YEAR(C351),$C$805:$D$841,2,FALSE)))</f>
        <v/>
      </c>
      <c r="G351" s="77"/>
      <c r="H351" s="78">
        <f>+E351*G351</f>
        <v>0</v>
      </c>
      <c r="I351" s="90" t="str">
        <f>+IF(E351="","",F351*G351)</f>
        <v/>
      </c>
      <c r="J351" s="93"/>
      <c r="K351" s="303"/>
      <c r="L351" s="354"/>
      <c r="M351" s="55"/>
      <c r="N351" s="57"/>
      <c r="P351" s="32" t="str">
        <f>IF(L1121="","",#REF!/(VLOOKUP(YEAR(#REF!),$XEU$1045872:$XEV$1045907,2,FALSE)))</f>
        <v/>
      </c>
    </row>
    <row r="352" spans="1:17" ht="16.5" thickBot="1" x14ac:dyDescent="0.3">
      <c r="A352" s="260" t="s">
        <v>96</v>
      </c>
      <c r="B352" s="261"/>
      <c r="C352" s="261"/>
      <c r="D352" s="261"/>
      <c r="E352" s="261"/>
      <c r="F352" s="261"/>
      <c r="G352" s="261"/>
      <c r="H352" s="261"/>
      <c r="I352" s="261"/>
      <c r="J352" s="261"/>
      <c r="K352" s="261"/>
      <c r="L352" s="261"/>
      <c r="M352" s="261"/>
      <c r="N352" s="262"/>
    </row>
    <row r="353" spans="1:17" s="32" customFormat="1" ht="74.25" customHeight="1" x14ac:dyDescent="0.25">
      <c r="A353" s="54"/>
      <c r="B353" s="97"/>
      <c r="C353" s="97"/>
      <c r="E353" s="62"/>
      <c r="F353" s="100" t="str">
        <f>IF(C353="","",E353/(VLOOKUP(YEAR(C353),$C$805:$D$841,2,FALSE)))</f>
        <v/>
      </c>
      <c r="G353" s="77"/>
      <c r="H353" s="78">
        <f>+E353*G353</f>
        <v>0</v>
      </c>
      <c r="I353" s="90" t="str">
        <f>+IF(E353="","",F353*G353)</f>
        <v/>
      </c>
      <c r="J353" s="93"/>
      <c r="K353" s="95"/>
      <c r="L353" s="95"/>
      <c r="M353" s="55"/>
      <c r="N353" s="57"/>
      <c r="P353" s="32" t="str">
        <f>IF(L1123="","",#REF!/(VLOOKUP(YEAR(#REF!),$XEU$1045872:$XEV$1045907,2,FALSE)))</f>
        <v/>
      </c>
    </row>
    <row r="354" spans="1:17" ht="15" customHeight="1" x14ac:dyDescent="0.25">
      <c r="A354" s="259" t="s">
        <v>39</v>
      </c>
      <c r="B354" s="259"/>
      <c r="C354" s="259"/>
      <c r="D354" s="259"/>
      <c r="E354" s="259"/>
      <c r="F354" s="259"/>
      <c r="G354" s="259"/>
      <c r="H354" s="259"/>
      <c r="I354" s="259"/>
      <c r="J354" s="259"/>
      <c r="K354" s="259"/>
      <c r="L354" s="339" t="str">
        <f>IF(AND(L348&gt;=100%),"CUMPLE","NO CUMPLE")</f>
        <v>NO CUMPLE</v>
      </c>
      <c r="M354" s="339"/>
      <c r="N354" s="340" t="s">
        <v>25</v>
      </c>
      <c r="P354" s="33"/>
    </row>
    <row r="355" spans="1:17" ht="16.5" thickBot="1" x14ac:dyDescent="0.3">
      <c r="A355" s="259"/>
      <c r="B355" s="259"/>
      <c r="C355" s="259"/>
      <c r="D355" s="259"/>
      <c r="E355" s="259"/>
      <c r="F355" s="259"/>
      <c r="G355" s="259"/>
      <c r="H355" s="259"/>
      <c r="I355" s="259"/>
      <c r="J355" s="259"/>
      <c r="K355" s="259"/>
      <c r="L355" s="285"/>
      <c r="M355" s="285"/>
      <c r="N355" s="287"/>
      <c r="O355" s="29"/>
      <c r="P355" s="29"/>
      <c r="Q355" s="29"/>
    </row>
    <row r="356" spans="1:17" ht="16.5" thickBot="1" x14ac:dyDescent="0.3">
      <c r="A356" s="26"/>
      <c r="B356" s="26"/>
      <c r="C356" s="26"/>
      <c r="D356" s="26"/>
      <c r="E356" s="26"/>
      <c r="F356" s="26"/>
      <c r="G356" s="26"/>
      <c r="H356" s="26"/>
      <c r="I356" s="26"/>
      <c r="J356" s="26"/>
      <c r="K356" s="26"/>
      <c r="L356" s="26"/>
      <c r="M356" s="27"/>
      <c r="N356" s="27"/>
      <c r="O356" s="29"/>
      <c r="P356" s="29"/>
      <c r="Q356" s="29"/>
    </row>
    <row r="357" spans="1:17" ht="28.5" x14ac:dyDescent="0.25">
      <c r="A357" s="341" t="e">
        <f>+'INFORME FINAL'!#REF!</f>
        <v>#REF!</v>
      </c>
      <c r="B357" s="342"/>
      <c r="C357" s="343"/>
      <c r="D357" s="344" t="e">
        <f>+'INFORME FINAL'!#REF!</f>
        <v>#REF!</v>
      </c>
      <c r="E357" s="288"/>
      <c r="F357" s="288"/>
      <c r="G357" s="288"/>
      <c r="H357" s="288"/>
      <c r="I357" s="288"/>
      <c r="J357" s="288"/>
      <c r="K357" s="288"/>
      <c r="L357" s="288"/>
      <c r="M357" s="288"/>
      <c r="N357" s="289"/>
    </row>
    <row r="358" spans="1:17" x14ac:dyDescent="0.25">
      <c r="A358" s="347" t="s">
        <v>54</v>
      </c>
      <c r="B358" s="348"/>
      <c r="C358" s="351" t="s">
        <v>24</v>
      </c>
      <c r="D358" s="345"/>
      <c r="E358" s="290"/>
      <c r="F358" s="290"/>
      <c r="G358" s="290"/>
      <c r="H358" s="290"/>
      <c r="I358" s="290"/>
      <c r="J358" s="290"/>
      <c r="K358" s="290"/>
      <c r="L358" s="290"/>
      <c r="M358" s="290"/>
      <c r="N358" s="291"/>
    </row>
    <row r="359" spans="1:17" x14ac:dyDescent="0.25">
      <c r="A359" s="349"/>
      <c r="B359" s="350"/>
      <c r="C359" s="352"/>
      <c r="D359" s="346"/>
      <c r="E359" s="292"/>
      <c r="F359" s="292"/>
      <c r="G359" s="292"/>
      <c r="H359" s="292"/>
      <c r="I359" s="292"/>
      <c r="J359" s="292"/>
      <c r="K359" s="292"/>
      <c r="L359" s="292"/>
      <c r="M359" s="292"/>
      <c r="N359" s="293"/>
    </row>
    <row r="360" spans="1:17" ht="34.5" customHeight="1" thickBot="1" x14ac:dyDescent="0.3">
      <c r="A360" s="353" t="s">
        <v>9</v>
      </c>
      <c r="B360" s="295"/>
      <c r="C360" s="295"/>
      <c r="D360" s="295"/>
      <c r="E360" s="295"/>
      <c r="F360" s="295"/>
      <c r="G360" s="295"/>
      <c r="H360" s="295"/>
      <c r="I360" s="295"/>
      <c r="J360" s="295"/>
      <c r="K360" s="295"/>
      <c r="L360" s="295"/>
      <c r="M360" s="296" t="s">
        <v>55</v>
      </c>
      <c r="N360" s="298" t="s">
        <v>12</v>
      </c>
    </row>
    <row r="361" spans="1:17" ht="71.25" customHeight="1" thickBot="1" x14ac:dyDescent="0.3">
      <c r="A361" s="66" t="s">
        <v>27</v>
      </c>
      <c r="B361" s="67" t="s">
        <v>28</v>
      </c>
      <c r="C361" s="68" t="s">
        <v>29</v>
      </c>
      <c r="D361" s="66" t="s">
        <v>30</v>
      </c>
      <c r="E361" s="69" t="s">
        <v>31</v>
      </c>
      <c r="F361" s="70" t="s">
        <v>32</v>
      </c>
      <c r="G361" s="71" t="s">
        <v>33</v>
      </c>
      <c r="H361" s="70" t="s">
        <v>34</v>
      </c>
      <c r="I361" s="72" t="s">
        <v>35</v>
      </c>
      <c r="J361" s="72" t="s">
        <v>36</v>
      </c>
      <c r="K361" s="73" t="s">
        <v>37</v>
      </c>
      <c r="L361" s="74" t="s">
        <v>38</v>
      </c>
      <c r="M361" s="297"/>
      <c r="N361" s="299"/>
    </row>
    <row r="362" spans="1:17" ht="16.5" thickBot="1" x14ac:dyDescent="0.3">
      <c r="A362" s="260" t="s">
        <v>97</v>
      </c>
      <c r="B362" s="261"/>
      <c r="C362" s="261"/>
      <c r="D362" s="261"/>
      <c r="E362" s="261"/>
      <c r="F362" s="261"/>
      <c r="G362" s="261"/>
      <c r="H362" s="261"/>
      <c r="I362" s="261"/>
      <c r="J362" s="261"/>
      <c r="K362" s="261"/>
      <c r="L362" s="261"/>
      <c r="M362" s="261"/>
      <c r="N362" s="262"/>
    </row>
    <row r="363" spans="1:17" s="32" customFormat="1" ht="161.25" customHeight="1" thickBot="1" x14ac:dyDescent="0.3">
      <c r="A363" s="54"/>
      <c r="B363" s="75"/>
      <c r="C363" s="75"/>
      <c r="E363" s="62"/>
      <c r="F363" s="76" t="str">
        <f>IF(C363="","",E363/(VLOOKUP(YEAR(C363),$C$805:$D$841,2,FALSE)))</f>
        <v/>
      </c>
      <c r="G363" s="77"/>
      <c r="H363" s="78">
        <f>+E363*G363</f>
        <v>0</v>
      </c>
      <c r="I363" s="90" t="str">
        <f>+IF(E363="","",F363*G363)</f>
        <v/>
      </c>
      <c r="J363" s="93"/>
      <c r="K363" s="336"/>
      <c r="L363" s="337">
        <f>(SUM(I363:I364))/$C$791</f>
        <v>0</v>
      </c>
      <c r="M363" s="55"/>
      <c r="N363" s="57"/>
      <c r="P363" s="32" t="str">
        <f>IF(L1150="","",#REF!/(VLOOKUP(YEAR(#REF!),$XEU$1045872:$XEV$1045907,2,FALSE)))</f>
        <v/>
      </c>
    </row>
    <row r="364" spans="1:17" s="32" customFormat="1" ht="65.25" customHeight="1" x14ac:dyDescent="0.25">
      <c r="A364" s="54"/>
      <c r="B364" s="75"/>
      <c r="C364" s="75"/>
      <c r="D364" s="51"/>
      <c r="E364" s="62"/>
      <c r="F364" s="76" t="str">
        <f>IF(C364="","",E364/(VLOOKUP(YEAR(C364),$C$805:$D$841,2,FALSE)))</f>
        <v/>
      </c>
      <c r="G364" s="77"/>
      <c r="H364" s="78">
        <v>0</v>
      </c>
      <c r="I364" s="90" t="str">
        <f>+IF(E364="","",F364*G364)</f>
        <v/>
      </c>
      <c r="J364" s="92"/>
      <c r="K364" s="303"/>
      <c r="L364" s="354"/>
      <c r="M364" s="55"/>
      <c r="N364" s="57"/>
    </row>
    <row r="365" spans="1:17" ht="15" customHeight="1" x14ac:dyDescent="0.25">
      <c r="A365" s="259" t="s">
        <v>39</v>
      </c>
      <c r="B365" s="259"/>
      <c r="C365" s="259"/>
      <c r="D365" s="259"/>
      <c r="E365" s="259"/>
      <c r="F365" s="259"/>
      <c r="G365" s="259"/>
      <c r="H365" s="259"/>
      <c r="I365" s="259"/>
      <c r="J365" s="259"/>
      <c r="K365" s="259"/>
      <c r="L365" s="339" t="str">
        <f>IF(AND(L363&gt;=100%),"CUMPLE","NO CUMPLE")</f>
        <v>NO CUMPLE</v>
      </c>
      <c r="M365" s="339"/>
      <c r="N365" s="340" t="s">
        <v>25</v>
      </c>
      <c r="P365" s="33"/>
    </row>
    <row r="366" spans="1:17" ht="16.5" thickBot="1" x14ac:dyDescent="0.3">
      <c r="A366" s="259"/>
      <c r="B366" s="259"/>
      <c r="C366" s="259"/>
      <c r="D366" s="259"/>
      <c r="E366" s="259"/>
      <c r="F366" s="259"/>
      <c r="G366" s="259"/>
      <c r="H366" s="259"/>
      <c r="I366" s="259"/>
      <c r="J366" s="259"/>
      <c r="K366" s="259"/>
      <c r="L366" s="285"/>
      <c r="M366" s="285"/>
      <c r="N366" s="287"/>
      <c r="O366" s="29"/>
      <c r="P366" s="29"/>
      <c r="Q366" s="29"/>
    </row>
    <row r="367" spans="1:17" ht="16.5" thickBot="1" x14ac:dyDescent="0.3">
      <c r="A367" s="26"/>
      <c r="B367" s="26"/>
      <c r="C367" s="26"/>
      <c r="D367" s="26"/>
      <c r="E367" s="26"/>
      <c r="F367" s="26"/>
      <c r="G367" s="26"/>
      <c r="H367" s="26"/>
      <c r="I367" s="26"/>
      <c r="J367" s="26"/>
      <c r="K367" s="26"/>
      <c r="L367" s="26"/>
      <c r="M367" s="27"/>
      <c r="N367" s="27"/>
      <c r="O367" s="29"/>
      <c r="P367" s="29"/>
      <c r="Q367" s="29"/>
    </row>
    <row r="368" spans="1:17" ht="28.5" x14ac:dyDescent="0.25">
      <c r="A368" s="341" t="e">
        <f>+'INFORME FINAL'!#REF!</f>
        <v>#REF!</v>
      </c>
      <c r="B368" s="342"/>
      <c r="C368" s="343"/>
      <c r="D368" s="344" t="e">
        <f>+'INFORME FINAL'!#REF!</f>
        <v>#REF!</v>
      </c>
      <c r="E368" s="288"/>
      <c r="F368" s="288"/>
      <c r="G368" s="288"/>
      <c r="H368" s="288"/>
      <c r="I368" s="288"/>
      <c r="J368" s="288"/>
      <c r="K368" s="288"/>
      <c r="L368" s="288"/>
      <c r="M368" s="288"/>
      <c r="N368" s="289"/>
    </row>
    <row r="369" spans="1:17" x14ac:dyDescent="0.25">
      <c r="A369" s="347" t="s">
        <v>54</v>
      </c>
      <c r="B369" s="348"/>
      <c r="C369" s="351" t="s">
        <v>25</v>
      </c>
      <c r="D369" s="345"/>
      <c r="E369" s="290"/>
      <c r="F369" s="290"/>
      <c r="G369" s="290"/>
      <c r="H369" s="290"/>
      <c r="I369" s="290"/>
      <c r="J369" s="290"/>
      <c r="K369" s="290"/>
      <c r="L369" s="290"/>
      <c r="M369" s="290"/>
      <c r="N369" s="291"/>
    </row>
    <row r="370" spans="1:17" x14ac:dyDescent="0.25">
      <c r="A370" s="349"/>
      <c r="B370" s="350"/>
      <c r="C370" s="352"/>
      <c r="D370" s="346"/>
      <c r="E370" s="292"/>
      <c r="F370" s="292"/>
      <c r="G370" s="292"/>
      <c r="H370" s="292"/>
      <c r="I370" s="292"/>
      <c r="J370" s="292"/>
      <c r="K370" s="292"/>
      <c r="L370" s="292"/>
      <c r="M370" s="292"/>
      <c r="N370" s="293"/>
    </row>
    <row r="371" spans="1:17" ht="34.5" customHeight="1" thickBot="1" x14ac:dyDescent="0.3">
      <c r="A371" s="353" t="s">
        <v>9</v>
      </c>
      <c r="B371" s="295"/>
      <c r="C371" s="295"/>
      <c r="D371" s="295"/>
      <c r="E371" s="295"/>
      <c r="F371" s="295"/>
      <c r="G371" s="295"/>
      <c r="H371" s="295"/>
      <c r="I371" s="295"/>
      <c r="J371" s="295"/>
      <c r="K371" s="295"/>
      <c r="L371" s="295"/>
      <c r="M371" s="296" t="s">
        <v>55</v>
      </c>
      <c r="N371" s="298" t="s">
        <v>12</v>
      </c>
    </row>
    <row r="372" spans="1:17" ht="71.25" customHeight="1" thickBot="1" x14ac:dyDescent="0.3">
      <c r="A372" s="66" t="s">
        <v>27</v>
      </c>
      <c r="B372" s="67" t="s">
        <v>28</v>
      </c>
      <c r="C372" s="68" t="s">
        <v>29</v>
      </c>
      <c r="D372" s="66" t="s">
        <v>30</v>
      </c>
      <c r="E372" s="69" t="s">
        <v>31</v>
      </c>
      <c r="F372" s="70" t="s">
        <v>32</v>
      </c>
      <c r="G372" s="71" t="s">
        <v>33</v>
      </c>
      <c r="H372" s="70" t="s">
        <v>34</v>
      </c>
      <c r="I372" s="72" t="s">
        <v>35</v>
      </c>
      <c r="J372" s="72" t="s">
        <v>36</v>
      </c>
      <c r="K372" s="73" t="s">
        <v>37</v>
      </c>
      <c r="L372" s="74" t="s">
        <v>38</v>
      </c>
      <c r="M372" s="297"/>
      <c r="N372" s="299"/>
    </row>
    <row r="373" spans="1:17" ht="16.5" thickBot="1" x14ac:dyDescent="0.3">
      <c r="A373" s="260" t="s">
        <v>98</v>
      </c>
      <c r="B373" s="261"/>
      <c r="C373" s="261"/>
      <c r="D373" s="261"/>
      <c r="E373" s="261"/>
      <c r="F373" s="261"/>
      <c r="G373" s="261"/>
      <c r="H373" s="261"/>
      <c r="I373" s="261"/>
      <c r="J373" s="261"/>
      <c r="K373" s="261"/>
      <c r="L373" s="261"/>
      <c r="M373" s="261"/>
      <c r="N373" s="262"/>
    </row>
    <row r="374" spans="1:17" s="32" customFormat="1" ht="74.25" customHeight="1" thickBot="1" x14ac:dyDescent="0.3">
      <c r="A374" s="54"/>
      <c r="B374" s="97"/>
      <c r="C374" s="97"/>
      <c r="E374" s="62"/>
      <c r="F374" s="100" t="str">
        <f>IF(C374="","",E374/(VLOOKUP(YEAR(C374),$C$805:$D$841,2,FALSE)))</f>
        <v/>
      </c>
      <c r="G374" s="77"/>
      <c r="H374" s="78">
        <f>+E374*G374</f>
        <v>0</v>
      </c>
      <c r="I374" s="90" t="str">
        <f>+IF(E374="","",F374*G374)</f>
        <v/>
      </c>
      <c r="J374" s="93"/>
      <c r="K374" s="336"/>
      <c r="L374" s="337">
        <f>(SUM(I374:I377))/$C$791</f>
        <v>0</v>
      </c>
      <c r="M374" s="55"/>
      <c r="N374" s="57"/>
      <c r="P374" s="32" t="str">
        <f>IF(L1146="","",#REF!/(VLOOKUP(YEAR(#REF!),$XEU$1045872:$XEV$1045907,2,FALSE)))</f>
        <v/>
      </c>
    </row>
    <row r="375" spans="1:17" s="32" customFormat="1" ht="74.25" customHeight="1" x14ac:dyDescent="0.25">
      <c r="A375" s="54"/>
      <c r="B375" s="97"/>
      <c r="C375" s="97"/>
      <c r="E375" s="62"/>
      <c r="F375" s="100" t="str">
        <f>IF(C375="","",E375/(VLOOKUP(YEAR(C375),$C$805:$D$841,2,FALSE)))</f>
        <v/>
      </c>
      <c r="G375" s="77"/>
      <c r="H375" s="78">
        <f>+E375*G375</f>
        <v>0</v>
      </c>
      <c r="I375" s="90" t="str">
        <f>+IF(E375="","",F375*G375)</f>
        <v/>
      </c>
      <c r="J375" s="93"/>
      <c r="K375" s="323"/>
      <c r="L375" s="338"/>
      <c r="M375" s="55"/>
      <c r="N375" s="57"/>
      <c r="P375" s="32" t="str">
        <f>IF(L1145="","",#REF!/(VLOOKUP(YEAR(#REF!),$XEU$1045872:$XEV$1045907,2,FALSE)))</f>
        <v/>
      </c>
    </row>
    <row r="376" spans="1:17" ht="16.5" thickBot="1" x14ac:dyDescent="0.3">
      <c r="A376" s="260" t="s">
        <v>99</v>
      </c>
      <c r="B376" s="261"/>
      <c r="C376" s="261"/>
      <c r="D376" s="261"/>
      <c r="E376" s="261"/>
      <c r="F376" s="261"/>
      <c r="G376" s="261"/>
      <c r="H376" s="261"/>
      <c r="I376" s="261"/>
      <c r="J376" s="261"/>
      <c r="K376" s="261"/>
      <c r="L376" s="261"/>
      <c r="M376" s="261"/>
      <c r="N376" s="262"/>
    </row>
    <row r="377" spans="1:17" s="32" customFormat="1" ht="74.25" customHeight="1" x14ac:dyDescent="0.25">
      <c r="A377" s="54"/>
      <c r="B377" s="97"/>
      <c r="C377" s="97"/>
      <c r="E377" s="62"/>
      <c r="F377" s="100" t="str">
        <f>IF(C377="","",E377/(VLOOKUP(YEAR(C377),$C$805:$D$841,2,FALSE)))</f>
        <v/>
      </c>
      <c r="G377" s="77"/>
      <c r="H377" s="78">
        <f>+E377*G377</f>
        <v>0</v>
      </c>
      <c r="I377" s="90" t="str">
        <f>+IF(E377="","",F377*G377)</f>
        <v/>
      </c>
      <c r="J377" s="93"/>
      <c r="K377" s="95"/>
      <c r="L377" s="95"/>
      <c r="M377" s="55"/>
      <c r="N377" s="57"/>
      <c r="P377" s="32" t="str">
        <f>IF(L1149="","",#REF!/(VLOOKUP(YEAR(#REF!),$XEU$1045872:$XEV$1045907,2,FALSE)))</f>
        <v/>
      </c>
    </row>
    <row r="378" spans="1:17" ht="15" customHeight="1" x14ac:dyDescent="0.25">
      <c r="A378" s="259" t="s">
        <v>39</v>
      </c>
      <c r="B378" s="259"/>
      <c r="C378" s="259"/>
      <c r="D378" s="259"/>
      <c r="E378" s="259"/>
      <c r="F378" s="259"/>
      <c r="G378" s="259"/>
      <c r="H378" s="259"/>
      <c r="I378" s="259"/>
      <c r="J378" s="259"/>
      <c r="K378" s="259"/>
      <c r="L378" s="339" t="str">
        <f>IF(AND(L374&gt;=100%),"CUMPLE","NO CUMPLE")</f>
        <v>NO CUMPLE</v>
      </c>
      <c r="M378" s="339"/>
      <c r="N378" s="340" t="s">
        <v>25</v>
      </c>
      <c r="P378" s="33"/>
    </row>
    <row r="379" spans="1:17" ht="16.5" thickBot="1" x14ac:dyDescent="0.3">
      <c r="A379" s="259"/>
      <c r="B379" s="259"/>
      <c r="C379" s="259"/>
      <c r="D379" s="259"/>
      <c r="E379" s="259"/>
      <c r="F379" s="259"/>
      <c r="G379" s="259"/>
      <c r="H379" s="259"/>
      <c r="I379" s="259"/>
      <c r="J379" s="259"/>
      <c r="K379" s="259"/>
      <c r="L379" s="285"/>
      <c r="M379" s="285"/>
      <c r="N379" s="287"/>
      <c r="O379" s="29"/>
      <c r="P379" s="29"/>
      <c r="Q379" s="29"/>
    </row>
    <row r="380" spans="1:17" ht="16.5" thickBot="1" x14ac:dyDescent="0.3">
      <c r="A380" s="26"/>
      <c r="B380" s="26"/>
      <c r="C380" s="26"/>
      <c r="D380" s="26"/>
      <c r="E380" s="26"/>
      <c r="F380" s="26"/>
      <c r="G380" s="26"/>
      <c r="H380" s="26"/>
      <c r="I380" s="26"/>
      <c r="J380" s="26"/>
      <c r="K380" s="26"/>
      <c r="L380" s="26"/>
      <c r="M380" s="27"/>
      <c r="N380" s="27"/>
      <c r="O380" s="29"/>
      <c r="P380" s="29"/>
      <c r="Q380" s="29"/>
    </row>
    <row r="381" spans="1:17" ht="28.5" x14ac:dyDescent="0.25">
      <c r="A381" s="341" t="e">
        <f>+'INFORME FINAL'!#REF!</f>
        <v>#REF!</v>
      </c>
      <c r="B381" s="342"/>
      <c r="C381" s="343"/>
      <c r="D381" s="344" t="e">
        <f>+'INFORME FINAL'!#REF!</f>
        <v>#REF!</v>
      </c>
      <c r="E381" s="288"/>
      <c r="F381" s="288"/>
      <c r="G381" s="288"/>
      <c r="H381" s="288"/>
      <c r="I381" s="288"/>
      <c r="J381" s="288"/>
      <c r="K381" s="288"/>
      <c r="L381" s="288"/>
      <c r="M381" s="288"/>
      <c r="N381" s="289"/>
    </row>
    <row r="382" spans="1:17" x14ac:dyDescent="0.25">
      <c r="A382" s="347" t="s">
        <v>54</v>
      </c>
      <c r="B382" s="348"/>
      <c r="C382" s="351" t="s">
        <v>25</v>
      </c>
      <c r="D382" s="345"/>
      <c r="E382" s="290"/>
      <c r="F382" s="290"/>
      <c r="G382" s="290"/>
      <c r="H382" s="290"/>
      <c r="I382" s="290"/>
      <c r="J382" s="290"/>
      <c r="K382" s="290"/>
      <c r="L382" s="290"/>
      <c r="M382" s="290"/>
      <c r="N382" s="291"/>
    </row>
    <row r="383" spans="1:17" x14ac:dyDescent="0.25">
      <c r="A383" s="349"/>
      <c r="B383" s="350"/>
      <c r="C383" s="352"/>
      <c r="D383" s="346"/>
      <c r="E383" s="292"/>
      <c r="F383" s="292"/>
      <c r="G383" s="292"/>
      <c r="H383" s="292"/>
      <c r="I383" s="292"/>
      <c r="J383" s="292"/>
      <c r="K383" s="292"/>
      <c r="L383" s="292"/>
      <c r="M383" s="292"/>
      <c r="N383" s="293"/>
    </row>
    <row r="384" spans="1:17" ht="34.5" customHeight="1" thickBot="1" x14ac:dyDescent="0.3">
      <c r="A384" s="353" t="s">
        <v>9</v>
      </c>
      <c r="B384" s="295"/>
      <c r="C384" s="295"/>
      <c r="D384" s="295"/>
      <c r="E384" s="295"/>
      <c r="F384" s="295"/>
      <c r="G384" s="295"/>
      <c r="H384" s="295"/>
      <c r="I384" s="295"/>
      <c r="J384" s="295"/>
      <c r="K384" s="295"/>
      <c r="L384" s="295"/>
      <c r="M384" s="296" t="s">
        <v>55</v>
      </c>
      <c r="N384" s="298" t="s">
        <v>12</v>
      </c>
    </row>
    <row r="385" spans="1:17" ht="71.25" customHeight="1" thickBot="1" x14ac:dyDescent="0.3">
      <c r="A385" s="66" t="s">
        <v>27</v>
      </c>
      <c r="B385" s="67" t="s">
        <v>28</v>
      </c>
      <c r="C385" s="68" t="s">
        <v>29</v>
      </c>
      <c r="D385" s="66" t="s">
        <v>30</v>
      </c>
      <c r="E385" s="69" t="s">
        <v>31</v>
      </c>
      <c r="F385" s="70" t="s">
        <v>32</v>
      </c>
      <c r="G385" s="71" t="s">
        <v>33</v>
      </c>
      <c r="H385" s="70" t="s">
        <v>34</v>
      </c>
      <c r="I385" s="72" t="s">
        <v>35</v>
      </c>
      <c r="J385" s="72" t="s">
        <v>36</v>
      </c>
      <c r="K385" s="73" t="s">
        <v>37</v>
      </c>
      <c r="L385" s="74" t="s">
        <v>38</v>
      </c>
      <c r="M385" s="297"/>
      <c r="N385" s="299"/>
    </row>
    <row r="386" spans="1:17" ht="16.5" thickBot="1" x14ac:dyDescent="0.3">
      <c r="A386" s="260" t="s">
        <v>100</v>
      </c>
      <c r="B386" s="261"/>
      <c r="C386" s="261"/>
      <c r="D386" s="261"/>
      <c r="E386" s="261"/>
      <c r="F386" s="261"/>
      <c r="G386" s="261"/>
      <c r="H386" s="261"/>
      <c r="I386" s="261"/>
      <c r="J386" s="261"/>
      <c r="K386" s="261"/>
      <c r="L386" s="261"/>
      <c r="M386" s="261"/>
      <c r="N386" s="262"/>
    </row>
    <row r="387" spans="1:17" s="32" customFormat="1" ht="74.25" customHeight="1" thickBot="1" x14ac:dyDescent="0.3">
      <c r="A387" s="54"/>
      <c r="B387" s="97"/>
      <c r="C387" s="97"/>
      <c r="E387" s="62"/>
      <c r="F387" s="100" t="str">
        <f>IF(C387="","",E387/(VLOOKUP(YEAR(C387),$C$805:$D$841,2,FALSE)))</f>
        <v/>
      </c>
      <c r="G387" s="77"/>
      <c r="H387" s="78">
        <f>+E387*G387</f>
        <v>0</v>
      </c>
      <c r="I387" s="90" t="str">
        <f>+IF(E387="","",F387*G387)</f>
        <v/>
      </c>
      <c r="J387" s="93"/>
      <c r="K387" s="336"/>
      <c r="L387" s="337">
        <f>(SUM(I387:I390))/$C$791</f>
        <v>0</v>
      </c>
      <c r="M387" s="55"/>
      <c r="N387" s="57"/>
      <c r="P387" s="32" t="str">
        <f>IF(L1159="","",#REF!/(VLOOKUP(YEAR(#REF!),$XEU$1045872:$XEV$1045907,2,FALSE)))</f>
        <v/>
      </c>
    </row>
    <row r="388" spans="1:17" s="32" customFormat="1" ht="74.25" customHeight="1" x14ac:dyDescent="0.25">
      <c r="A388" s="54"/>
      <c r="B388" s="97"/>
      <c r="C388" s="97"/>
      <c r="E388" s="62"/>
      <c r="F388" s="100" t="str">
        <f>IF(C388="","",E388/(VLOOKUP(YEAR(C388),$C$805:$D$841,2,FALSE)))</f>
        <v/>
      </c>
      <c r="G388" s="77"/>
      <c r="H388" s="78">
        <f>+E388*G388</f>
        <v>0</v>
      </c>
      <c r="I388" s="90" t="str">
        <f>+IF(E388="","",F388*G388)</f>
        <v/>
      </c>
      <c r="J388" s="93"/>
      <c r="K388" s="323"/>
      <c r="L388" s="338"/>
      <c r="M388" s="55"/>
      <c r="N388" s="57"/>
      <c r="P388" s="32" t="str">
        <f>IF(L1158="","",#REF!/(VLOOKUP(YEAR(#REF!),$XEU$1045872:$XEV$1045907,2,FALSE)))</f>
        <v/>
      </c>
    </row>
    <row r="389" spans="1:17" ht="16.5" thickBot="1" x14ac:dyDescent="0.3">
      <c r="A389" s="260" t="s">
        <v>101</v>
      </c>
      <c r="B389" s="261"/>
      <c r="C389" s="261"/>
      <c r="D389" s="261"/>
      <c r="E389" s="261"/>
      <c r="F389" s="261"/>
      <c r="G389" s="261"/>
      <c r="H389" s="261"/>
      <c r="I389" s="261"/>
      <c r="J389" s="261"/>
      <c r="K389" s="261"/>
      <c r="L389" s="261"/>
      <c r="M389" s="261"/>
      <c r="N389" s="262"/>
    </row>
    <row r="390" spans="1:17" s="32" customFormat="1" ht="74.25" customHeight="1" x14ac:dyDescent="0.25">
      <c r="A390" s="54"/>
      <c r="B390" s="97"/>
      <c r="C390" s="97"/>
      <c r="E390" s="62"/>
      <c r="F390" s="100" t="str">
        <f>IF(C390="","",E390/(VLOOKUP(YEAR(C390),$C$805:$D$841,2,FALSE)))</f>
        <v/>
      </c>
      <c r="G390" s="77"/>
      <c r="H390" s="78">
        <f>+E390*G390</f>
        <v>0</v>
      </c>
      <c r="I390" s="90" t="str">
        <f>+IF(E390="","",F390*G390)</f>
        <v/>
      </c>
      <c r="J390" s="93"/>
      <c r="K390" s="95"/>
      <c r="L390" s="95"/>
      <c r="M390" s="55"/>
      <c r="N390" s="57"/>
      <c r="P390" s="32" t="str">
        <f>IF(L1162="","",#REF!/(VLOOKUP(YEAR(#REF!),$XEU$1045872:$XEV$1045907,2,FALSE)))</f>
        <v/>
      </c>
    </row>
    <row r="391" spans="1:17" ht="15" customHeight="1" x14ac:dyDescent="0.25">
      <c r="A391" s="259" t="s">
        <v>39</v>
      </c>
      <c r="B391" s="259"/>
      <c r="C391" s="259"/>
      <c r="D391" s="259"/>
      <c r="E391" s="259"/>
      <c r="F391" s="259"/>
      <c r="G391" s="259"/>
      <c r="H391" s="259"/>
      <c r="I391" s="259"/>
      <c r="J391" s="259"/>
      <c r="K391" s="259"/>
      <c r="L391" s="339" t="str">
        <f>IF(AND(L387&gt;=100%),"CUMPLE","NO CUMPLE")</f>
        <v>NO CUMPLE</v>
      </c>
      <c r="M391" s="339"/>
      <c r="N391" s="340" t="s">
        <v>25</v>
      </c>
      <c r="P391" s="33"/>
    </row>
    <row r="392" spans="1:17" ht="16.5" thickBot="1" x14ac:dyDescent="0.3">
      <c r="A392" s="259"/>
      <c r="B392" s="259"/>
      <c r="C392" s="259"/>
      <c r="D392" s="259"/>
      <c r="E392" s="259"/>
      <c r="F392" s="259"/>
      <c r="G392" s="259"/>
      <c r="H392" s="259"/>
      <c r="I392" s="259"/>
      <c r="J392" s="259"/>
      <c r="K392" s="259"/>
      <c r="L392" s="285"/>
      <c r="M392" s="285"/>
      <c r="N392" s="287"/>
      <c r="O392" s="29"/>
      <c r="P392" s="29"/>
      <c r="Q392" s="29"/>
    </row>
    <row r="393" spans="1:17" ht="16.5" thickBot="1" x14ac:dyDescent="0.3">
      <c r="A393" s="26"/>
      <c r="B393" s="26"/>
      <c r="C393" s="26"/>
      <c r="D393" s="26"/>
      <c r="E393" s="26"/>
      <c r="F393" s="26"/>
      <c r="G393" s="26"/>
      <c r="H393" s="26"/>
      <c r="I393" s="26"/>
      <c r="J393" s="26"/>
      <c r="K393" s="26"/>
      <c r="L393" s="26"/>
      <c r="M393" s="27"/>
      <c r="N393" s="27"/>
      <c r="O393" s="29"/>
      <c r="P393" s="29"/>
      <c r="Q393" s="29"/>
    </row>
    <row r="394" spans="1:17" ht="28.5" x14ac:dyDescent="0.25">
      <c r="A394" s="341" t="e">
        <f>+'INFORME FINAL'!#REF!</f>
        <v>#REF!</v>
      </c>
      <c r="B394" s="342"/>
      <c r="C394" s="343"/>
      <c r="D394" s="344" t="e">
        <f>+'INFORME FINAL'!#REF!</f>
        <v>#REF!</v>
      </c>
      <c r="E394" s="288"/>
      <c r="F394" s="288"/>
      <c r="G394" s="288"/>
      <c r="H394" s="288"/>
      <c r="I394" s="288"/>
      <c r="J394" s="288"/>
      <c r="K394" s="288"/>
      <c r="L394" s="288"/>
      <c r="M394" s="288"/>
      <c r="N394" s="289"/>
    </row>
    <row r="395" spans="1:17" x14ac:dyDescent="0.25">
      <c r="A395" s="347" t="s">
        <v>54</v>
      </c>
      <c r="B395" s="348"/>
      <c r="C395" s="351" t="s">
        <v>25</v>
      </c>
      <c r="D395" s="345"/>
      <c r="E395" s="290"/>
      <c r="F395" s="290"/>
      <c r="G395" s="290"/>
      <c r="H395" s="290"/>
      <c r="I395" s="290"/>
      <c r="J395" s="290"/>
      <c r="K395" s="290"/>
      <c r="L395" s="290"/>
      <c r="M395" s="290"/>
      <c r="N395" s="291"/>
    </row>
    <row r="396" spans="1:17" x14ac:dyDescent="0.25">
      <c r="A396" s="349"/>
      <c r="B396" s="350"/>
      <c r="C396" s="352"/>
      <c r="D396" s="346"/>
      <c r="E396" s="292"/>
      <c r="F396" s="292"/>
      <c r="G396" s="292"/>
      <c r="H396" s="292"/>
      <c r="I396" s="292"/>
      <c r="J396" s="292"/>
      <c r="K396" s="292"/>
      <c r="L396" s="292"/>
      <c r="M396" s="292"/>
      <c r="N396" s="293"/>
    </row>
    <row r="397" spans="1:17" ht="34.5" customHeight="1" thickBot="1" x14ac:dyDescent="0.3">
      <c r="A397" s="353" t="s">
        <v>9</v>
      </c>
      <c r="B397" s="295"/>
      <c r="C397" s="295"/>
      <c r="D397" s="295"/>
      <c r="E397" s="295"/>
      <c r="F397" s="295"/>
      <c r="G397" s="295"/>
      <c r="H397" s="295"/>
      <c r="I397" s="295"/>
      <c r="J397" s="295"/>
      <c r="K397" s="295"/>
      <c r="L397" s="295"/>
      <c r="M397" s="296" t="s">
        <v>55</v>
      </c>
      <c r="N397" s="298" t="s">
        <v>12</v>
      </c>
    </row>
    <row r="398" spans="1:17" ht="71.25" customHeight="1" thickBot="1" x14ac:dyDescent="0.3">
      <c r="A398" s="66" t="s">
        <v>27</v>
      </c>
      <c r="B398" s="67" t="s">
        <v>28</v>
      </c>
      <c r="C398" s="68" t="s">
        <v>29</v>
      </c>
      <c r="D398" s="66" t="s">
        <v>30</v>
      </c>
      <c r="E398" s="69" t="s">
        <v>31</v>
      </c>
      <c r="F398" s="70" t="s">
        <v>32</v>
      </c>
      <c r="G398" s="71" t="s">
        <v>33</v>
      </c>
      <c r="H398" s="70" t="s">
        <v>34</v>
      </c>
      <c r="I398" s="72" t="s">
        <v>35</v>
      </c>
      <c r="J398" s="72" t="s">
        <v>36</v>
      </c>
      <c r="K398" s="73" t="s">
        <v>37</v>
      </c>
      <c r="L398" s="74" t="s">
        <v>38</v>
      </c>
      <c r="M398" s="297"/>
      <c r="N398" s="299"/>
    </row>
    <row r="399" spans="1:17" ht="16.5" thickBot="1" x14ac:dyDescent="0.3">
      <c r="A399" s="260" t="s">
        <v>102</v>
      </c>
      <c r="B399" s="261"/>
      <c r="C399" s="261"/>
      <c r="D399" s="261"/>
      <c r="E399" s="261"/>
      <c r="F399" s="261"/>
      <c r="G399" s="261"/>
      <c r="H399" s="261"/>
      <c r="I399" s="261"/>
      <c r="J399" s="261"/>
      <c r="K399" s="261"/>
      <c r="L399" s="261"/>
      <c r="M399" s="261"/>
      <c r="N399" s="262"/>
    </row>
    <row r="400" spans="1:17" s="32" customFormat="1" ht="74.25" customHeight="1" x14ac:dyDescent="0.25">
      <c r="A400" s="54"/>
      <c r="B400" s="97"/>
      <c r="C400" s="97"/>
      <c r="E400" s="62"/>
      <c r="F400" s="100" t="str">
        <f>IF(C400="","",E400/(VLOOKUP(YEAR(C400),$C$805:$D$841,2,FALSE)))</f>
        <v/>
      </c>
      <c r="G400" s="77"/>
      <c r="H400" s="78">
        <f>+E400*G400</f>
        <v>0</v>
      </c>
      <c r="I400" s="90" t="str">
        <f>+IF(E400="","",F400*G400)</f>
        <v/>
      </c>
      <c r="J400" s="93"/>
      <c r="K400" s="95"/>
      <c r="L400" s="91">
        <f>(SUM(I400:I402))/$C$791</f>
        <v>0</v>
      </c>
      <c r="M400" s="55"/>
      <c r="N400" s="57"/>
      <c r="P400" s="32" t="str">
        <f>IF(L1172="","",#REF!/(VLOOKUP(YEAR(#REF!),$XEU$1045872:$XEV$1045907,2,FALSE)))</f>
        <v/>
      </c>
    </row>
    <row r="401" spans="1:17" ht="16.5" thickBot="1" x14ac:dyDescent="0.3">
      <c r="A401" s="260" t="s">
        <v>103</v>
      </c>
      <c r="B401" s="261"/>
      <c r="C401" s="261"/>
      <c r="D401" s="261"/>
      <c r="E401" s="261"/>
      <c r="F401" s="261"/>
      <c r="G401" s="261"/>
      <c r="H401" s="261"/>
      <c r="I401" s="261"/>
      <c r="J401" s="261"/>
      <c r="K401" s="261"/>
      <c r="L401" s="261"/>
      <c r="M401" s="261"/>
      <c r="N401" s="262"/>
    </row>
    <row r="402" spans="1:17" s="32" customFormat="1" ht="74.25" customHeight="1" x14ac:dyDescent="0.25">
      <c r="A402" s="54"/>
      <c r="B402" s="97"/>
      <c r="C402" s="97"/>
      <c r="E402" s="62"/>
      <c r="F402" s="100" t="str">
        <f>IF(C402="","",E402/(VLOOKUP(YEAR(C402),$C$805:$D$841,2,FALSE)))</f>
        <v/>
      </c>
      <c r="G402" s="77"/>
      <c r="H402" s="78">
        <f>+E402*G402</f>
        <v>0</v>
      </c>
      <c r="I402" s="90" t="str">
        <f>+IF(E402="","",F402*G402)</f>
        <v/>
      </c>
      <c r="J402" s="93"/>
      <c r="K402" s="95"/>
      <c r="L402" s="95"/>
      <c r="M402" s="55"/>
      <c r="N402" s="57"/>
      <c r="P402" s="32" t="str">
        <f>IF(L1175="","",#REF!/(VLOOKUP(YEAR(#REF!),$XEU$1045872:$XEV$1045907,2,FALSE)))</f>
        <v/>
      </c>
    </row>
    <row r="403" spans="1:17" ht="15" customHeight="1" x14ac:dyDescent="0.25">
      <c r="A403" s="259" t="s">
        <v>39</v>
      </c>
      <c r="B403" s="259"/>
      <c r="C403" s="259"/>
      <c r="D403" s="259"/>
      <c r="E403" s="259"/>
      <c r="F403" s="259"/>
      <c r="G403" s="259"/>
      <c r="H403" s="259"/>
      <c r="I403" s="259"/>
      <c r="J403" s="259"/>
      <c r="K403" s="259"/>
      <c r="L403" s="339" t="str">
        <f>IF(AND(L400&gt;=100%),"CUMPLE","NO CUMPLE")</f>
        <v>NO CUMPLE</v>
      </c>
      <c r="M403" s="339"/>
      <c r="N403" s="340" t="s">
        <v>25</v>
      </c>
      <c r="P403" s="33"/>
    </row>
    <row r="404" spans="1:17" ht="16.5" thickBot="1" x14ac:dyDescent="0.3">
      <c r="A404" s="259"/>
      <c r="B404" s="259"/>
      <c r="C404" s="259"/>
      <c r="D404" s="259"/>
      <c r="E404" s="259"/>
      <c r="F404" s="259"/>
      <c r="G404" s="259"/>
      <c r="H404" s="259"/>
      <c r="I404" s="259"/>
      <c r="J404" s="259"/>
      <c r="K404" s="259"/>
      <c r="L404" s="285"/>
      <c r="M404" s="285"/>
      <c r="N404" s="287"/>
      <c r="O404" s="29"/>
      <c r="P404" s="29"/>
      <c r="Q404" s="29"/>
    </row>
    <row r="405" spans="1:17" ht="16.5" thickBot="1" x14ac:dyDescent="0.3">
      <c r="A405" s="26"/>
      <c r="B405" s="26"/>
      <c r="C405" s="26"/>
      <c r="D405" s="26"/>
      <c r="E405" s="26"/>
      <c r="F405" s="26"/>
      <c r="G405" s="26"/>
      <c r="H405" s="26"/>
      <c r="I405" s="26"/>
      <c r="J405" s="26"/>
      <c r="K405" s="26"/>
      <c r="L405" s="26"/>
      <c r="M405" s="27"/>
      <c r="N405" s="27"/>
      <c r="O405" s="29"/>
      <c r="P405" s="29"/>
      <c r="Q405" s="29"/>
    </row>
    <row r="406" spans="1:17" ht="28.5" x14ac:dyDescent="0.25">
      <c r="A406" s="341" t="e">
        <f>+'INFORME FINAL'!#REF!</f>
        <v>#REF!</v>
      </c>
      <c r="B406" s="342"/>
      <c r="C406" s="343"/>
      <c r="D406" s="344" t="e">
        <f>+'INFORME FINAL'!#REF!</f>
        <v>#REF!</v>
      </c>
      <c r="E406" s="288"/>
      <c r="F406" s="288"/>
      <c r="G406" s="288"/>
      <c r="H406" s="288"/>
      <c r="I406" s="288"/>
      <c r="J406" s="288"/>
      <c r="K406" s="288"/>
      <c r="L406" s="288"/>
      <c r="M406" s="288"/>
      <c r="N406" s="289"/>
    </row>
    <row r="407" spans="1:17" x14ac:dyDescent="0.25">
      <c r="A407" s="347" t="s">
        <v>54</v>
      </c>
      <c r="B407" s="348"/>
      <c r="C407" s="351" t="s">
        <v>25</v>
      </c>
      <c r="D407" s="345"/>
      <c r="E407" s="290"/>
      <c r="F407" s="290"/>
      <c r="G407" s="290"/>
      <c r="H407" s="290"/>
      <c r="I407" s="290"/>
      <c r="J407" s="290"/>
      <c r="K407" s="290"/>
      <c r="L407" s="290"/>
      <c r="M407" s="290"/>
      <c r="N407" s="291"/>
    </row>
    <row r="408" spans="1:17" x14ac:dyDescent="0.25">
      <c r="A408" s="349"/>
      <c r="B408" s="350"/>
      <c r="C408" s="352"/>
      <c r="D408" s="346"/>
      <c r="E408" s="292"/>
      <c r="F408" s="292"/>
      <c r="G408" s="292"/>
      <c r="H408" s="292"/>
      <c r="I408" s="292"/>
      <c r="J408" s="292"/>
      <c r="K408" s="292"/>
      <c r="L408" s="292"/>
      <c r="M408" s="292"/>
      <c r="N408" s="293"/>
    </row>
    <row r="409" spans="1:17" ht="34.5" customHeight="1" thickBot="1" x14ac:dyDescent="0.3">
      <c r="A409" s="353" t="s">
        <v>9</v>
      </c>
      <c r="B409" s="295"/>
      <c r="C409" s="295"/>
      <c r="D409" s="295"/>
      <c r="E409" s="295"/>
      <c r="F409" s="295"/>
      <c r="G409" s="295"/>
      <c r="H409" s="295"/>
      <c r="I409" s="295"/>
      <c r="J409" s="295"/>
      <c r="K409" s="295"/>
      <c r="L409" s="295"/>
      <c r="M409" s="296" t="s">
        <v>55</v>
      </c>
      <c r="N409" s="298" t="s">
        <v>12</v>
      </c>
    </row>
    <row r="410" spans="1:17" ht="71.25" customHeight="1" thickBot="1" x14ac:dyDescent="0.3">
      <c r="A410" s="66" t="s">
        <v>27</v>
      </c>
      <c r="B410" s="67" t="s">
        <v>28</v>
      </c>
      <c r="C410" s="68" t="s">
        <v>29</v>
      </c>
      <c r="D410" s="66" t="s">
        <v>30</v>
      </c>
      <c r="E410" s="69" t="s">
        <v>31</v>
      </c>
      <c r="F410" s="70" t="s">
        <v>32</v>
      </c>
      <c r="G410" s="71" t="s">
        <v>33</v>
      </c>
      <c r="H410" s="70" t="s">
        <v>34</v>
      </c>
      <c r="I410" s="72" t="s">
        <v>35</v>
      </c>
      <c r="J410" s="72" t="s">
        <v>36</v>
      </c>
      <c r="K410" s="73" t="s">
        <v>37</v>
      </c>
      <c r="L410" s="74" t="s">
        <v>38</v>
      </c>
      <c r="M410" s="297"/>
      <c r="N410" s="299"/>
    </row>
    <row r="411" spans="1:17" ht="16.5" thickBot="1" x14ac:dyDescent="0.3">
      <c r="A411" s="260" t="s">
        <v>104</v>
      </c>
      <c r="B411" s="261"/>
      <c r="C411" s="261"/>
      <c r="D411" s="261"/>
      <c r="E411" s="261"/>
      <c r="F411" s="261"/>
      <c r="G411" s="261"/>
      <c r="H411" s="261"/>
      <c r="I411" s="261"/>
      <c r="J411" s="261"/>
      <c r="K411" s="261"/>
      <c r="L411" s="261"/>
      <c r="M411" s="261"/>
      <c r="N411" s="262"/>
    </row>
    <row r="412" spans="1:17" s="32" customFormat="1" ht="74.25" customHeight="1" thickBot="1" x14ac:dyDescent="0.3">
      <c r="A412" s="54"/>
      <c r="B412" s="97"/>
      <c r="C412" s="97"/>
      <c r="E412" s="62"/>
      <c r="F412" s="100" t="str">
        <f>IF(C412="","",E412/(VLOOKUP(YEAR(C412),$C$805:$D$841,2,FALSE)))</f>
        <v/>
      </c>
      <c r="G412" s="77"/>
      <c r="H412" s="78">
        <f>+E412*G412</f>
        <v>0</v>
      </c>
      <c r="I412" s="90" t="str">
        <f>+IF(E412="","",F412*G412)</f>
        <v/>
      </c>
      <c r="J412" s="93"/>
      <c r="K412" s="336"/>
      <c r="L412" s="337">
        <f>(SUM(I412:I417))/$C$791</f>
        <v>0</v>
      </c>
      <c r="M412" s="55"/>
      <c r="N412" s="57"/>
      <c r="P412" s="32" t="str">
        <f>IF(L1184="","",#REF!/(VLOOKUP(YEAR(#REF!),$XEU$1045872:$XEV$1045907,2,FALSE)))</f>
        <v/>
      </c>
    </row>
    <row r="413" spans="1:17" s="32" customFormat="1" ht="74.25" customHeight="1" thickBot="1" x14ac:dyDescent="0.3">
      <c r="A413" s="54"/>
      <c r="B413" s="97"/>
      <c r="C413" s="97"/>
      <c r="D413" s="104"/>
      <c r="E413" s="62"/>
      <c r="F413" s="100" t="str">
        <f>IF(C413="","",E413/(VLOOKUP(YEAR(C413),$C$805:$D$841,2,FALSE)))</f>
        <v/>
      </c>
      <c r="G413" s="77"/>
      <c r="H413" s="78">
        <f>+E413*G413</f>
        <v>0</v>
      </c>
      <c r="I413" s="90" t="str">
        <f>+IF(E413="","",F413*G413)</f>
        <v/>
      </c>
      <c r="J413" s="93"/>
      <c r="K413" s="323"/>
      <c r="L413" s="338"/>
      <c r="M413" s="55"/>
      <c r="N413" s="57"/>
      <c r="P413" s="32" t="str">
        <f>IF(L1181="","",#REF!/(VLOOKUP(YEAR(#REF!),$XEU$1045872:$XEV$1045907,2,FALSE)))</f>
        <v/>
      </c>
    </row>
    <row r="414" spans="1:17" s="32" customFormat="1" ht="74.25" customHeight="1" thickBot="1" x14ac:dyDescent="0.3">
      <c r="A414" s="54"/>
      <c r="B414" s="97"/>
      <c r="C414" s="97"/>
      <c r="D414" s="104"/>
      <c r="E414" s="62"/>
      <c r="F414" s="100" t="str">
        <f>IF(C414="","",E414/(VLOOKUP(YEAR(C414),$C$805:$D$841,2,FALSE)))</f>
        <v/>
      </c>
      <c r="G414" s="77"/>
      <c r="H414" s="78">
        <f>+E414*G414</f>
        <v>0</v>
      </c>
      <c r="I414" s="90" t="str">
        <f>+IF(E414="","",F414*G414)</f>
        <v/>
      </c>
      <c r="J414" s="93"/>
      <c r="K414" s="323"/>
      <c r="L414" s="338"/>
      <c r="M414" s="55"/>
      <c r="N414" s="57"/>
      <c r="P414" s="32" t="str">
        <f>IF(L1182="","",#REF!/(VLOOKUP(YEAR(#REF!),$XEU$1045872:$XEV$1045907,2,FALSE)))</f>
        <v/>
      </c>
    </row>
    <row r="415" spans="1:17" s="32" customFormat="1" ht="74.25" customHeight="1" x14ac:dyDescent="0.25">
      <c r="A415" s="54"/>
      <c r="B415" s="97"/>
      <c r="C415" s="97"/>
      <c r="E415" s="62"/>
      <c r="F415" s="100" t="str">
        <f>IF(C415="","",E415/(VLOOKUP(YEAR(C415),$C$805:$D$841,2,FALSE)))</f>
        <v/>
      </c>
      <c r="G415" s="77"/>
      <c r="H415" s="78">
        <f>+E415*G415</f>
        <v>0</v>
      </c>
      <c r="I415" s="90" t="str">
        <f>+IF(E415="","",F415*G415)</f>
        <v/>
      </c>
      <c r="J415" s="93"/>
      <c r="K415" s="323"/>
      <c r="L415" s="338"/>
      <c r="M415" s="55"/>
      <c r="N415" s="57"/>
      <c r="P415" s="32" t="str">
        <f>IF(L1183="","",#REF!/(VLOOKUP(YEAR(#REF!),$XEU$1045872:$XEV$1045907,2,FALSE)))</f>
        <v/>
      </c>
    </row>
    <row r="416" spans="1:17" ht="16.5" thickBot="1" x14ac:dyDescent="0.3">
      <c r="A416" s="260" t="s">
        <v>105</v>
      </c>
      <c r="B416" s="261"/>
      <c r="C416" s="261"/>
      <c r="D416" s="261"/>
      <c r="E416" s="261"/>
      <c r="F416" s="261"/>
      <c r="G416" s="261"/>
      <c r="H416" s="261"/>
      <c r="I416" s="261"/>
      <c r="J416" s="261"/>
      <c r="K416" s="261"/>
      <c r="L416" s="261"/>
      <c r="M416" s="261"/>
      <c r="N416" s="262"/>
    </row>
    <row r="417" spans="1:17" s="32" customFormat="1" ht="74.25" customHeight="1" x14ac:dyDescent="0.25">
      <c r="A417" s="54"/>
      <c r="B417" s="97"/>
      <c r="C417" s="97"/>
      <c r="E417" s="62"/>
      <c r="F417" s="100" t="str">
        <f>IF(C417="","",E417/(VLOOKUP(YEAR(C417),$C$805:$D$841,2,FALSE)))</f>
        <v/>
      </c>
      <c r="G417" s="77"/>
      <c r="H417" s="78">
        <f>+E417*G417</f>
        <v>0</v>
      </c>
      <c r="I417" s="90" t="str">
        <f>+IF(E417="","",F417*G417)</f>
        <v/>
      </c>
      <c r="J417" s="93"/>
      <c r="K417" s="95"/>
      <c r="L417" s="95"/>
      <c r="M417" s="55"/>
      <c r="N417" s="57"/>
      <c r="P417" s="32" t="str">
        <f>IF(L1187="","",#REF!/(VLOOKUP(YEAR(#REF!),$XEU$1045872:$XEV$1045907,2,FALSE)))</f>
        <v/>
      </c>
    </row>
    <row r="418" spans="1:17" ht="15" customHeight="1" x14ac:dyDescent="0.25">
      <c r="A418" s="259" t="s">
        <v>39</v>
      </c>
      <c r="B418" s="259"/>
      <c r="C418" s="259"/>
      <c r="D418" s="259"/>
      <c r="E418" s="259"/>
      <c r="F418" s="259"/>
      <c r="G418" s="259"/>
      <c r="H418" s="259"/>
      <c r="I418" s="259"/>
      <c r="J418" s="259"/>
      <c r="K418" s="259"/>
      <c r="L418" s="339" t="str">
        <f>IF(AND(L412&gt;=100%),"CUMPLE","NO CUMPLE")</f>
        <v>NO CUMPLE</v>
      </c>
      <c r="M418" s="339"/>
      <c r="N418" s="340" t="s">
        <v>25</v>
      </c>
      <c r="P418" s="33"/>
    </row>
    <row r="419" spans="1:17" ht="16.5" thickBot="1" x14ac:dyDescent="0.3">
      <c r="A419" s="259"/>
      <c r="B419" s="259"/>
      <c r="C419" s="259"/>
      <c r="D419" s="259"/>
      <c r="E419" s="259"/>
      <c r="F419" s="259"/>
      <c r="G419" s="259"/>
      <c r="H419" s="259"/>
      <c r="I419" s="259"/>
      <c r="J419" s="259"/>
      <c r="K419" s="259"/>
      <c r="L419" s="285"/>
      <c r="M419" s="285"/>
      <c r="N419" s="287"/>
      <c r="O419" s="29"/>
      <c r="P419" s="29"/>
      <c r="Q419" s="29"/>
    </row>
    <row r="420" spans="1:17" ht="16.5" thickBot="1" x14ac:dyDescent="0.3">
      <c r="A420" s="26"/>
      <c r="B420" s="26"/>
      <c r="C420" s="26"/>
      <c r="D420" s="26"/>
      <c r="E420" s="26"/>
      <c r="F420" s="26"/>
      <c r="G420" s="26"/>
      <c r="H420" s="26"/>
      <c r="I420" s="26"/>
      <c r="J420" s="26"/>
      <c r="K420" s="26"/>
      <c r="L420" s="26"/>
      <c r="M420" s="27"/>
      <c r="N420" s="27"/>
      <c r="O420" s="29"/>
      <c r="P420" s="29"/>
      <c r="Q420" s="29"/>
    </row>
    <row r="421" spans="1:17" ht="28.5" x14ac:dyDescent="0.25">
      <c r="A421" s="341" t="e">
        <f>+'INFORME FINAL'!#REF!</f>
        <v>#REF!</v>
      </c>
      <c r="B421" s="342"/>
      <c r="C421" s="343"/>
      <c r="D421" s="344" t="e">
        <f>+'INFORME FINAL'!#REF!</f>
        <v>#REF!</v>
      </c>
      <c r="E421" s="288"/>
      <c r="F421" s="288"/>
      <c r="G421" s="288"/>
      <c r="H421" s="288"/>
      <c r="I421" s="288"/>
      <c r="J421" s="288"/>
      <c r="K421" s="288"/>
      <c r="L421" s="288"/>
      <c r="M421" s="288"/>
      <c r="N421" s="289"/>
    </row>
    <row r="422" spans="1:17" x14ac:dyDescent="0.25">
      <c r="A422" s="347" t="s">
        <v>54</v>
      </c>
      <c r="B422" s="348"/>
      <c r="C422" s="351" t="s">
        <v>25</v>
      </c>
      <c r="D422" s="345"/>
      <c r="E422" s="290"/>
      <c r="F422" s="290"/>
      <c r="G422" s="290"/>
      <c r="H422" s="290"/>
      <c r="I422" s="290"/>
      <c r="J422" s="290"/>
      <c r="K422" s="290"/>
      <c r="L422" s="290"/>
      <c r="M422" s="290"/>
      <c r="N422" s="291"/>
    </row>
    <row r="423" spans="1:17" x14ac:dyDescent="0.25">
      <c r="A423" s="349"/>
      <c r="B423" s="350"/>
      <c r="C423" s="352"/>
      <c r="D423" s="346"/>
      <c r="E423" s="292"/>
      <c r="F423" s="292"/>
      <c r="G423" s="292"/>
      <c r="H423" s="292"/>
      <c r="I423" s="292"/>
      <c r="J423" s="292"/>
      <c r="K423" s="292"/>
      <c r="L423" s="292"/>
      <c r="M423" s="292"/>
      <c r="N423" s="293"/>
    </row>
    <row r="424" spans="1:17" ht="34.5" customHeight="1" thickBot="1" x14ac:dyDescent="0.3">
      <c r="A424" s="353" t="s">
        <v>9</v>
      </c>
      <c r="B424" s="295"/>
      <c r="C424" s="295"/>
      <c r="D424" s="295"/>
      <c r="E424" s="295"/>
      <c r="F424" s="295"/>
      <c r="G424" s="295"/>
      <c r="H424" s="295"/>
      <c r="I424" s="295"/>
      <c r="J424" s="295"/>
      <c r="K424" s="295"/>
      <c r="L424" s="295"/>
      <c r="M424" s="296" t="s">
        <v>55</v>
      </c>
      <c r="N424" s="298" t="s">
        <v>12</v>
      </c>
    </row>
    <row r="425" spans="1:17" ht="71.25" customHeight="1" thickBot="1" x14ac:dyDescent="0.3">
      <c r="A425" s="66" t="s">
        <v>27</v>
      </c>
      <c r="B425" s="67" t="s">
        <v>28</v>
      </c>
      <c r="C425" s="68" t="s">
        <v>29</v>
      </c>
      <c r="D425" s="66" t="s">
        <v>30</v>
      </c>
      <c r="E425" s="69" t="s">
        <v>31</v>
      </c>
      <c r="F425" s="70" t="s">
        <v>32</v>
      </c>
      <c r="G425" s="71" t="s">
        <v>33</v>
      </c>
      <c r="H425" s="70" t="s">
        <v>34</v>
      </c>
      <c r="I425" s="72" t="s">
        <v>35</v>
      </c>
      <c r="J425" s="72" t="s">
        <v>36</v>
      </c>
      <c r="K425" s="73" t="s">
        <v>37</v>
      </c>
      <c r="L425" s="74" t="s">
        <v>38</v>
      </c>
      <c r="M425" s="297"/>
      <c r="N425" s="299"/>
    </row>
    <row r="426" spans="1:17" ht="16.5" thickBot="1" x14ac:dyDescent="0.3">
      <c r="A426" s="260" t="s">
        <v>106</v>
      </c>
      <c r="B426" s="261"/>
      <c r="C426" s="261"/>
      <c r="D426" s="261"/>
      <c r="E426" s="261"/>
      <c r="F426" s="261"/>
      <c r="G426" s="261"/>
      <c r="H426" s="261"/>
      <c r="I426" s="261"/>
      <c r="J426" s="261"/>
      <c r="K426" s="261"/>
      <c r="L426" s="261"/>
      <c r="M426" s="261"/>
      <c r="N426" s="262"/>
    </row>
    <row r="427" spans="1:17" s="32" customFormat="1" ht="74.25" customHeight="1" thickBot="1" x14ac:dyDescent="0.3">
      <c r="A427" s="54"/>
      <c r="B427" s="97"/>
      <c r="C427" s="97"/>
      <c r="E427" s="62"/>
      <c r="F427" s="100" t="str">
        <f>IF(C427="","",E427/(VLOOKUP(YEAR(C427),$C$805:$D$841,2,FALSE)))</f>
        <v/>
      </c>
      <c r="G427" s="77"/>
      <c r="H427" s="78">
        <f>+E427*G427</f>
        <v>0</v>
      </c>
      <c r="I427" s="90" t="str">
        <f>+IF(E427="","",F427*G427)</f>
        <v/>
      </c>
      <c r="J427" s="93"/>
      <c r="K427" s="336"/>
      <c r="L427" s="337">
        <f>(SUM(I427:I430))/$C$791</f>
        <v>0</v>
      </c>
      <c r="M427" s="55"/>
      <c r="N427" s="57"/>
      <c r="P427" s="32" t="str">
        <f>IF(L1199="","",#REF!/(VLOOKUP(YEAR(#REF!),$XEU$1045872:$XEV$1045907,2,FALSE)))</f>
        <v/>
      </c>
    </row>
    <row r="428" spans="1:17" s="32" customFormat="1" ht="74.25" customHeight="1" x14ac:dyDescent="0.25">
      <c r="A428" s="54"/>
      <c r="B428" s="97"/>
      <c r="C428" s="97"/>
      <c r="E428" s="62"/>
      <c r="F428" s="100" t="str">
        <f>IF(C428="","",E428/(VLOOKUP(YEAR(C428),$C$805:$D$841,2,FALSE)))</f>
        <v/>
      </c>
      <c r="G428" s="77"/>
      <c r="H428" s="78">
        <f>+E428*G428</f>
        <v>0</v>
      </c>
      <c r="I428" s="90" t="str">
        <f>+IF(E428="","",F428*G428)</f>
        <v/>
      </c>
      <c r="J428" s="93"/>
      <c r="K428" s="323"/>
      <c r="L428" s="338"/>
      <c r="M428" s="55"/>
      <c r="N428" s="57"/>
      <c r="P428" s="32" t="str">
        <f>IF(L1198="","",#REF!/(VLOOKUP(YEAR(#REF!),$XEU$1045872:$XEV$1045907,2,FALSE)))</f>
        <v/>
      </c>
    </row>
    <row r="429" spans="1:17" ht="16.5" thickBot="1" x14ac:dyDescent="0.3">
      <c r="A429" s="260" t="s">
        <v>107</v>
      </c>
      <c r="B429" s="261"/>
      <c r="C429" s="261"/>
      <c r="D429" s="261"/>
      <c r="E429" s="261"/>
      <c r="F429" s="261"/>
      <c r="G429" s="261"/>
      <c r="H429" s="261"/>
      <c r="I429" s="261"/>
      <c r="J429" s="261"/>
      <c r="K429" s="261"/>
      <c r="L429" s="261"/>
      <c r="M429" s="261"/>
      <c r="N429" s="262"/>
    </row>
    <row r="430" spans="1:17" s="32" customFormat="1" ht="74.25" customHeight="1" x14ac:dyDescent="0.25">
      <c r="A430" s="54"/>
      <c r="B430" s="97"/>
      <c r="C430" s="97"/>
      <c r="E430" s="62"/>
      <c r="F430" s="100" t="str">
        <f>IF(C430="","",E430/(VLOOKUP(YEAR(C430),$C$805:$D$841,2,FALSE)))</f>
        <v/>
      </c>
      <c r="G430" s="77"/>
      <c r="H430" s="78">
        <f>+E430*G430</f>
        <v>0</v>
      </c>
      <c r="I430" s="90" t="str">
        <f>+IF(E430="","",F430*G430)</f>
        <v/>
      </c>
      <c r="J430" s="93"/>
      <c r="K430" s="95"/>
      <c r="L430" s="95"/>
      <c r="M430" s="55"/>
      <c r="N430" s="57"/>
      <c r="P430" s="32" t="str">
        <f>IF(L1202="","",#REF!/(VLOOKUP(YEAR(#REF!),$XEU$1045872:$XEV$1045907,2,FALSE)))</f>
        <v/>
      </c>
    </row>
    <row r="431" spans="1:17" ht="15" customHeight="1" x14ac:dyDescent="0.25">
      <c r="A431" s="259" t="s">
        <v>39</v>
      </c>
      <c r="B431" s="259"/>
      <c r="C431" s="259"/>
      <c r="D431" s="259"/>
      <c r="E431" s="259"/>
      <c r="F431" s="259"/>
      <c r="G431" s="259"/>
      <c r="H431" s="259"/>
      <c r="I431" s="259"/>
      <c r="J431" s="259"/>
      <c r="K431" s="259"/>
      <c r="L431" s="339" t="str">
        <f>IF(AND(L427&gt;=100%),"CUMPLE","NO CUMPLE")</f>
        <v>NO CUMPLE</v>
      </c>
      <c r="M431" s="339"/>
      <c r="N431" s="340" t="s">
        <v>25</v>
      </c>
      <c r="P431" s="33"/>
    </row>
    <row r="432" spans="1:17" ht="16.5" thickBot="1" x14ac:dyDescent="0.3">
      <c r="A432" s="259"/>
      <c r="B432" s="259"/>
      <c r="C432" s="259"/>
      <c r="D432" s="259"/>
      <c r="E432" s="259"/>
      <c r="F432" s="259"/>
      <c r="G432" s="259"/>
      <c r="H432" s="259"/>
      <c r="I432" s="259"/>
      <c r="J432" s="259"/>
      <c r="K432" s="259"/>
      <c r="L432" s="285"/>
      <c r="M432" s="285"/>
      <c r="N432" s="287"/>
      <c r="O432" s="29"/>
      <c r="P432" s="29"/>
      <c r="Q432" s="29"/>
    </row>
    <row r="433" spans="1:17" ht="16.5" thickBot="1" x14ac:dyDescent="0.3">
      <c r="A433" s="26"/>
      <c r="B433" s="26"/>
      <c r="C433" s="26"/>
      <c r="D433" s="26"/>
      <c r="E433" s="26"/>
      <c r="F433" s="26"/>
      <c r="G433" s="26"/>
      <c r="H433" s="26"/>
      <c r="I433" s="26"/>
      <c r="J433" s="26"/>
      <c r="K433" s="26"/>
      <c r="L433" s="26"/>
      <c r="M433" s="27"/>
      <c r="N433" s="27"/>
      <c r="O433" s="29"/>
      <c r="P433" s="29"/>
      <c r="Q433" s="29"/>
    </row>
    <row r="434" spans="1:17" ht="28.5" x14ac:dyDescent="0.25">
      <c r="A434" s="341" t="e">
        <f>+'INFORME FINAL'!#REF!</f>
        <v>#REF!</v>
      </c>
      <c r="B434" s="342"/>
      <c r="C434" s="343"/>
      <c r="D434" s="344" t="e">
        <f>+'INFORME FINAL'!#REF!</f>
        <v>#REF!</v>
      </c>
      <c r="E434" s="288"/>
      <c r="F434" s="288"/>
      <c r="G434" s="288"/>
      <c r="H434" s="288"/>
      <c r="I434" s="288"/>
      <c r="J434" s="288"/>
      <c r="K434" s="288"/>
      <c r="L434" s="288"/>
      <c r="M434" s="288"/>
      <c r="N434" s="289"/>
    </row>
    <row r="435" spans="1:17" x14ac:dyDescent="0.25">
      <c r="A435" s="347" t="s">
        <v>54</v>
      </c>
      <c r="B435" s="348"/>
      <c r="C435" s="351" t="s">
        <v>24</v>
      </c>
      <c r="D435" s="345"/>
      <c r="E435" s="290"/>
      <c r="F435" s="290"/>
      <c r="G435" s="290"/>
      <c r="H435" s="290"/>
      <c r="I435" s="290"/>
      <c r="J435" s="290"/>
      <c r="K435" s="290"/>
      <c r="L435" s="290"/>
      <c r="M435" s="290"/>
      <c r="N435" s="291"/>
    </row>
    <row r="436" spans="1:17" x14ac:dyDescent="0.25">
      <c r="A436" s="349"/>
      <c r="B436" s="350"/>
      <c r="C436" s="352"/>
      <c r="D436" s="346"/>
      <c r="E436" s="292"/>
      <c r="F436" s="292"/>
      <c r="G436" s="292"/>
      <c r="H436" s="292"/>
      <c r="I436" s="292"/>
      <c r="J436" s="292"/>
      <c r="K436" s="292"/>
      <c r="L436" s="292"/>
      <c r="M436" s="292"/>
      <c r="N436" s="293"/>
    </row>
    <row r="437" spans="1:17" ht="34.5" customHeight="1" thickBot="1" x14ac:dyDescent="0.3">
      <c r="A437" s="353" t="s">
        <v>9</v>
      </c>
      <c r="B437" s="295"/>
      <c r="C437" s="295"/>
      <c r="D437" s="295"/>
      <c r="E437" s="295"/>
      <c r="F437" s="295"/>
      <c r="G437" s="295"/>
      <c r="H437" s="295"/>
      <c r="I437" s="295"/>
      <c r="J437" s="295"/>
      <c r="K437" s="295"/>
      <c r="L437" s="295"/>
      <c r="M437" s="296" t="s">
        <v>55</v>
      </c>
      <c r="N437" s="298" t="s">
        <v>12</v>
      </c>
    </row>
    <row r="438" spans="1:17" ht="71.25" customHeight="1" thickBot="1" x14ac:dyDescent="0.3">
      <c r="A438" s="66" t="s">
        <v>27</v>
      </c>
      <c r="B438" s="67" t="s">
        <v>28</v>
      </c>
      <c r="C438" s="68" t="s">
        <v>29</v>
      </c>
      <c r="D438" s="66" t="s">
        <v>30</v>
      </c>
      <c r="E438" s="69" t="s">
        <v>31</v>
      </c>
      <c r="F438" s="70" t="s">
        <v>32</v>
      </c>
      <c r="G438" s="71" t="s">
        <v>33</v>
      </c>
      <c r="H438" s="70" t="s">
        <v>34</v>
      </c>
      <c r="I438" s="72" t="s">
        <v>35</v>
      </c>
      <c r="J438" s="72" t="s">
        <v>36</v>
      </c>
      <c r="K438" s="73" t="s">
        <v>37</v>
      </c>
      <c r="L438" s="74" t="s">
        <v>38</v>
      </c>
      <c r="M438" s="297"/>
      <c r="N438" s="299"/>
    </row>
    <row r="439" spans="1:17" ht="16.5" thickBot="1" x14ac:dyDescent="0.3">
      <c r="A439" s="260" t="s">
        <v>97</v>
      </c>
      <c r="B439" s="261"/>
      <c r="C439" s="261"/>
      <c r="D439" s="261"/>
      <c r="E439" s="261"/>
      <c r="F439" s="261"/>
      <c r="G439" s="261"/>
      <c r="H439" s="261"/>
      <c r="I439" s="261"/>
      <c r="J439" s="261"/>
      <c r="K439" s="261"/>
      <c r="L439" s="261"/>
      <c r="M439" s="261"/>
      <c r="N439" s="262"/>
    </row>
    <row r="440" spans="1:17" s="32" customFormat="1" ht="161.25" customHeight="1" thickBot="1" x14ac:dyDescent="0.3">
      <c r="A440" s="54"/>
      <c r="B440" s="75"/>
      <c r="C440" s="75"/>
      <c r="E440" s="62"/>
      <c r="F440" s="76" t="str">
        <f t="shared" ref="F440:F447" si="0">IF(C440="","",E440/(VLOOKUP(YEAR(C440),$C$805:$D$841,2,FALSE)))</f>
        <v/>
      </c>
      <c r="G440" s="77"/>
      <c r="H440" s="78">
        <f>+E440*G440</f>
        <v>0</v>
      </c>
      <c r="I440" s="90" t="str">
        <f t="shared" ref="I440:I447" si="1">+IF(E440="","",F440*G440)</f>
        <v/>
      </c>
      <c r="J440" s="93"/>
      <c r="K440" s="336"/>
      <c r="L440" s="337">
        <f>(SUM(I440:I447))/$C$791</f>
        <v>0</v>
      </c>
      <c r="M440" s="55"/>
      <c r="N440" s="57"/>
      <c r="P440" s="32" t="str">
        <f>IF(L1227="","",#REF!/(VLOOKUP(YEAR(#REF!),$XEU$1045872:$XEV$1045907,2,FALSE)))</f>
        <v/>
      </c>
    </row>
    <row r="441" spans="1:17" s="32" customFormat="1" ht="65.25" customHeight="1" thickBot="1" x14ac:dyDescent="0.3">
      <c r="A441" s="54"/>
      <c r="B441" s="75"/>
      <c r="C441" s="75"/>
      <c r="D441" s="51"/>
      <c r="E441" s="62"/>
      <c r="F441" s="76" t="str">
        <f t="shared" si="0"/>
        <v/>
      </c>
      <c r="G441" s="77"/>
      <c r="H441" s="78">
        <v>0</v>
      </c>
      <c r="I441" s="90" t="str">
        <f t="shared" si="1"/>
        <v/>
      </c>
      <c r="J441" s="92"/>
      <c r="K441" s="323"/>
      <c r="L441" s="338"/>
      <c r="M441" s="55"/>
      <c r="N441" s="57"/>
    </row>
    <row r="442" spans="1:17" s="32" customFormat="1" ht="65.25" customHeight="1" thickBot="1" x14ac:dyDescent="0.3">
      <c r="A442" s="54"/>
      <c r="B442" s="75"/>
      <c r="C442" s="75"/>
      <c r="D442" s="51"/>
      <c r="E442" s="62"/>
      <c r="F442" s="76" t="str">
        <f t="shared" si="0"/>
        <v/>
      </c>
      <c r="G442" s="77"/>
      <c r="H442" s="78">
        <v>0</v>
      </c>
      <c r="I442" s="90" t="str">
        <f t="shared" si="1"/>
        <v/>
      </c>
      <c r="J442" s="92"/>
      <c r="K442" s="323"/>
      <c r="L442" s="338"/>
      <c r="M442" s="55"/>
      <c r="N442" s="57"/>
    </row>
    <row r="443" spans="1:17" s="32" customFormat="1" ht="65.25" customHeight="1" thickBot="1" x14ac:dyDescent="0.3">
      <c r="A443" s="54"/>
      <c r="B443" s="75"/>
      <c r="C443" s="75"/>
      <c r="D443" s="51"/>
      <c r="E443" s="62"/>
      <c r="F443" s="76" t="str">
        <f t="shared" si="0"/>
        <v/>
      </c>
      <c r="G443" s="77"/>
      <c r="H443" s="78">
        <v>0</v>
      </c>
      <c r="I443" s="90" t="str">
        <f t="shared" si="1"/>
        <v/>
      </c>
      <c r="J443" s="92"/>
      <c r="K443" s="323"/>
      <c r="L443" s="338"/>
      <c r="M443" s="55"/>
      <c r="N443" s="57"/>
    </row>
    <row r="444" spans="1:17" s="32" customFormat="1" ht="65.25" customHeight="1" thickBot="1" x14ac:dyDescent="0.3">
      <c r="A444" s="54"/>
      <c r="B444" s="75"/>
      <c r="C444" s="75"/>
      <c r="D444" s="51"/>
      <c r="E444" s="62"/>
      <c r="F444" s="76" t="str">
        <f t="shared" si="0"/>
        <v/>
      </c>
      <c r="G444" s="77"/>
      <c r="H444" s="78">
        <v>0</v>
      </c>
      <c r="I444" s="90" t="str">
        <f t="shared" si="1"/>
        <v/>
      </c>
      <c r="J444" s="92"/>
      <c r="K444" s="323"/>
      <c r="L444" s="338"/>
      <c r="M444" s="55"/>
      <c r="N444" s="57"/>
    </row>
    <row r="445" spans="1:17" s="32" customFormat="1" ht="65.25" customHeight="1" thickBot="1" x14ac:dyDescent="0.3">
      <c r="A445" s="54"/>
      <c r="B445" s="75"/>
      <c r="C445" s="75"/>
      <c r="D445" s="51"/>
      <c r="E445" s="62"/>
      <c r="F445" s="76" t="str">
        <f t="shared" si="0"/>
        <v/>
      </c>
      <c r="G445" s="77"/>
      <c r="H445" s="78">
        <v>0</v>
      </c>
      <c r="I445" s="90" t="str">
        <f t="shared" si="1"/>
        <v/>
      </c>
      <c r="J445" s="92"/>
      <c r="K445" s="323"/>
      <c r="L445" s="338"/>
      <c r="M445" s="55"/>
      <c r="N445" s="57"/>
    </row>
    <row r="446" spans="1:17" s="32" customFormat="1" ht="65.25" customHeight="1" thickBot="1" x14ac:dyDescent="0.3">
      <c r="A446" s="54"/>
      <c r="B446" s="75"/>
      <c r="C446" s="75"/>
      <c r="D446" s="51"/>
      <c r="E446" s="62"/>
      <c r="F446" s="76" t="str">
        <f t="shared" si="0"/>
        <v/>
      </c>
      <c r="G446" s="77"/>
      <c r="H446" s="78">
        <v>0</v>
      </c>
      <c r="I446" s="90" t="str">
        <f t="shared" si="1"/>
        <v/>
      </c>
      <c r="J446" s="92"/>
      <c r="K446" s="323"/>
      <c r="L446" s="338"/>
      <c r="M446" s="55"/>
      <c r="N446" s="57"/>
    </row>
    <row r="447" spans="1:17" s="32" customFormat="1" ht="65.25" customHeight="1" x14ac:dyDescent="0.25">
      <c r="A447" s="54"/>
      <c r="B447" s="75"/>
      <c r="C447" s="75"/>
      <c r="D447" s="51"/>
      <c r="E447" s="62"/>
      <c r="F447" s="76" t="str">
        <f t="shared" si="0"/>
        <v/>
      </c>
      <c r="G447" s="77"/>
      <c r="H447" s="78">
        <v>0</v>
      </c>
      <c r="I447" s="90" t="str">
        <f t="shared" si="1"/>
        <v/>
      </c>
      <c r="J447" s="92"/>
      <c r="K447" s="303"/>
      <c r="L447" s="354"/>
      <c r="M447" s="55"/>
      <c r="N447" s="57"/>
    </row>
    <row r="448" spans="1:17" ht="15" customHeight="1" x14ac:dyDescent="0.25">
      <c r="A448" s="259" t="s">
        <v>39</v>
      </c>
      <c r="B448" s="259"/>
      <c r="C448" s="259"/>
      <c r="D448" s="259"/>
      <c r="E448" s="259"/>
      <c r="F448" s="259"/>
      <c r="G448" s="259"/>
      <c r="H448" s="259"/>
      <c r="I448" s="259"/>
      <c r="J448" s="259"/>
      <c r="K448" s="259"/>
      <c r="L448" s="339" t="str">
        <f>IF(AND(L440&gt;=100%),"CUMPLE","NO CUMPLE")</f>
        <v>NO CUMPLE</v>
      </c>
      <c r="M448" s="339"/>
      <c r="N448" s="340" t="s">
        <v>25</v>
      </c>
      <c r="P448" s="33"/>
    </row>
    <row r="449" spans="1:17" ht="16.5" thickBot="1" x14ac:dyDescent="0.3">
      <c r="A449" s="259"/>
      <c r="B449" s="259"/>
      <c r="C449" s="259"/>
      <c r="D449" s="259"/>
      <c r="E449" s="259"/>
      <c r="F449" s="259"/>
      <c r="G449" s="259"/>
      <c r="H449" s="259"/>
      <c r="I449" s="259"/>
      <c r="J449" s="259"/>
      <c r="K449" s="259"/>
      <c r="L449" s="285"/>
      <c r="M449" s="285"/>
      <c r="N449" s="287"/>
      <c r="O449" s="29"/>
      <c r="P449" s="29"/>
      <c r="Q449" s="29"/>
    </row>
    <row r="450" spans="1:17" ht="16.5" thickBot="1" x14ac:dyDescent="0.3">
      <c r="A450" s="26"/>
      <c r="B450" s="26"/>
      <c r="C450" s="26"/>
      <c r="D450" s="26"/>
      <c r="E450" s="26"/>
      <c r="F450" s="26"/>
      <c r="G450" s="26"/>
      <c r="H450" s="26"/>
      <c r="I450" s="26"/>
      <c r="J450" s="26"/>
      <c r="K450" s="26"/>
      <c r="L450" s="26"/>
      <c r="M450" s="27"/>
      <c r="N450" s="27"/>
      <c r="O450" s="29"/>
      <c r="P450" s="29"/>
      <c r="Q450" s="29"/>
    </row>
    <row r="451" spans="1:17" ht="28.5" x14ac:dyDescent="0.25">
      <c r="A451" s="341" t="e">
        <f>+'INFORME FINAL'!#REF!</f>
        <v>#REF!</v>
      </c>
      <c r="B451" s="342"/>
      <c r="C451" s="343"/>
      <c r="D451" s="344" t="e">
        <f>+'INFORME FINAL'!#REF!</f>
        <v>#REF!</v>
      </c>
      <c r="E451" s="288"/>
      <c r="F451" s="288"/>
      <c r="G451" s="288"/>
      <c r="H451" s="288"/>
      <c r="I451" s="288"/>
      <c r="J451" s="288"/>
      <c r="K451" s="288"/>
      <c r="L451" s="288"/>
      <c r="M451" s="288"/>
      <c r="N451" s="289"/>
    </row>
    <row r="452" spans="1:17" x14ac:dyDescent="0.25">
      <c r="A452" s="347" t="s">
        <v>54</v>
      </c>
      <c r="B452" s="348"/>
      <c r="C452" s="351" t="s">
        <v>24</v>
      </c>
      <c r="D452" s="345"/>
      <c r="E452" s="290"/>
      <c r="F452" s="290"/>
      <c r="G452" s="290"/>
      <c r="H452" s="290"/>
      <c r="I452" s="290"/>
      <c r="J452" s="290"/>
      <c r="K452" s="290"/>
      <c r="L452" s="290"/>
      <c r="M452" s="290"/>
      <c r="N452" s="291"/>
    </row>
    <row r="453" spans="1:17" x14ac:dyDescent="0.25">
      <c r="A453" s="349"/>
      <c r="B453" s="350"/>
      <c r="C453" s="352"/>
      <c r="D453" s="346"/>
      <c r="E453" s="292"/>
      <c r="F453" s="292"/>
      <c r="G453" s="292"/>
      <c r="H453" s="292"/>
      <c r="I453" s="292"/>
      <c r="J453" s="292"/>
      <c r="K453" s="292"/>
      <c r="L453" s="292"/>
      <c r="M453" s="292"/>
      <c r="N453" s="293"/>
    </row>
    <row r="454" spans="1:17" ht="34.5" customHeight="1" thickBot="1" x14ac:dyDescent="0.3">
      <c r="A454" s="353" t="s">
        <v>9</v>
      </c>
      <c r="B454" s="295"/>
      <c r="C454" s="295"/>
      <c r="D454" s="295"/>
      <c r="E454" s="295"/>
      <c r="F454" s="295"/>
      <c r="G454" s="295"/>
      <c r="H454" s="295"/>
      <c r="I454" s="295"/>
      <c r="J454" s="295"/>
      <c r="K454" s="295"/>
      <c r="L454" s="295"/>
      <c r="M454" s="296" t="s">
        <v>55</v>
      </c>
      <c r="N454" s="298" t="s">
        <v>12</v>
      </c>
    </row>
    <row r="455" spans="1:17" ht="71.25" customHeight="1" thickBot="1" x14ac:dyDescent="0.3">
      <c r="A455" s="66" t="s">
        <v>27</v>
      </c>
      <c r="B455" s="67" t="s">
        <v>28</v>
      </c>
      <c r="C455" s="68" t="s">
        <v>29</v>
      </c>
      <c r="D455" s="66" t="s">
        <v>30</v>
      </c>
      <c r="E455" s="69" t="s">
        <v>31</v>
      </c>
      <c r="F455" s="70" t="s">
        <v>32</v>
      </c>
      <c r="G455" s="71" t="s">
        <v>33</v>
      </c>
      <c r="H455" s="70" t="s">
        <v>34</v>
      </c>
      <c r="I455" s="72" t="s">
        <v>35</v>
      </c>
      <c r="J455" s="72" t="s">
        <v>36</v>
      </c>
      <c r="K455" s="73" t="s">
        <v>37</v>
      </c>
      <c r="L455" s="74" t="s">
        <v>38</v>
      </c>
      <c r="M455" s="297"/>
      <c r="N455" s="299"/>
    </row>
    <row r="456" spans="1:17" ht="16.5" thickBot="1" x14ac:dyDescent="0.3">
      <c r="A456" s="260" t="s">
        <v>108</v>
      </c>
      <c r="B456" s="261"/>
      <c r="C456" s="261"/>
      <c r="D456" s="261"/>
      <c r="E456" s="261"/>
      <c r="F456" s="261"/>
      <c r="G456" s="261"/>
      <c r="H456" s="261"/>
      <c r="I456" s="261"/>
      <c r="J456" s="261"/>
      <c r="K456" s="261"/>
      <c r="L456" s="261"/>
      <c r="M456" s="261"/>
      <c r="N456" s="262"/>
    </row>
    <row r="457" spans="1:17" s="32" customFormat="1" ht="161.25" customHeight="1" thickBot="1" x14ac:dyDescent="0.3">
      <c r="A457" s="54"/>
      <c r="B457" s="75"/>
      <c r="C457" s="75"/>
      <c r="E457" s="62"/>
      <c r="F457" s="76" t="str">
        <f>IF(C457="","",E457/(VLOOKUP(YEAR(C457),$C$805:$D$841,2,FALSE)))</f>
        <v/>
      </c>
      <c r="G457" s="77"/>
      <c r="H457" s="78">
        <f>+E457*G457</f>
        <v>0</v>
      </c>
      <c r="I457" s="90" t="str">
        <f>+IF(E457="","",F457*G457)</f>
        <v/>
      </c>
      <c r="J457" s="93"/>
      <c r="K457" s="336"/>
      <c r="L457" s="337">
        <f>(SUM(I457:I459))/$C$791</f>
        <v>0</v>
      </c>
      <c r="M457" s="55"/>
      <c r="N457" s="57"/>
      <c r="P457" s="32" t="str">
        <f>IF(L1244="","",#REF!/(VLOOKUP(YEAR(#REF!),$XEU$1045872:$XEV$1045907,2,FALSE)))</f>
        <v/>
      </c>
    </row>
    <row r="458" spans="1:17" s="32" customFormat="1" ht="65.25" customHeight="1" thickBot="1" x14ac:dyDescent="0.3">
      <c r="A458" s="54"/>
      <c r="B458" s="75"/>
      <c r="C458" s="75"/>
      <c r="D458" s="51"/>
      <c r="E458" s="62"/>
      <c r="F458" s="76" t="str">
        <f>IF(C458="","",E458/(VLOOKUP(YEAR(C458),$C$805:$D$841,2,FALSE)))</f>
        <v/>
      </c>
      <c r="G458" s="77"/>
      <c r="H458" s="78">
        <v>0</v>
      </c>
      <c r="I458" s="90" t="str">
        <f>+IF(E458="","",F458*G458)</f>
        <v/>
      </c>
      <c r="J458" s="92"/>
      <c r="K458" s="323"/>
      <c r="L458" s="338"/>
      <c r="M458" s="55"/>
      <c r="N458" s="57"/>
    </row>
    <row r="459" spans="1:17" s="32" customFormat="1" ht="65.25" customHeight="1" x14ac:dyDescent="0.25">
      <c r="A459" s="54"/>
      <c r="B459" s="75"/>
      <c r="C459" s="75"/>
      <c r="D459" s="51"/>
      <c r="E459" s="62"/>
      <c r="F459" s="76" t="str">
        <f>IF(C459="","",E459/(VLOOKUP(YEAR(C459),$C$805:$D$841,2,FALSE)))</f>
        <v/>
      </c>
      <c r="G459" s="77"/>
      <c r="H459" s="78">
        <v>0</v>
      </c>
      <c r="I459" s="90" t="str">
        <f>+IF(E459="","",F459*G459)</f>
        <v/>
      </c>
      <c r="J459" s="92"/>
      <c r="K459" s="303"/>
      <c r="L459" s="354"/>
      <c r="M459" s="55"/>
      <c r="N459" s="57"/>
    </row>
    <row r="460" spans="1:17" ht="15" customHeight="1" x14ac:dyDescent="0.25">
      <c r="A460" s="259" t="s">
        <v>39</v>
      </c>
      <c r="B460" s="259"/>
      <c r="C460" s="259"/>
      <c r="D460" s="259"/>
      <c r="E460" s="259"/>
      <c r="F460" s="259"/>
      <c r="G460" s="259"/>
      <c r="H460" s="259"/>
      <c r="I460" s="259"/>
      <c r="J460" s="259"/>
      <c r="K460" s="259"/>
      <c r="L460" s="339" t="str">
        <f>IF(AND(L457&gt;=100%),"CUMPLE","NO CUMPLE")</f>
        <v>NO CUMPLE</v>
      </c>
      <c r="M460" s="339"/>
      <c r="N460" s="340" t="s">
        <v>25</v>
      </c>
      <c r="P460" s="33"/>
    </row>
    <row r="461" spans="1:17" ht="16.5" thickBot="1" x14ac:dyDescent="0.3">
      <c r="A461" s="259"/>
      <c r="B461" s="259"/>
      <c r="C461" s="259"/>
      <c r="D461" s="259"/>
      <c r="E461" s="259"/>
      <c r="F461" s="259"/>
      <c r="G461" s="259"/>
      <c r="H461" s="259"/>
      <c r="I461" s="259"/>
      <c r="J461" s="259"/>
      <c r="K461" s="259"/>
      <c r="L461" s="285"/>
      <c r="M461" s="285"/>
      <c r="N461" s="287"/>
      <c r="O461" s="29"/>
      <c r="P461" s="29"/>
      <c r="Q461" s="29"/>
    </row>
    <row r="462" spans="1:17" ht="16.5" thickBot="1" x14ac:dyDescent="0.3">
      <c r="A462" s="26"/>
      <c r="B462" s="26"/>
      <c r="C462" s="26"/>
      <c r="D462" s="26"/>
      <c r="E462" s="26"/>
      <c r="F462" s="26"/>
      <c r="G462" s="26"/>
      <c r="H462" s="26"/>
      <c r="I462" s="26"/>
      <c r="J462" s="26"/>
      <c r="K462" s="26"/>
      <c r="L462" s="26"/>
      <c r="M462" s="27"/>
      <c r="N462" s="27"/>
      <c r="O462" s="29"/>
      <c r="P462" s="29"/>
      <c r="Q462" s="29"/>
    </row>
    <row r="463" spans="1:17" ht="28.5" x14ac:dyDescent="0.25">
      <c r="A463" s="341" t="e">
        <f>+'INFORME FINAL'!#REF!</f>
        <v>#REF!</v>
      </c>
      <c r="B463" s="342"/>
      <c r="C463" s="343"/>
      <c r="D463" s="344" t="e">
        <f>+'INFORME FINAL'!#REF!</f>
        <v>#REF!</v>
      </c>
      <c r="E463" s="288"/>
      <c r="F463" s="288"/>
      <c r="G463" s="288"/>
      <c r="H463" s="288"/>
      <c r="I463" s="288"/>
      <c r="J463" s="288"/>
      <c r="K463" s="288"/>
      <c r="L463" s="288"/>
      <c r="M463" s="288"/>
      <c r="N463" s="289"/>
    </row>
    <row r="464" spans="1:17" x14ac:dyDescent="0.25">
      <c r="A464" s="347" t="s">
        <v>54</v>
      </c>
      <c r="B464" s="348"/>
      <c r="C464" s="351" t="s">
        <v>25</v>
      </c>
      <c r="D464" s="345"/>
      <c r="E464" s="290"/>
      <c r="F464" s="290"/>
      <c r="G464" s="290"/>
      <c r="H464" s="290"/>
      <c r="I464" s="290"/>
      <c r="J464" s="290"/>
      <c r="K464" s="290"/>
      <c r="L464" s="290"/>
      <c r="M464" s="290"/>
      <c r="N464" s="291"/>
    </row>
    <row r="465" spans="1:17" x14ac:dyDescent="0.25">
      <c r="A465" s="349"/>
      <c r="B465" s="350"/>
      <c r="C465" s="352"/>
      <c r="D465" s="346"/>
      <c r="E465" s="292"/>
      <c r="F465" s="292"/>
      <c r="G465" s="292"/>
      <c r="H465" s="292"/>
      <c r="I465" s="292"/>
      <c r="J465" s="292"/>
      <c r="K465" s="292"/>
      <c r="L465" s="292"/>
      <c r="M465" s="292"/>
      <c r="N465" s="293"/>
    </row>
    <row r="466" spans="1:17" ht="34.5" customHeight="1" thickBot="1" x14ac:dyDescent="0.3">
      <c r="A466" s="353" t="s">
        <v>9</v>
      </c>
      <c r="B466" s="295"/>
      <c r="C466" s="295"/>
      <c r="D466" s="295"/>
      <c r="E466" s="295"/>
      <c r="F466" s="295"/>
      <c r="G466" s="295"/>
      <c r="H466" s="295"/>
      <c r="I466" s="295"/>
      <c r="J466" s="295"/>
      <c r="K466" s="295"/>
      <c r="L466" s="295"/>
      <c r="M466" s="296" t="s">
        <v>55</v>
      </c>
      <c r="N466" s="298" t="s">
        <v>12</v>
      </c>
    </row>
    <row r="467" spans="1:17" ht="71.25" customHeight="1" thickBot="1" x14ac:dyDescent="0.3">
      <c r="A467" s="66" t="s">
        <v>27</v>
      </c>
      <c r="B467" s="67" t="s">
        <v>28</v>
      </c>
      <c r="C467" s="68" t="s">
        <v>29</v>
      </c>
      <c r="D467" s="66" t="s">
        <v>30</v>
      </c>
      <c r="E467" s="69" t="s">
        <v>31</v>
      </c>
      <c r="F467" s="70" t="s">
        <v>32</v>
      </c>
      <c r="G467" s="71" t="s">
        <v>33</v>
      </c>
      <c r="H467" s="70" t="s">
        <v>34</v>
      </c>
      <c r="I467" s="72" t="s">
        <v>35</v>
      </c>
      <c r="J467" s="72" t="s">
        <v>36</v>
      </c>
      <c r="K467" s="73" t="s">
        <v>37</v>
      </c>
      <c r="L467" s="74" t="s">
        <v>38</v>
      </c>
      <c r="M467" s="297"/>
      <c r="N467" s="299"/>
    </row>
    <row r="468" spans="1:17" ht="16.5" thickBot="1" x14ac:dyDescent="0.3">
      <c r="A468" s="260" t="s">
        <v>109</v>
      </c>
      <c r="B468" s="261"/>
      <c r="C468" s="261"/>
      <c r="D468" s="261"/>
      <c r="E468" s="261"/>
      <c r="F468" s="261"/>
      <c r="G468" s="261"/>
      <c r="H468" s="261"/>
      <c r="I468" s="261"/>
      <c r="J468" s="261"/>
      <c r="K468" s="261"/>
      <c r="L468" s="261"/>
      <c r="M468" s="261"/>
      <c r="N468" s="262"/>
    </row>
    <row r="469" spans="1:17" s="32" customFormat="1" ht="74.25" customHeight="1" thickBot="1" x14ac:dyDescent="0.3">
      <c r="A469" s="54"/>
      <c r="B469" s="97"/>
      <c r="C469" s="97"/>
      <c r="E469" s="62"/>
      <c r="F469" s="100" t="str">
        <f>IF(C469="","",E469/(VLOOKUP(YEAR(C469),$C$805:$D$841,2,FALSE)))</f>
        <v/>
      </c>
      <c r="G469" s="77"/>
      <c r="H469" s="78">
        <f>+E469*G469</f>
        <v>0</v>
      </c>
      <c r="I469" s="90" t="str">
        <f>+IF(E469="","",F469*G469)</f>
        <v/>
      </c>
      <c r="J469" s="93"/>
      <c r="K469" s="336"/>
      <c r="L469" s="337">
        <f>(SUM(I469:I474))/$C$791</f>
        <v>0</v>
      </c>
      <c r="M469" s="55"/>
      <c r="N469" s="57"/>
      <c r="P469" s="32" t="str">
        <f>IF(L1241="","",#REF!/(VLOOKUP(YEAR(#REF!),$XEU$1045872:$XEV$1045907,2,FALSE)))</f>
        <v/>
      </c>
    </row>
    <row r="470" spans="1:17" s="32" customFormat="1" ht="74.25" customHeight="1" thickBot="1" x14ac:dyDescent="0.3">
      <c r="A470" s="54"/>
      <c r="B470" s="97"/>
      <c r="C470" s="97"/>
      <c r="E470" s="62"/>
      <c r="F470" s="100" t="str">
        <f>IF(C470="","",E470/(VLOOKUP(YEAR(C470),$C$805:$D$841,2,FALSE)))</f>
        <v/>
      </c>
      <c r="G470" s="77"/>
      <c r="H470" s="78">
        <f>+E470*G470</f>
        <v>0</v>
      </c>
      <c r="I470" s="90" t="str">
        <f>+IF(E470="","",F470*G470)</f>
        <v/>
      </c>
      <c r="J470" s="93"/>
      <c r="K470" s="323"/>
      <c r="L470" s="338"/>
      <c r="M470" s="55"/>
      <c r="N470" s="57"/>
      <c r="P470" s="32" t="str">
        <f>IF(L1239="","",#REF!/(VLOOKUP(YEAR(#REF!),$XEU$1045872:$XEV$1045907,2,FALSE)))</f>
        <v/>
      </c>
    </row>
    <row r="471" spans="1:17" s="32" customFormat="1" ht="74.25" customHeight="1" x14ac:dyDescent="0.25">
      <c r="A471" s="54"/>
      <c r="B471" s="97"/>
      <c r="C471" s="97"/>
      <c r="E471" s="62"/>
      <c r="F471" s="100" t="str">
        <f>IF(C471="","",E471/(VLOOKUP(YEAR(C471),$C$805:$D$841,2,FALSE)))</f>
        <v/>
      </c>
      <c r="G471" s="77"/>
      <c r="H471" s="78">
        <f>+E471*G471</f>
        <v>0</v>
      </c>
      <c r="I471" s="90" t="str">
        <f>+IF(E471="","",F471*G471)</f>
        <v/>
      </c>
      <c r="J471" s="93"/>
      <c r="K471" s="323"/>
      <c r="L471" s="338"/>
      <c r="M471" s="55"/>
      <c r="N471" s="57"/>
      <c r="P471" s="32" t="str">
        <f>IF(L1240="","",#REF!/(VLOOKUP(YEAR(#REF!),$XEU$1045872:$XEV$1045907,2,FALSE)))</f>
        <v/>
      </c>
    </row>
    <row r="472" spans="1:17" ht="16.5" thickBot="1" x14ac:dyDescent="0.3">
      <c r="A472" s="260" t="s">
        <v>110</v>
      </c>
      <c r="B472" s="261"/>
      <c r="C472" s="261"/>
      <c r="D472" s="261"/>
      <c r="E472" s="261"/>
      <c r="F472" s="261"/>
      <c r="G472" s="261"/>
      <c r="H472" s="261"/>
      <c r="I472" s="261"/>
      <c r="J472" s="261"/>
      <c r="K472" s="261"/>
      <c r="L472" s="261"/>
      <c r="M472" s="261"/>
      <c r="N472" s="262"/>
    </row>
    <row r="473" spans="1:17" s="32" customFormat="1" ht="74.25" customHeight="1" thickBot="1" x14ac:dyDescent="0.3">
      <c r="A473" s="54"/>
      <c r="B473" s="97"/>
      <c r="C473" s="97"/>
      <c r="E473" s="62"/>
      <c r="F473" s="100" t="str">
        <f>IF(C473="","",E473/(VLOOKUP(YEAR(C473),$C$805:$D$841,2,FALSE)))</f>
        <v/>
      </c>
      <c r="G473" s="77"/>
      <c r="H473" s="78">
        <f>+E473*G473</f>
        <v>0</v>
      </c>
      <c r="I473" s="90" t="str">
        <f>+IF(E473="","",F473*G473)</f>
        <v/>
      </c>
      <c r="J473" s="93"/>
      <c r="K473" s="95"/>
      <c r="L473" s="95"/>
      <c r="M473" s="55"/>
      <c r="N473" s="57"/>
      <c r="P473" s="32" t="str">
        <f>IF(L1243="","",#REF!/(VLOOKUP(YEAR(#REF!),$XEU$1045872:$XEV$1045907,2,FALSE)))</f>
        <v/>
      </c>
    </row>
    <row r="474" spans="1:17" s="32" customFormat="1" ht="74.25" customHeight="1" x14ac:dyDescent="0.25">
      <c r="A474" s="54"/>
      <c r="B474" s="97"/>
      <c r="C474" s="97"/>
      <c r="E474" s="62"/>
      <c r="F474" s="100" t="str">
        <f>IF(C474="","",E474/(VLOOKUP(YEAR(C474),$C$805:$D$841,2,FALSE)))</f>
        <v/>
      </c>
      <c r="G474" s="77"/>
      <c r="H474" s="78">
        <f>+E474*G474</f>
        <v>0</v>
      </c>
      <c r="I474" s="90" t="str">
        <f>+IF(E474="","",F474*G474)</f>
        <v/>
      </c>
      <c r="J474" s="93"/>
      <c r="K474" s="95"/>
      <c r="L474" s="95"/>
      <c r="M474" s="55"/>
      <c r="N474" s="57"/>
      <c r="P474" s="32" t="str">
        <f>IF(L1244="","",#REF!/(VLOOKUP(YEAR(#REF!),$XEU$1045872:$XEV$1045907,2,FALSE)))</f>
        <v/>
      </c>
    </row>
    <row r="475" spans="1:17" ht="15" customHeight="1" x14ac:dyDescent="0.25">
      <c r="A475" s="259" t="s">
        <v>39</v>
      </c>
      <c r="B475" s="259"/>
      <c r="C475" s="259"/>
      <c r="D475" s="259"/>
      <c r="E475" s="259"/>
      <c r="F475" s="259"/>
      <c r="G475" s="259"/>
      <c r="H475" s="259"/>
      <c r="I475" s="259"/>
      <c r="J475" s="259"/>
      <c r="K475" s="259"/>
      <c r="L475" s="339" t="str">
        <f>IF(AND(L469&gt;=100%),"CUMPLE","NO CUMPLE")</f>
        <v>NO CUMPLE</v>
      </c>
      <c r="M475" s="339"/>
      <c r="N475" s="340" t="s">
        <v>25</v>
      </c>
      <c r="P475" s="33"/>
    </row>
    <row r="476" spans="1:17" ht="16.5" thickBot="1" x14ac:dyDescent="0.3">
      <c r="A476" s="259"/>
      <c r="B476" s="259"/>
      <c r="C476" s="259"/>
      <c r="D476" s="259"/>
      <c r="E476" s="259"/>
      <c r="F476" s="259"/>
      <c r="G476" s="259"/>
      <c r="H476" s="259"/>
      <c r="I476" s="259"/>
      <c r="J476" s="259"/>
      <c r="K476" s="259"/>
      <c r="L476" s="285"/>
      <c r="M476" s="285"/>
      <c r="N476" s="287"/>
      <c r="O476" s="29"/>
      <c r="P476" s="29"/>
      <c r="Q476" s="29"/>
    </row>
    <row r="477" spans="1:17" ht="16.5" thickBot="1" x14ac:dyDescent="0.3">
      <c r="A477" s="26"/>
      <c r="B477" s="26"/>
      <c r="C477" s="26"/>
      <c r="D477" s="26"/>
      <c r="E477" s="26"/>
      <c r="F477" s="26"/>
      <c r="G477" s="26"/>
      <c r="H477" s="26"/>
      <c r="I477" s="26"/>
      <c r="J477" s="26"/>
      <c r="K477" s="26"/>
      <c r="L477" s="26"/>
      <c r="M477" s="27"/>
      <c r="N477" s="27"/>
      <c r="O477" s="29"/>
      <c r="P477" s="29"/>
      <c r="Q477" s="29"/>
    </row>
    <row r="478" spans="1:17" ht="28.5" x14ac:dyDescent="0.25">
      <c r="A478" s="341" t="e">
        <f>+'INFORME FINAL'!#REF!</f>
        <v>#REF!</v>
      </c>
      <c r="B478" s="342"/>
      <c r="C478" s="343"/>
      <c r="D478" s="344" t="e">
        <f>+'INFORME FINAL'!#REF!</f>
        <v>#REF!</v>
      </c>
      <c r="E478" s="288"/>
      <c r="F478" s="288"/>
      <c r="G478" s="288"/>
      <c r="H478" s="288"/>
      <c r="I478" s="288"/>
      <c r="J478" s="288"/>
      <c r="K478" s="288"/>
      <c r="L478" s="288"/>
      <c r="M478" s="288"/>
      <c r="N478" s="289"/>
    </row>
    <row r="479" spans="1:17" x14ac:dyDescent="0.25">
      <c r="A479" s="347" t="s">
        <v>54</v>
      </c>
      <c r="B479" s="348"/>
      <c r="C479" s="351" t="s">
        <v>25</v>
      </c>
      <c r="D479" s="345"/>
      <c r="E479" s="290"/>
      <c r="F479" s="290"/>
      <c r="G479" s="290"/>
      <c r="H479" s="290"/>
      <c r="I479" s="290"/>
      <c r="J479" s="290"/>
      <c r="K479" s="290"/>
      <c r="L479" s="290"/>
      <c r="M479" s="290"/>
      <c r="N479" s="291"/>
    </row>
    <row r="480" spans="1:17" x14ac:dyDescent="0.25">
      <c r="A480" s="349"/>
      <c r="B480" s="350"/>
      <c r="C480" s="352"/>
      <c r="D480" s="346"/>
      <c r="E480" s="292"/>
      <c r="F480" s="292"/>
      <c r="G480" s="292"/>
      <c r="H480" s="292"/>
      <c r="I480" s="292"/>
      <c r="J480" s="292"/>
      <c r="K480" s="292"/>
      <c r="L480" s="292"/>
      <c r="M480" s="292"/>
      <c r="N480" s="293"/>
    </row>
    <row r="481" spans="1:17" ht="34.5" customHeight="1" thickBot="1" x14ac:dyDescent="0.3">
      <c r="A481" s="353" t="s">
        <v>9</v>
      </c>
      <c r="B481" s="295"/>
      <c r="C481" s="295"/>
      <c r="D481" s="295"/>
      <c r="E481" s="295"/>
      <c r="F481" s="295"/>
      <c r="G481" s="295"/>
      <c r="H481" s="295"/>
      <c r="I481" s="295"/>
      <c r="J481" s="295"/>
      <c r="K481" s="295"/>
      <c r="L481" s="295"/>
      <c r="M481" s="296" t="s">
        <v>55</v>
      </c>
      <c r="N481" s="298" t="s">
        <v>12</v>
      </c>
    </row>
    <row r="482" spans="1:17" ht="71.25" customHeight="1" thickBot="1" x14ac:dyDescent="0.3">
      <c r="A482" s="66" t="s">
        <v>27</v>
      </c>
      <c r="B482" s="67" t="s">
        <v>28</v>
      </c>
      <c r="C482" s="68" t="s">
        <v>29</v>
      </c>
      <c r="D482" s="66" t="s">
        <v>30</v>
      </c>
      <c r="E482" s="69" t="s">
        <v>31</v>
      </c>
      <c r="F482" s="70" t="s">
        <v>32</v>
      </c>
      <c r="G482" s="71" t="s">
        <v>33</v>
      </c>
      <c r="H482" s="70" t="s">
        <v>34</v>
      </c>
      <c r="I482" s="72" t="s">
        <v>35</v>
      </c>
      <c r="J482" s="72" t="s">
        <v>36</v>
      </c>
      <c r="K482" s="73" t="s">
        <v>37</v>
      </c>
      <c r="L482" s="74" t="s">
        <v>38</v>
      </c>
      <c r="M482" s="297"/>
      <c r="N482" s="299"/>
    </row>
    <row r="483" spans="1:17" ht="16.5" thickBot="1" x14ac:dyDescent="0.3">
      <c r="A483" s="260" t="s">
        <v>111</v>
      </c>
      <c r="B483" s="261"/>
      <c r="C483" s="261"/>
      <c r="D483" s="261"/>
      <c r="E483" s="261"/>
      <c r="F483" s="261"/>
      <c r="G483" s="261"/>
      <c r="H483" s="261"/>
      <c r="I483" s="261"/>
      <c r="J483" s="261"/>
      <c r="K483" s="261"/>
      <c r="L483" s="261"/>
      <c r="M483" s="261"/>
      <c r="N483" s="262"/>
    </row>
    <row r="484" spans="1:17" s="32" customFormat="1" ht="74.25" customHeight="1" thickBot="1" x14ac:dyDescent="0.3">
      <c r="A484" s="54"/>
      <c r="B484" s="97"/>
      <c r="C484" s="97"/>
      <c r="E484" s="62"/>
      <c r="F484" s="100" t="str">
        <f>IF(C484="","",E484/(VLOOKUP(YEAR(C484),$C$805:$D$841,2,FALSE)))</f>
        <v/>
      </c>
      <c r="G484" s="77"/>
      <c r="H484" s="78">
        <f>+E484*G484</f>
        <v>0</v>
      </c>
      <c r="I484" s="90" t="str">
        <f>+IF(E484="","",F484*G484)</f>
        <v/>
      </c>
      <c r="J484" s="93"/>
      <c r="K484" s="336"/>
      <c r="L484" s="337">
        <f>(SUM(I484:I489))/$C$791</f>
        <v>0</v>
      </c>
      <c r="M484" s="55"/>
      <c r="N484" s="57"/>
      <c r="P484" s="32" t="str">
        <f>IF(L1256="","",#REF!/(VLOOKUP(YEAR(#REF!),$XEU$1045872:$XEV$1045907,2,FALSE)))</f>
        <v/>
      </c>
    </row>
    <row r="485" spans="1:17" s="32" customFormat="1" ht="74.25" customHeight="1" thickBot="1" x14ac:dyDescent="0.3">
      <c r="A485" s="54"/>
      <c r="B485" s="97"/>
      <c r="C485" s="97"/>
      <c r="E485" s="62"/>
      <c r="F485" s="100" t="str">
        <f>IF(C485="","",E485/(VLOOKUP(YEAR(C485),$C$805:$D$841,2,FALSE)))</f>
        <v/>
      </c>
      <c r="G485" s="77"/>
      <c r="H485" s="78">
        <f>+E485*G485</f>
        <v>0</v>
      </c>
      <c r="I485" s="90" t="str">
        <f>+IF(E485="","",F485*G485)</f>
        <v/>
      </c>
      <c r="J485" s="93"/>
      <c r="K485" s="323"/>
      <c r="L485" s="338"/>
      <c r="M485" s="55"/>
      <c r="N485" s="57"/>
      <c r="P485" s="32" t="str">
        <f>IF(L1254="","",#REF!/(VLOOKUP(YEAR(#REF!),$XEU$1045872:$XEV$1045907,2,FALSE)))</f>
        <v/>
      </c>
    </row>
    <row r="486" spans="1:17" s="32" customFormat="1" ht="74.25" customHeight="1" x14ac:dyDescent="0.25">
      <c r="A486" s="54"/>
      <c r="B486" s="97"/>
      <c r="C486" s="97"/>
      <c r="E486" s="62"/>
      <c r="F486" s="100" t="str">
        <f>IF(C486="","",E486/(VLOOKUP(YEAR(C486),$C$805:$D$841,2,FALSE)))</f>
        <v/>
      </c>
      <c r="G486" s="77"/>
      <c r="H486" s="78">
        <f>+E486*G486</f>
        <v>0</v>
      </c>
      <c r="I486" s="90" t="str">
        <f>+IF(E486="","",F486*G486)</f>
        <v/>
      </c>
      <c r="J486" s="93"/>
      <c r="K486" s="323"/>
      <c r="L486" s="338"/>
      <c r="M486" s="55"/>
      <c r="N486" s="57"/>
      <c r="P486" s="32" t="str">
        <f>IF(L1255="","",#REF!/(VLOOKUP(YEAR(#REF!),$XEU$1045872:$XEV$1045907,2,FALSE)))</f>
        <v/>
      </c>
    </row>
    <row r="487" spans="1:17" ht="16.5" thickBot="1" x14ac:dyDescent="0.3">
      <c r="A487" s="260" t="s">
        <v>112</v>
      </c>
      <c r="B487" s="261"/>
      <c r="C487" s="261"/>
      <c r="D487" s="261"/>
      <c r="E487" s="261"/>
      <c r="F487" s="261"/>
      <c r="G487" s="261"/>
      <c r="H487" s="261"/>
      <c r="I487" s="261"/>
      <c r="J487" s="261"/>
      <c r="K487" s="261"/>
      <c r="L487" s="261"/>
      <c r="M487" s="261"/>
      <c r="N487" s="262"/>
    </row>
    <row r="488" spans="1:17" s="32" customFormat="1" ht="74.25" customHeight="1" thickBot="1" x14ac:dyDescent="0.3">
      <c r="A488" s="54"/>
      <c r="B488" s="97"/>
      <c r="C488" s="97"/>
      <c r="E488" s="62"/>
      <c r="F488" s="100" t="str">
        <f>IF(C488="","",E488/(VLOOKUP(YEAR(C488),$C$805:$D$841,2,FALSE)))</f>
        <v/>
      </c>
      <c r="G488" s="77"/>
      <c r="H488" s="78">
        <f>+E488*G488</f>
        <v>0</v>
      </c>
      <c r="I488" s="90" t="str">
        <f>+IF(E488="","",F488*G488)</f>
        <v/>
      </c>
      <c r="J488" s="93"/>
      <c r="K488" s="95"/>
      <c r="L488" s="95"/>
      <c r="M488" s="55"/>
      <c r="N488" s="57"/>
      <c r="P488" s="32" t="str">
        <f>IF(L1258="","",#REF!/(VLOOKUP(YEAR(#REF!),$XEU$1045872:$XEV$1045907,2,FALSE)))</f>
        <v/>
      </c>
    </row>
    <row r="489" spans="1:17" s="32" customFormat="1" ht="74.25" customHeight="1" x14ac:dyDescent="0.25">
      <c r="A489" s="54"/>
      <c r="B489" s="97"/>
      <c r="C489" s="97"/>
      <c r="E489" s="62"/>
      <c r="F489" s="100" t="str">
        <f>IF(C489="","",E489/(VLOOKUP(YEAR(C489),$C$805:$D$841,2,FALSE)))</f>
        <v/>
      </c>
      <c r="G489" s="77"/>
      <c r="H489" s="78">
        <f>+E489*G489</f>
        <v>0</v>
      </c>
      <c r="I489" s="90" t="str">
        <f>+IF(E489="","",F489*G489)</f>
        <v/>
      </c>
      <c r="J489" s="93"/>
      <c r="K489" s="95"/>
      <c r="L489" s="95"/>
      <c r="M489" s="55"/>
      <c r="N489" s="57"/>
      <c r="P489" s="32" t="str">
        <f>IF(L1259="","",#REF!/(VLOOKUP(YEAR(#REF!),$XEU$1045872:$XEV$1045907,2,FALSE)))</f>
        <v/>
      </c>
    </row>
    <row r="490" spans="1:17" ht="15" customHeight="1" x14ac:dyDescent="0.25">
      <c r="A490" s="259" t="s">
        <v>39</v>
      </c>
      <c r="B490" s="259"/>
      <c r="C490" s="259"/>
      <c r="D490" s="259"/>
      <c r="E490" s="259"/>
      <c r="F490" s="259"/>
      <c r="G490" s="259"/>
      <c r="H490" s="259"/>
      <c r="I490" s="259"/>
      <c r="J490" s="259"/>
      <c r="K490" s="259"/>
      <c r="L490" s="339" t="str">
        <f>IF(AND(L484&gt;=100%),"CUMPLE","NO CUMPLE")</f>
        <v>NO CUMPLE</v>
      </c>
      <c r="M490" s="339"/>
      <c r="N490" s="340" t="s">
        <v>25</v>
      </c>
      <c r="P490" s="33"/>
    </row>
    <row r="491" spans="1:17" ht="16.5" thickBot="1" x14ac:dyDescent="0.3">
      <c r="A491" s="259"/>
      <c r="B491" s="259"/>
      <c r="C491" s="259"/>
      <c r="D491" s="259"/>
      <c r="E491" s="259"/>
      <c r="F491" s="259"/>
      <c r="G491" s="259"/>
      <c r="H491" s="259"/>
      <c r="I491" s="259"/>
      <c r="J491" s="259"/>
      <c r="K491" s="259"/>
      <c r="L491" s="285"/>
      <c r="M491" s="285"/>
      <c r="N491" s="287"/>
      <c r="O491" s="29"/>
      <c r="P491" s="29"/>
      <c r="Q491" s="29"/>
    </row>
    <row r="492" spans="1:17" ht="16.5" thickBot="1" x14ac:dyDescent="0.3">
      <c r="A492" s="26"/>
      <c r="B492" s="26"/>
      <c r="C492" s="26"/>
      <c r="D492" s="26"/>
      <c r="E492" s="26"/>
      <c r="F492" s="26"/>
      <c r="G492" s="26"/>
      <c r="H492" s="26"/>
      <c r="I492" s="26"/>
      <c r="J492" s="26"/>
      <c r="K492" s="26"/>
      <c r="L492" s="26"/>
      <c r="M492" s="27"/>
      <c r="N492" s="27"/>
      <c r="O492" s="29"/>
      <c r="P492" s="29"/>
      <c r="Q492" s="29"/>
    </row>
    <row r="493" spans="1:17" ht="28.5" x14ac:dyDescent="0.25">
      <c r="A493" s="341" t="e">
        <f>+'INFORME FINAL'!#REF!</f>
        <v>#REF!</v>
      </c>
      <c r="B493" s="342"/>
      <c r="C493" s="343"/>
      <c r="D493" s="344" t="e">
        <f>+'INFORME FINAL'!#REF!</f>
        <v>#REF!</v>
      </c>
      <c r="E493" s="288"/>
      <c r="F493" s="288"/>
      <c r="G493" s="288"/>
      <c r="H493" s="288"/>
      <c r="I493" s="288"/>
      <c r="J493" s="288"/>
      <c r="K493" s="288"/>
      <c r="L493" s="288"/>
      <c r="M493" s="288"/>
      <c r="N493" s="289"/>
    </row>
    <row r="494" spans="1:17" x14ac:dyDescent="0.25">
      <c r="A494" s="347" t="s">
        <v>54</v>
      </c>
      <c r="B494" s="348"/>
      <c r="C494" s="351" t="s">
        <v>25</v>
      </c>
      <c r="D494" s="345"/>
      <c r="E494" s="290"/>
      <c r="F494" s="290"/>
      <c r="G494" s="290"/>
      <c r="H494" s="290"/>
      <c r="I494" s="290"/>
      <c r="J494" s="290"/>
      <c r="K494" s="290"/>
      <c r="L494" s="290"/>
      <c r="M494" s="290"/>
      <c r="N494" s="291"/>
    </row>
    <row r="495" spans="1:17" x14ac:dyDescent="0.25">
      <c r="A495" s="349"/>
      <c r="B495" s="350"/>
      <c r="C495" s="352"/>
      <c r="D495" s="346"/>
      <c r="E495" s="292"/>
      <c r="F495" s="292"/>
      <c r="G495" s="292"/>
      <c r="H495" s="292"/>
      <c r="I495" s="292"/>
      <c r="J495" s="292"/>
      <c r="K495" s="292"/>
      <c r="L495" s="292"/>
      <c r="M495" s="292"/>
      <c r="N495" s="293"/>
    </row>
    <row r="496" spans="1:17" ht="34.5" customHeight="1" thickBot="1" x14ac:dyDescent="0.3">
      <c r="A496" s="353" t="s">
        <v>9</v>
      </c>
      <c r="B496" s="295"/>
      <c r="C496" s="295"/>
      <c r="D496" s="295"/>
      <c r="E496" s="295"/>
      <c r="F496" s="295"/>
      <c r="G496" s="295"/>
      <c r="H496" s="295"/>
      <c r="I496" s="295"/>
      <c r="J496" s="295"/>
      <c r="K496" s="295"/>
      <c r="L496" s="295"/>
      <c r="M496" s="296" t="s">
        <v>55</v>
      </c>
      <c r="N496" s="298" t="s">
        <v>12</v>
      </c>
    </row>
    <row r="497" spans="1:17" ht="71.25" customHeight="1" thickBot="1" x14ac:dyDescent="0.3">
      <c r="A497" s="66" t="s">
        <v>27</v>
      </c>
      <c r="B497" s="67" t="s">
        <v>28</v>
      </c>
      <c r="C497" s="68" t="s">
        <v>29</v>
      </c>
      <c r="D497" s="66" t="s">
        <v>30</v>
      </c>
      <c r="E497" s="69" t="s">
        <v>31</v>
      </c>
      <c r="F497" s="70" t="s">
        <v>32</v>
      </c>
      <c r="G497" s="71" t="s">
        <v>33</v>
      </c>
      <c r="H497" s="70" t="s">
        <v>34</v>
      </c>
      <c r="I497" s="72" t="s">
        <v>35</v>
      </c>
      <c r="J497" s="72" t="s">
        <v>36</v>
      </c>
      <c r="K497" s="73" t="s">
        <v>37</v>
      </c>
      <c r="L497" s="74" t="s">
        <v>38</v>
      </c>
      <c r="M497" s="297"/>
      <c r="N497" s="299"/>
    </row>
    <row r="498" spans="1:17" ht="16.5" thickBot="1" x14ac:dyDescent="0.3">
      <c r="A498" s="260" t="s">
        <v>113</v>
      </c>
      <c r="B498" s="261"/>
      <c r="C498" s="261"/>
      <c r="D498" s="261"/>
      <c r="E498" s="261"/>
      <c r="F498" s="261"/>
      <c r="G498" s="261"/>
      <c r="H498" s="261"/>
      <c r="I498" s="261"/>
      <c r="J498" s="261"/>
      <c r="K498" s="261"/>
      <c r="L498" s="261"/>
      <c r="M498" s="261"/>
      <c r="N498" s="262"/>
    </row>
    <row r="499" spans="1:17" s="32" customFormat="1" ht="74.25" customHeight="1" x14ac:dyDescent="0.25">
      <c r="A499" s="54"/>
      <c r="B499" s="97"/>
      <c r="C499" s="97"/>
      <c r="E499" s="62"/>
      <c r="F499" s="100" t="str">
        <f>IF(C499="","",E499/(VLOOKUP(YEAR(C499),$C$805:$D$841,2,FALSE)))</f>
        <v/>
      </c>
      <c r="G499" s="77"/>
      <c r="H499" s="78">
        <f>+E499*G499</f>
        <v>0</v>
      </c>
      <c r="I499" s="90" t="str">
        <f>+IF(E499="","",F499*G499)</f>
        <v/>
      </c>
      <c r="J499" s="93"/>
      <c r="K499" s="95"/>
      <c r="L499" s="91">
        <f>(SUM(I499:I500))/$C$791</f>
        <v>0</v>
      </c>
      <c r="M499" s="55"/>
      <c r="N499" s="57"/>
      <c r="P499" s="32" t="str">
        <f>IF(L1271="","",#REF!/(VLOOKUP(YEAR(#REF!),$XEU$1045872:$XEV$1045907,2,FALSE)))</f>
        <v/>
      </c>
    </row>
    <row r="500" spans="1:17" ht="15.75" x14ac:dyDescent="0.25">
      <c r="A500" s="260" t="s">
        <v>114</v>
      </c>
      <c r="B500" s="261"/>
      <c r="C500" s="261"/>
      <c r="D500" s="261"/>
      <c r="E500" s="261"/>
      <c r="F500" s="261"/>
      <c r="G500" s="261"/>
      <c r="H500" s="261"/>
      <c r="I500" s="261"/>
      <c r="J500" s="261"/>
      <c r="K500" s="261"/>
      <c r="L500" s="261"/>
      <c r="M500" s="261"/>
      <c r="N500" s="262"/>
    </row>
    <row r="501" spans="1:17" ht="15" customHeight="1" x14ac:dyDescent="0.25">
      <c r="A501" s="259" t="s">
        <v>39</v>
      </c>
      <c r="B501" s="259"/>
      <c r="C501" s="259"/>
      <c r="D501" s="259"/>
      <c r="E501" s="259"/>
      <c r="F501" s="259"/>
      <c r="G501" s="259"/>
      <c r="H501" s="259"/>
      <c r="I501" s="259"/>
      <c r="J501" s="259"/>
      <c r="K501" s="259"/>
      <c r="L501" s="339" t="str">
        <f>IF(AND(L499&gt;=100%),"CUMPLE","NO CUMPLE")</f>
        <v>NO CUMPLE</v>
      </c>
      <c r="M501" s="339"/>
      <c r="N501" s="340" t="s">
        <v>25</v>
      </c>
      <c r="P501" s="33"/>
    </row>
    <row r="502" spans="1:17" ht="16.5" thickBot="1" x14ac:dyDescent="0.3">
      <c r="A502" s="259"/>
      <c r="B502" s="259"/>
      <c r="C502" s="259"/>
      <c r="D502" s="259"/>
      <c r="E502" s="259"/>
      <c r="F502" s="259"/>
      <c r="G502" s="259"/>
      <c r="H502" s="259"/>
      <c r="I502" s="259"/>
      <c r="J502" s="259"/>
      <c r="K502" s="259"/>
      <c r="L502" s="285"/>
      <c r="M502" s="285"/>
      <c r="N502" s="287"/>
      <c r="O502" s="29"/>
      <c r="P502" s="29"/>
      <c r="Q502" s="29"/>
    </row>
    <row r="503" spans="1:17" ht="16.5" thickBot="1" x14ac:dyDescent="0.3">
      <c r="A503" s="26"/>
      <c r="B503" s="26"/>
      <c r="C503" s="26"/>
      <c r="D503" s="26"/>
      <c r="E503" s="26"/>
      <c r="F503" s="26"/>
      <c r="G503" s="26"/>
      <c r="H503" s="26"/>
      <c r="I503" s="26"/>
      <c r="J503" s="26"/>
      <c r="K503" s="26"/>
      <c r="L503" s="26"/>
      <c r="M503" s="27"/>
      <c r="N503" s="27"/>
      <c r="O503" s="29"/>
      <c r="P503" s="29"/>
      <c r="Q503" s="29"/>
    </row>
    <row r="504" spans="1:17" ht="28.5" x14ac:dyDescent="0.25">
      <c r="A504" s="341" t="e">
        <f>+'INFORME FINAL'!#REF!</f>
        <v>#REF!</v>
      </c>
      <c r="B504" s="342"/>
      <c r="C504" s="343"/>
      <c r="D504" s="344" t="e">
        <f>+'INFORME FINAL'!#REF!</f>
        <v>#REF!</v>
      </c>
      <c r="E504" s="288"/>
      <c r="F504" s="288"/>
      <c r="G504" s="288"/>
      <c r="H504" s="288"/>
      <c r="I504" s="288"/>
      <c r="J504" s="288"/>
      <c r="K504" s="288"/>
      <c r="L504" s="288"/>
      <c r="M504" s="288"/>
      <c r="N504" s="289"/>
    </row>
    <row r="505" spans="1:17" x14ac:dyDescent="0.25">
      <c r="A505" s="347" t="s">
        <v>54</v>
      </c>
      <c r="B505" s="348"/>
      <c r="C505" s="351" t="s">
        <v>24</v>
      </c>
      <c r="D505" s="345"/>
      <c r="E505" s="290"/>
      <c r="F505" s="290"/>
      <c r="G505" s="290"/>
      <c r="H505" s="290"/>
      <c r="I505" s="290"/>
      <c r="J505" s="290"/>
      <c r="K505" s="290"/>
      <c r="L505" s="290"/>
      <c r="M505" s="290"/>
      <c r="N505" s="291"/>
    </row>
    <row r="506" spans="1:17" x14ac:dyDescent="0.25">
      <c r="A506" s="349"/>
      <c r="B506" s="350"/>
      <c r="C506" s="352"/>
      <c r="D506" s="346"/>
      <c r="E506" s="292"/>
      <c r="F506" s="292"/>
      <c r="G506" s="292"/>
      <c r="H506" s="292"/>
      <c r="I506" s="292"/>
      <c r="J506" s="292"/>
      <c r="K506" s="292"/>
      <c r="L506" s="292"/>
      <c r="M506" s="292"/>
      <c r="N506" s="293"/>
    </row>
    <row r="507" spans="1:17" ht="34.5" customHeight="1" thickBot="1" x14ac:dyDescent="0.3">
      <c r="A507" s="353" t="s">
        <v>9</v>
      </c>
      <c r="B507" s="295"/>
      <c r="C507" s="295"/>
      <c r="D507" s="295"/>
      <c r="E507" s="295"/>
      <c r="F507" s="295"/>
      <c r="G507" s="295"/>
      <c r="H507" s="295"/>
      <c r="I507" s="295"/>
      <c r="J507" s="295"/>
      <c r="K507" s="295"/>
      <c r="L507" s="295"/>
      <c r="M507" s="296" t="s">
        <v>55</v>
      </c>
      <c r="N507" s="298" t="s">
        <v>12</v>
      </c>
    </row>
    <row r="508" spans="1:17" ht="71.25" customHeight="1" thickBot="1" x14ac:dyDescent="0.3">
      <c r="A508" s="66" t="s">
        <v>27</v>
      </c>
      <c r="B508" s="67" t="s">
        <v>28</v>
      </c>
      <c r="C508" s="68" t="s">
        <v>29</v>
      </c>
      <c r="D508" s="66" t="s">
        <v>30</v>
      </c>
      <c r="E508" s="69" t="s">
        <v>31</v>
      </c>
      <c r="F508" s="70" t="s">
        <v>32</v>
      </c>
      <c r="G508" s="71" t="s">
        <v>33</v>
      </c>
      <c r="H508" s="70" t="s">
        <v>34</v>
      </c>
      <c r="I508" s="72" t="s">
        <v>35</v>
      </c>
      <c r="J508" s="72" t="s">
        <v>36</v>
      </c>
      <c r="K508" s="73" t="s">
        <v>37</v>
      </c>
      <c r="L508" s="74" t="s">
        <v>38</v>
      </c>
      <c r="M508" s="297"/>
      <c r="N508" s="299"/>
    </row>
    <row r="509" spans="1:17" ht="16.5" thickBot="1" x14ac:dyDescent="0.3">
      <c r="A509" s="260" t="s">
        <v>115</v>
      </c>
      <c r="B509" s="261"/>
      <c r="C509" s="261"/>
      <c r="D509" s="261"/>
      <c r="E509" s="261"/>
      <c r="F509" s="261"/>
      <c r="G509" s="261"/>
      <c r="H509" s="261"/>
      <c r="I509" s="261"/>
      <c r="J509" s="261"/>
      <c r="K509" s="261"/>
      <c r="L509" s="261"/>
      <c r="M509" s="261"/>
      <c r="N509" s="262"/>
    </row>
    <row r="510" spans="1:17" s="32" customFormat="1" ht="161.25" customHeight="1" thickBot="1" x14ac:dyDescent="0.3">
      <c r="A510" s="54"/>
      <c r="B510" s="75"/>
      <c r="C510" s="75"/>
      <c r="E510" s="62"/>
      <c r="F510" s="76" t="str">
        <f>IF(C510="","",E510/(VLOOKUP(YEAR(C510),$C$805:$D$841,2,FALSE)))</f>
        <v/>
      </c>
      <c r="G510" s="77"/>
      <c r="H510" s="78">
        <f>+E510*G510</f>
        <v>0</v>
      </c>
      <c r="I510" s="90" t="str">
        <f>+IF(E510="","",F510*G510)</f>
        <v/>
      </c>
      <c r="J510" s="93"/>
      <c r="K510" s="336"/>
      <c r="L510" s="337">
        <f>(SUM(I510:I511))/$C$791</f>
        <v>0</v>
      </c>
      <c r="M510" s="55"/>
      <c r="N510" s="57"/>
      <c r="P510" s="32" t="str">
        <f>IF(L1297="","",#REF!/(VLOOKUP(YEAR(#REF!),$XEU$1045872:$XEV$1045907,2,FALSE)))</f>
        <v/>
      </c>
    </row>
    <row r="511" spans="1:17" s="32" customFormat="1" ht="65.25" customHeight="1" x14ac:dyDescent="0.25">
      <c r="A511" s="54"/>
      <c r="B511" s="75"/>
      <c r="C511" s="75"/>
      <c r="D511" s="51"/>
      <c r="E511" s="62"/>
      <c r="F511" s="76" t="str">
        <f>IF(C511="","",E511/(VLOOKUP(YEAR(C511),$C$805:$D$841,2,FALSE)))</f>
        <v/>
      </c>
      <c r="G511" s="77"/>
      <c r="H511" s="78">
        <v>0</v>
      </c>
      <c r="I511" s="90" t="str">
        <f>+IF(E511="","",F511*G511)</f>
        <v/>
      </c>
      <c r="J511" s="92"/>
      <c r="K511" s="323"/>
      <c r="L511" s="338"/>
      <c r="M511" s="55"/>
      <c r="N511" s="57"/>
    </row>
    <row r="512" spans="1:17" ht="15" customHeight="1" x14ac:dyDescent="0.25">
      <c r="A512" s="259" t="s">
        <v>39</v>
      </c>
      <c r="B512" s="259"/>
      <c r="C512" s="259"/>
      <c r="D512" s="259"/>
      <c r="E512" s="259"/>
      <c r="F512" s="259"/>
      <c r="G512" s="259"/>
      <c r="H512" s="259"/>
      <c r="I512" s="259"/>
      <c r="J512" s="259"/>
      <c r="K512" s="259"/>
      <c r="L512" s="339" t="str">
        <f>IF(AND(L510&gt;=100%),"CUMPLE","NO CUMPLE")</f>
        <v>NO CUMPLE</v>
      </c>
      <c r="M512" s="339"/>
      <c r="N512" s="340" t="s">
        <v>25</v>
      </c>
      <c r="P512" s="33"/>
    </row>
    <row r="513" spans="1:17" ht="16.5" thickBot="1" x14ac:dyDescent="0.3">
      <c r="A513" s="259"/>
      <c r="B513" s="259"/>
      <c r="C513" s="259"/>
      <c r="D513" s="259"/>
      <c r="E513" s="259"/>
      <c r="F513" s="259"/>
      <c r="G513" s="259"/>
      <c r="H513" s="259"/>
      <c r="I513" s="259"/>
      <c r="J513" s="259"/>
      <c r="K513" s="259"/>
      <c r="L513" s="285"/>
      <c r="M513" s="285"/>
      <c r="N513" s="287"/>
      <c r="O513" s="29"/>
      <c r="P513" s="29"/>
      <c r="Q513" s="29"/>
    </row>
    <row r="514" spans="1:17" ht="16.5" thickBot="1" x14ac:dyDescent="0.3">
      <c r="A514" s="26"/>
      <c r="B514" s="26"/>
      <c r="C514" s="26"/>
      <c r="D514" s="26"/>
      <c r="E514" s="26"/>
      <c r="F514" s="26"/>
      <c r="G514" s="26"/>
      <c r="H514" s="26"/>
      <c r="I514" s="26"/>
      <c r="J514" s="26"/>
      <c r="K514" s="26"/>
      <c r="L514" s="26"/>
      <c r="M514" s="27"/>
      <c r="N514" s="27"/>
      <c r="O514" s="29"/>
      <c r="P514" s="29"/>
      <c r="Q514" s="29"/>
    </row>
    <row r="515" spans="1:17" ht="28.5" x14ac:dyDescent="0.25">
      <c r="A515" s="341" t="e">
        <f>+'INFORME FINAL'!#REF!</f>
        <v>#REF!</v>
      </c>
      <c r="B515" s="342"/>
      <c r="C515" s="343"/>
      <c r="D515" s="344" t="e">
        <f>+'INFORME FINAL'!#REF!</f>
        <v>#REF!</v>
      </c>
      <c r="E515" s="288"/>
      <c r="F515" s="288"/>
      <c r="G515" s="288"/>
      <c r="H515" s="288"/>
      <c r="I515" s="288"/>
      <c r="J515" s="288"/>
      <c r="K515" s="288"/>
      <c r="L515" s="288"/>
      <c r="M515" s="288"/>
      <c r="N515" s="289"/>
    </row>
    <row r="516" spans="1:17" x14ac:dyDescent="0.25">
      <c r="A516" s="347" t="s">
        <v>54</v>
      </c>
      <c r="B516" s="348"/>
      <c r="C516" s="351" t="s">
        <v>24</v>
      </c>
      <c r="D516" s="345"/>
      <c r="E516" s="290"/>
      <c r="F516" s="290"/>
      <c r="G516" s="290"/>
      <c r="H516" s="290"/>
      <c r="I516" s="290"/>
      <c r="J516" s="290"/>
      <c r="K516" s="290"/>
      <c r="L516" s="290"/>
      <c r="M516" s="290"/>
      <c r="N516" s="291"/>
    </row>
    <row r="517" spans="1:17" x14ac:dyDescent="0.25">
      <c r="A517" s="349"/>
      <c r="B517" s="350"/>
      <c r="C517" s="352"/>
      <c r="D517" s="346"/>
      <c r="E517" s="292"/>
      <c r="F517" s="292"/>
      <c r="G517" s="292"/>
      <c r="H517" s="292"/>
      <c r="I517" s="292"/>
      <c r="J517" s="292"/>
      <c r="K517" s="292"/>
      <c r="L517" s="292"/>
      <c r="M517" s="292"/>
      <c r="N517" s="293"/>
    </row>
    <row r="518" spans="1:17" ht="34.5" customHeight="1" thickBot="1" x14ac:dyDescent="0.3">
      <c r="A518" s="353" t="s">
        <v>9</v>
      </c>
      <c r="B518" s="295"/>
      <c r="C518" s="295"/>
      <c r="D518" s="295"/>
      <c r="E518" s="295"/>
      <c r="F518" s="295"/>
      <c r="G518" s="295"/>
      <c r="H518" s="295"/>
      <c r="I518" s="295"/>
      <c r="J518" s="295"/>
      <c r="K518" s="295"/>
      <c r="L518" s="295"/>
      <c r="M518" s="296" t="s">
        <v>55</v>
      </c>
      <c r="N518" s="298" t="s">
        <v>12</v>
      </c>
    </row>
    <row r="519" spans="1:17" ht="71.25" customHeight="1" thickBot="1" x14ac:dyDescent="0.3">
      <c r="A519" s="66" t="s">
        <v>27</v>
      </c>
      <c r="B519" s="67" t="s">
        <v>28</v>
      </c>
      <c r="C519" s="68" t="s">
        <v>29</v>
      </c>
      <c r="D519" s="66" t="s">
        <v>30</v>
      </c>
      <c r="E519" s="69" t="s">
        <v>31</v>
      </c>
      <c r="F519" s="70" t="s">
        <v>32</v>
      </c>
      <c r="G519" s="71" t="s">
        <v>33</v>
      </c>
      <c r="H519" s="70" t="s">
        <v>34</v>
      </c>
      <c r="I519" s="72" t="s">
        <v>35</v>
      </c>
      <c r="J519" s="72" t="s">
        <v>36</v>
      </c>
      <c r="K519" s="73" t="s">
        <v>37</v>
      </c>
      <c r="L519" s="74" t="s">
        <v>38</v>
      </c>
      <c r="M519" s="297"/>
      <c r="N519" s="299"/>
    </row>
    <row r="520" spans="1:17" ht="16.5" thickBot="1" x14ac:dyDescent="0.3">
      <c r="A520" s="260" t="s">
        <v>116</v>
      </c>
      <c r="B520" s="261"/>
      <c r="C520" s="261"/>
      <c r="D520" s="261"/>
      <c r="E520" s="261"/>
      <c r="F520" s="261"/>
      <c r="G520" s="261"/>
      <c r="H520" s="261"/>
      <c r="I520" s="261"/>
      <c r="J520" s="261"/>
      <c r="K520" s="261"/>
      <c r="L520" s="261"/>
      <c r="M520" s="261"/>
      <c r="N520" s="262"/>
    </row>
    <row r="521" spans="1:17" s="32" customFormat="1" ht="161.25" customHeight="1" thickBot="1" x14ac:dyDescent="0.3">
      <c r="A521" s="54"/>
      <c r="B521" s="75"/>
      <c r="C521" s="75"/>
      <c r="E521" s="62"/>
      <c r="F521" s="76" t="str">
        <f>IF(C521="","",E521/(VLOOKUP(YEAR(C521),$C$805:$D$841,2,FALSE)))</f>
        <v/>
      </c>
      <c r="G521" s="77"/>
      <c r="H521" s="78">
        <f>+E521*G521</f>
        <v>0</v>
      </c>
      <c r="I521" s="90" t="str">
        <f>+IF(E521="","",F521*G521)</f>
        <v/>
      </c>
      <c r="J521" s="93"/>
      <c r="K521" s="336"/>
      <c r="L521" s="337">
        <f>(SUM(I521:I522))/$C$791</f>
        <v>0</v>
      </c>
      <c r="M521" s="55"/>
      <c r="N521" s="57"/>
      <c r="P521" s="32" t="str">
        <f>IF(L1308="","",#REF!/(VLOOKUP(YEAR(#REF!),$XEU$1045872:$XEV$1045907,2,FALSE)))</f>
        <v/>
      </c>
    </row>
    <row r="522" spans="1:17" s="32" customFormat="1" ht="65.25" customHeight="1" x14ac:dyDescent="0.25">
      <c r="A522" s="54"/>
      <c r="B522" s="75"/>
      <c r="C522" s="75"/>
      <c r="D522" s="51"/>
      <c r="E522" s="62"/>
      <c r="F522" s="76" t="str">
        <f>IF(C522="","",E522/(VLOOKUP(YEAR(C522),$C$805:$D$841,2,FALSE)))</f>
        <v/>
      </c>
      <c r="G522" s="77"/>
      <c r="H522" s="78">
        <v>0</v>
      </c>
      <c r="I522" s="90" t="str">
        <f>+IF(E522="","",F522*G522)</f>
        <v/>
      </c>
      <c r="J522" s="92"/>
      <c r="K522" s="323"/>
      <c r="L522" s="338"/>
      <c r="M522" s="55"/>
      <c r="N522" s="57"/>
    </row>
    <row r="523" spans="1:17" ht="15" customHeight="1" x14ac:dyDescent="0.25">
      <c r="A523" s="259" t="s">
        <v>39</v>
      </c>
      <c r="B523" s="259"/>
      <c r="C523" s="259"/>
      <c r="D523" s="259"/>
      <c r="E523" s="259"/>
      <c r="F523" s="259"/>
      <c r="G523" s="259"/>
      <c r="H523" s="259"/>
      <c r="I523" s="259"/>
      <c r="J523" s="259"/>
      <c r="K523" s="259"/>
      <c r="L523" s="339" t="str">
        <f>IF(AND(L521&gt;=100%),"CUMPLE","NO CUMPLE")</f>
        <v>NO CUMPLE</v>
      </c>
      <c r="M523" s="339"/>
      <c r="N523" s="340" t="s">
        <v>25</v>
      </c>
      <c r="P523" s="33"/>
    </row>
    <row r="524" spans="1:17" ht="16.5" thickBot="1" x14ac:dyDescent="0.3">
      <c r="A524" s="259"/>
      <c r="B524" s="259"/>
      <c r="C524" s="259"/>
      <c r="D524" s="259"/>
      <c r="E524" s="259"/>
      <c r="F524" s="259"/>
      <c r="G524" s="259"/>
      <c r="H524" s="259"/>
      <c r="I524" s="259"/>
      <c r="J524" s="259"/>
      <c r="K524" s="259"/>
      <c r="L524" s="285"/>
      <c r="M524" s="285"/>
      <c r="N524" s="287"/>
      <c r="O524" s="29"/>
      <c r="P524" s="29"/>
      <c r="Q524" s="29"/>
    </row>
    <row r="525" spans="1:17" ht="16.5" thickBot="1" x14ac:dyDescent="0.3">
      <c r="A525" s="26"/>
      <c r="B525" s="26"/>
      <c r="C525" s="26"/>
      <c r="D525" s="26"/>
      <c r="E525" s="26"/>
      <c r="F525" s="26"/>
      <c r="G525" s="26"/>
      <c r="H525" s="26"/>
      <c r="I525" s="26"/>
      <c r="J525" s="26"/>
      <c r="K525" s="26"/>
      <c r="L525" s="26"/>
      <c r="M525" s="27"/>
      <c r="N525" s="27"/>
      <c r="O525" s="29"/>
      <c r="P525" s="29"/>
      <c r="Q525" s="29"/>
    </row>
    <row r="526" spans="1:17" ht="28.5" x14ac:dyDescent="0.25">
      <c r="A526" s="341" t="e">
        <f>+'INFORME FINAL'!#REF!</f>
        <v>#REF!</v>
      </c>
      <c r="B526" s="342"/>
      <c r="C526" s="343"/>
      <c r="D526" s="344" t="e">
        <f>+'INFORME FINAL'!#REF!</f>
        <v>#REF!</v>
      </c>
      <c r="E526" s="288"/>
      <c r="F526" s="288"/>
      <c r="G526" s="288"/>
      <c r="H526" s="288"/>
      <c r="I526" s="288"/>
      <c r="J526" s="288"/>
      <c r="K526" s="288"/>
      <c r="L526" s="288"/>
      <c r="M526" s="288"/>
      <c r="N526" s="289"/>
    </row>
    <row r="527" spans="1:17" x14ac:dyDescent="0.25">
      <c r="A527" s="347" t="s">
        <v>54</v>
      </c>
      <c r="B527" s="348"/>
      <c r="C527" s="351" t="s">
        <v>24</v>
      </c>
      <c r="D527" s="345"/>
      <c r="E527" s="290"/>
      <c r="F527" s="290"/>
      <c r="G527" s="290"/>
      <c r="H527" s="290"/>
      <c r="I527" s="290"/>
      <c r="J527" s="290"/>
      <c r="K527" s="290"/>
      <c r="L527" s="290"/>
      <c r="M527" s="290"/>
      <c r="N527" s="291"/>
    </row>
    <row r="528" spans="1:17" x14ac:dyDescent="0.25">
      <c r="A528" s="349"/>
      <c r="B528" s="350"/>
      <c r="C528" s="352"/>
      <c r="D528" s="346"/>
      <c r="E528" s="292"/>
      <c r="F528" s="292"/>
      <c r="G528" s="292"/>
      <c r="H528" s="292"/>
      <c r="I528" s="292"/>
      <c r="J528" s="292"/>
      <c r="K528" s="292"/>
      <c r="L528" s="292"/>
      <c r="M528" s="292"/>
      <c r="N528" s="293"/>
    </row>
    <row r="529" spans="1:17" ht="34.5" customHeight="1" thickBot="1" x14ac:dyDescent="0.3">
      <c r="A529" s="353" t="s">
        <v>9</v>
      </c>
      <c r="B529" s="295"/>
      <c r="C529" s="295"/>
      <c r="D529" s="295"/>
      <c r="E529" s="295"/>
      <c r="F529" s="295"/>
      <c r="G529" s="295"/>
      <c r="H529" s="295"/>
      <c r="I529" s="295"/>
      <c r="J529" s="295"/>
      <c r="K529" s="295"/>
      <c r="L529" s="295"/>
      <c r="M529" s="296" t="s">
        <v>55</v>
      </c>
      <c r="N529" s="298" t="s">
        <v>12</v>
      </c>
    </row>
    <row r="530" spans="1:17" ht="71.25" customHeight="1" thickBot="1" x14ac:dyDescent="0.3">
      <c r="A530" s="66" t="s">
        <v>27</v>
      </c>
      <c r="B530" s="67" t="s">
        <v>28</v>
      </c>
      <c r="C530" s="68" t="s">
        <v>29</v>
      </c>
      <c r="D530" s="66" t="s">
        <v>30</v>
      </c>
      <c r="E530" s="69" t="s">
        <v>31</v>
      </c>
      <c r="F530" s="70" t="s">
        <v>32</v>
      </c>
      <c r="G530" s="71" t="s">
        <v>33</v>
      </c>
      <c r="H530" s="70" t="s">
        <v>34</v>
      </c>
      <c r="I530" s="72" t="s">
        <v>35</v>
      </c>
      <c r="J530" s="72" t="s">
        <v>36</v>
      </c>
      <c r="K530" s="73" t="s">
        <v>37</v>
      </c>
      <c r="L530" s="74" t="s">
        <v>38</v>
      </c>
      <c r="M530" s="297"/>
      <c r="N530" s="299"/>
    </row>
    <row r="531" spans="1:17" ht="16.5" thickBot="1" x14ac:dyDescent="0.3">
      <c r="A531" s="260" t="s">
        <v>117</v>
      </c>
      <c r="B531" s="261"/>
      <c r="C531" s="261"/>
      <c r="D531" s="261"/>
      <c r="E531" s="261"/>
      <c r="F531" s="261"/>
      <c r="G531" s="261"/>
      <c r="H531" s="261"/>
      <c r="I531" s="261"/>
      <c r="J531" s="261"/>
      <c r="K531" s="261"/>
      <c r="L531" s="261"/>
      <c r="M531" s="261"/>
      <c r="N531" s="262"/>
    </row>
    <row r="532" spans="1:17" s="32" customFormat="1" ht="161.25" customHeight="1" thickBot="1" x14ac:dyDescent="0.3">
      <c r="A532" s="54"/>
      <c r="B532" s="75"/>
      <c r="C532" s="75"/>
      <c r="E532" s="62"/>
      <c r="F532" s="76" t="str">
        <f>IF(C532="","",E532/(VLOOKUP(YEAR(C532),$C$805:$D$841,2,FALSE)))</f>
        <v/>
      </c>
      <c r="G532" s="77"/>
      <c r="H532" s="78">
        <f>+E532*G532</f>
        <v>0</v>
      </c>
      <c r="I532" s="90" t="str">
        <f>+IF(E532="","",F532*G532)</f>
        <v/>
      </c>
      <c r="J532" s="93"/>
      <c r="K532" s="336"/>
      <c r="L532" s="337">
        <f>(SUM(I532:I534))/$C$791</f>
        <v>0</v>
      </c>
      <c r="M532" s="55"/>
      <c r="N532" s="57"/>
      <c r="P532" s="32" t="str">
        <f>IF(L1319="","",#REF!/(VLOOKUP(YEAR(#REF!),$XEU$1045872:$XEV$1045907,2,FALSE)))</f>
        <v/>
      </c>
    </row>
    <row r="533" spans="1:17" s="32" customFormat="1" ht="65.25" customHeight="1" thickBot="1" x14ac:dyDescent="0.3">
      <c r="A533" s="54"/>
      <c r="B533" s="75"/>
      <c r="C533" s="75"/>
      <c r="D533" s="51"/>
      <c r="E533" s="62"/>
      <c r="F533" s="76" t="str">
        <f>IF(C533="","",E533/(VLOOKUP(YEAR(C533),$C$805:$D$841,2,FALSE)))</f>
        <v/>
      </c>
      <c r="G533" s="77"/>
      <c r="H533" s="78">
        <v>0</v>
      </c>
      <c r="I533" s="90" t="str">
        <f>+IF(E533="","",F533*G533)</f>
        <v/>
      </c>
      <c r="J533" s="92"/>
      <c r="K533" s="323"/>
      <c r="L533" s="338"/>
      <c r="M533" s="55"/>
      <c r="N533" s="57"/>
    </row>
    <row r="534" spans="1:17" s="32" customFormat="1" ht="65.25" customHeight="1" x14ac:dyDescent="0.25">
      <c r="A534" s="54"/>
      <c r="B534" s="75"/>
      <c r="C534" s="75"/>
      <c r="D534" s="51"/>
      <c r="E534" s="62"/>
      <c r="F534" s="76" t="str">
        <f>IF(C534="","",E534/(VLOOKUP(YEAR(C534),$C$805:$D$841,2,FALSE)))</f>
        <v/>
      </c>
      <c r="G534" s="77"/>
      <c r="H534" s="78">
        <v>0</v>
      </c>
      <c r="I534" s="90" t="str">
        <f>+IF(E534="","",F534*G534)</f>
        <v/>
      </c>
      <c r="J534" s="92"/>
      <c r="K534" s="323"/>
      <c r="L534" s="338"/>
      <c r="M534" s="55"/>
      <c r="N534" s="57"/>
    </row>
    <row r="535" spans="1:17" ht="15" customHeight="1" x14ac:dyDescent="0.25">
      <c r="A535" s="259" t="s">
        <v>39</v>
      </c>
      <c r="B535" s="259"/>
      <c r="C535" s="259"/>
      <c r="D535" s="259"/>
      <c r="E535" s="259"/>
      <c r="F535" s="259"/>
      <c r="G535" s="259"/>
      <c r="H535" s="259"/>
      <c r="I535" s="259"/>
      <c r="J535" s="259"/>
      <c r="K535" s="259"/>
      <c r="L535" s="339" t="str">
        <f>IF(AND(L532&gt;=100%),"CUMPLE","NO CUMPLE")</f>
        <v>NO CUMPLE</v>
      </c>
      <c r="M535" s="339"/>
      <c r="N535" s="340" t="s">
        <v>25</v>
      </c>
      <c r="P535" s="33"/>
    </row>
    <row r="536" spans="1:17" ht="16.5" thickBot="1" x14ac:dyDescent="0.3">
      <c r="A536" s="259"/>
      <c r="B536" s="259"/>
      <c r="C536" s="259"/>
      <c r="D536" s="259"/>
      <c r="E536" s="259"/>
      <c r="F536" s="259"/>
      <c r="G536" s="259"/>
      <c r="H536" s="259"/>
      <c r="I536" s="259"/>
      <c r="J536" s="259"/>
      <c r="K536" s="259"/>
      <c r="L536" s="285"/>
      <c r="M536" s="285"/>
      <c r="N536" s="287"/>
      <c r="O536" s="29"/>
      <c r="P536" s="29"/>
      <c r="Q536" s="29"/>
    </row>
    <row r="537" spans="1:17" ht="16.5" thickBot="1" x14ac:dyDescent="0.3">
      <c r="A537" s="26"/>
      <c r="B537" s="26"/>
      <c r="C537" s="26"/>
      <c r="D537" s="26"/>
      <c r="E537" s="26"/>
      <c r="F537" s="26"/>
      <c r="G537" s="26"/>
      <c r="H537" s="26"/>
      <c r="I537" s="26"/>
      <c r="J537" s="26"/>
      <c r="K537" s="26"/>
      <c r="L537" s="26"/>
      <c r="M537" s="27"/>
      <c r="N537" s="27"/>
      <c r="O537" s="29"/>
      <c r="P537" s="29"/>
      <c r="Q537" s="29"/>
    </row>
    <row r="538" spans="1:17" ht="28.5" x14ac:dyDescent="0.25">
      <c r="A538" s="341" t="e">
        <f>+'INFORME FINAL'!#REF!</f>
        <v>#REF!</v>
      </c>
      <c r="B538" s="342"/>
      <c r="C538" s="343"/>
      <c r="D538" s="344" t="e">
        <f>+'INFORME FINAL'!#REF!</f>
        <v>#REF!</v>
      </c>
      <c r="E538" s="288"/>
      <c r="F538" s="288"/>
      <c r="G538" s="288"/>
      <c r="H538" s="288"/>
      <c r="I538" s="288"/>
      <c r="J538" s="288"/>
      <c r="K538" s="288"/>
      <c r="L538" s="288"/>
      <c r="M538" s="288"/>
      <c r="N538" s="289"/>
    </row>
    <row r="539" spans="1:17" x14ac:dyDescent="0.25">
      <c r="A539" s="347" t="s">
        <v>54</v>
      </c>
      <c r="B539" s="348"/>
      <c r="C539" s="351" t="s">
        <v>25</v>
      </c>
      <c r="D539" s="345"/>
      <c r="E539" s="290"/>
      <c r="F539" s="290"/>
      <c r="G539" s="290"/>
      <c r="H539" s="290"/>
      <c r="I539" s="290"/>
      <c r="J539" s="290"/>
      <c r="K539" s="290"/>
      <c r="L539" s="290"/>
      <c r="M539" s="290"/>
      <c r="N539" s="291"/>
    </row>
    <row r="540" spans="1:17" x14ac:dyDescent="0.25">
      <c r="A540" s="349"/>
      <c r="B540" s="350"/>
      <c r="C540" s="352"/>
      <c r="D540" s="346"/>
      <c r="E540" s="292"/>
      <c r="F540" s="292"/>
      <c r="G540" s="292"/>
      <c r="H540" s="292"/>
      <c r="I540" s="292"/>
      <c r="J540" s="292"/>
      <c r="K540" s="292"/>
      <c r="L540" s="292"/>
      <c r="M540" s="292"/>
      <c r="N540" s="293"/>
    </row>
    <row r="541" spans="1:17" ht="34.5" customHeight="1" thickBot="1" x14ac:dyDescent="0.3">
      <c r="A541" s="353" t="s">
        <v>9</v>
      </c>
      <c r="B541" s="295"/>
      <c r="C541" s="295"/>
      <c r="D541" s="295"/>
      <c r="E541" s="295"/>
      <c r="F541" s="295"/>
      <c r="G541" s="295"/>
      <c r="H541" s="295"/>
      <c r="I541" s="295"/>
      <c r="J541" s="295"/>
      <c r="K541" s="295"/>
      <c r="L541" s="295"/>
      <c r="M541" s="296" t="s">
        <v>55</v>
      </c>
      <c r="N541" s="298" t="s">
        <v>12</v>
      </c>
    </row>
    <row r="542" spans="1:17" ht="71.25" customHeight="1" thickBot="1" x14ac:dyDescent="0.3">
      <c r="A542" s="66" t="s">
        <v>27</v>
      </c>
      <c r="B542" s="67" t="s">
        <v>28</v>
      </c>
      <c r="C542" s="68" t="s">
        <v>29</v>
      </c>
      <c r="D542" s="66" t="s">
        <v>30</v>
      </c>
      <c r="E542" s="69" t="s">
        <v>31</v>
      </c>
      <c r="F542" s="70" t="s">
        <v>32</v>
      </c>
      <c r="G542" s="71" t="s">
        <v>33</v>
      </c>
      <c r="H542" s="70" t="s">
        <v>34</v>
      </c>
      <c r="I542" s="72" t="s">
        <v>35</v>
      </c>
      <c r="J542" s="72" t="s">
        <v>36</v>
      </c>
      <c r="K542" s="73" t="s">
        <v>37</v>
      </c>
      <c r="L542" s="74" t="s">
        <v>38</v>
      </c>
      <c r="M542" s="297"/>
      <c r="N542" s="299"/>
    </row>
    <row r="543" spans="1:17" ht="16.5" thickBot="1" x14ac:dyDescent="0.3">
      <c r="A543" s="260" t="s">
        <v>118</v>
      </c>
      <c r="B543" s="261"/>
      <c r="C543" s="261"/>
      <c r="D543" s="261"/>
      <c r="E543" s="261"/>
      <c r="F543" s="261"/>
      <c r="G543" s="261"/>
      <c r="H543" s="261"/>
      <c r="I543" s="261"/>
      <c r="J543" s="261"/>
      <c r="K543" s="261"/>
      <c r="L543" s="261"/>
      <c r="M543" s="261"/>
      <c r="N543" s="262"/>
    </row>
    <row r="544" spans="1:17" s="32" customFormat="1" ht="74.25" customHeight="1" x14ac:dyDescent="0.25">
      <c r="A544" s="54"/>
      <c r="B544" s="97"/>
      <c r="C544" s="97"/>
      <c r="E544" s="62"/>
      <c r="F544" s="100" t="str">
        <f>IF(C544="","",E544/(VLOOKUP(YEAR(C544),$C$805:$D$841,2,FALSE)))</f>
        <v/>
      </c>
      <c r="G544" s="77"/>
      <c r="H544" s="78">
        <f>+E544*G544</f>
        <v>0</v>
      </c>
      <c r="I544" s="90" t="str">
        <f>+IF(E544="","",F544*G544)</f>
        <v/>
      </c>
      <c r="J544" s="93"/>
      <c r="K544" s="95"/>
      <c r="L544" s="91">
        <f>(SUM(I544:I546))/$C$791</f>
        <v>0</v>
      </c>
      <c r="M544" s="55"/>
      <c r="N544" s="57"/>
      <c r="P544" s="32" t="str">
        <f>IF(L1316="","",#REF!/(VLOOKUP(YEAR(#REF!),$XEU$1045872:$XEV$1045907,2,FALSE)))</f>
        <v/>
      </c>
    </row>
    <row r="545" spans="1:17" ht="16.5" thickBot="1" x14ac:dyDescent="0.3">
      <c r="A545" s="260" t="s">
        <v>119</v>
      </c>
      <c r="B545" s="261"/>
      <c r="C545" s="261"/>
      <c r="D545" s="261"/>
      <c r="E545" s="261"/>
      <c r="F545" s="261"/>
      <c r="G545" s="261"/>
      <c r="H545" s="261"/>
      <c r="I545" s="261"/>
      <c r="J545" s="261"/>
      <c r="K545" s="261"/>
      <c r="L545" s="261"/>
      <c r="M545" s="261"/>
      <c r="N545" s="262"/>
    </row>
    <row r="546" spans="1:17" s="32" customFormat="1" ht="74.25" customHeight="1" x14ac:dyDescent="0.25">
      <c r="A546" s="54"/>
      <c r="B546" s="97"/>
      <c r="C546" s="97"/>
      <c r="E546" s="62"/>
      <c r="F546" s="100" t="str">
        <f>IF(C546="","",E546/(VLOOKUP(YEAR(C546),$C$805:$D$841,2,FALSE)))</f>
        <v/>
      </c>
      <c r="G546" s="77"/>
      <c r="H546" s="78">
        <f>+E546*G546</f>
        <v>0</v>
      </c>
      <c r="I546" s="90" t="str">
        <f>+IF(E546="","",F546*G546)</f>
        <v/>
      </c>
      <c r="J546" s="93"/>
      <c r="K546" s="95"/>
      <c r="L546" s="95"/>
      <c r="M546" s="55"/>
      <c r="N546" s="57"/>
      <c r="P546" s="32" t="str">
        <f>IF(L1318="","",#REF!/(VLOOKUP(YEAR(#REF!),$XEU$1045872:$XEV$1045907,2,FALSE)))</f>
        <v/>
      </c>
    </row>
    <row r="547" spans="1:17" ht="15" customHeight="1" x14ac:dyDescent="0.25">
      <c r="A547" s="259" t="s">
        <v>39</v>
      </c>
      <c r="B547" s="259"/>
      <c r="C547" s="259"/>
      <c r="D547" s="259"/>
      <c r="E547" s="259"/>
      <c r="F547" s="259"/>
      <c r="G547" s="259"/>
      <c r="H547" s="259"/>
      <c r="I547" s="259"/>
      <c r="J547" s="259"/>
      <c r="K547" s="259"/>
      <c r="L547" s="339" t="str">
        <f>IF(AND(L544&gt;=100%),"CUMPLE","NO CUMPLE")</f>
        <v>NO CUMPLE</v>
      </c>
      <c r="M547" s="339"/>
      <c r="N547" s="340" t="s">
        <v>25</v>
      </c>
      <c r="P547" s="33"/>
    </row>
    <row r="548" spans="1:17" ht="16.5" thickBot="1" x14ac:dyDescent="0.3">
      <c r="A548" s="259"/>
      <c r="B548" s="259"/>
      <c r="C548" s="259"/>
      <c r="D548" s="259"/>
      <c r="E548" s="259"/>
      <c r="F548" s="259"/>
      <c r="G548" s="259"/>
      <c r="H548" s="259"/>
      <c r="I548" s="259"/>
      <c r="J548" s="259"/>
      <c r="K548" s="259"/>
      <c r="L548" s="285"/>
      <c r="M548" s="285"/>
      <c r="N548" s="287"/>
      <c r="O548" s="29"/>
      <c r="P548" s="29"/>
      <c r="Q548" s="29"/>
    </row>
    <row r="549" spans="1:17" ht="16.5" thickBot="1" x14ac:dyDescent="0.3">
      <c r="A549" s="26"/>
      <c r="B549" s="26"/>
      <c r="C549" s="26"/>
      <c r="D549" s="26"/>
      <c r="E549" s="26"/>
      <c r="F549" s="26"/>
      <c r="G549" s="26"/>
      <c r="H549" s="26"/>
      <c r="I549" s="26"/>
      <c r="J549" s="26"/>
      <c r="K549" s="26"/>
      <c r="L549" s="26"/>
      <c r="M549" s="27"/>
      <c r="N549" s="27"/>
      <c r="O549" s="29"/>
      <c r="P549" s="29"/>
      <c r="Q549" s="29"/>
    </row>
    <row r="550" spans="1:17" ht="28.5" x14ac:dyDescent="0.25">
      <c r="A550" s="341" t="e">
        <f>+'INFORME FINAL'!#REF!</f>
        <v>#REF!</v>
      </c>
      <c r="B550" s="342"/>
      <c r="C550" s="343"/>
      <c r="D550" s="344" t="e">
        <f>+'INFORME FINAL'!#REF!</f>
        <v>#REF!</v>
      </c>
      <c r="E550" s="288"/>
      <c r="F550" s="288"/>
      <c r="G550" s="288"/>
      <c r="H550" s="288"/>
      <c r="I550" s="288"/>
      <c r="J550" s="288"/>
      <c r="K550" s="288"/>
      <c r="L550" s="288"/>
      <c r="M550" s="288"/>
      <c r="N550" s="289"/>
    </row>
    <row r="551" spans="1:17" x14ac:dyDescent="0.25">
      <c r="A551" s="347" t="s">
        <v>54</v>
      </c>
      <c r="B551" s="348"/>
      <c r="C551" s="351" t="s">
        <v>24</v>
      </c>
      <c r="D551" s="345"/>
      <c r="E551" s="290"/>
      <c r="F551" s="290"/>
      <c r="G551" s="290"/>
      <c r="H551" s="290"/>
      <c r="I551" s="290"/>
      <c r="J551" s="290"/>
      <c r="K551" s="290"/>
      <c r="L551" s="290"/>
      <c r="M551" s="290"/>
      <c r="N551" s="291"/>
    </row>
    <row r="552" spans="1:17" x14ac:dyDescent="0.25">
      <c r="A552" s="349"/>
      <c r="B552" s="350"/>
      <c r="C552" s="352"/>
      <c r="D552" s="346"/>
      <c r="E552" s="292"/>
      <c r="F552" s="292"/>
      <c r="G552" s="292"/>
      <c r="H552" s="292"/>
      <c r="I552" s="292"/>
      <c r="J552" s="292"/>
      <c r="K552" s="292"/>
      <c r="L552" s="292"/>
      <c r="M552" s="292"/>
      <c r="N552" s="293"/>
    </row>
    <row r="553" spans="1:17" ht="34.5" customHeight="1" thickBot="1" x14ac:dyDescent="0.3">
      <c r="A553" s="353" t="s">
        <v>9</v>
      </c>
      <c r="B553" s="295"/>
      <c r="C553" s="295"/>
      <c r="D553" s="295"/>
      <c r="E553" s="295"/>
      <c r="F553" s="295"/>
      <c r="G553" s="295"/>
      <c r="H553" s="295"/>
      <c r="I553" s="295"/>
      <c r="J553" s="295"/>
      <c r="K553" s="295"/>
      <c r="L553" s="295"/>
      <c r="M553" s="296" t="s">
        <v>55</v>
      </c>
      <c r="N553" s="298" t="s">
        <v>12</v>
      </c>
    </row>
    <row r="554" spans="1:17" ht="71.25" customHeight="1" thickBot="1" x14ac:dyDescent="0.3">
      <c r="A554" s="66" t="s">
        <v>27</v>
      </c>
      <c r="B554" s="67" t="s">
        <v>28</v>
      </c>
      <c r="C554" s="68" t="s">
        <v>29</v>
      </c>
      <c r="D554" s="66" t="s">
        <v>30</v>
      </c>
      <c r="E554" s="69" t="s">
        <v>31</v>
      </c>
      <c r="F554" s="70" t="s">
        <v>32</v>
      </c>
      <c r="G554" s="71" t="s">
        <v>33</v>
      </c>
      <c r="H554" s="70" t="s">
        <v>34</v>
      </c>
      <c r="I554" s="72" t="s">
        <v>35</v>
      </c>
      <c r="J554" s="72" t="s">
        <v>36</v>
      </c>
      <c r="K554" s="73" t="s">
        <v>37</v>
      </c>
      <c r="L554" s="74" t="s">
        <v>38</v>
      </c>
      <c r="M554" s="297"/>
      <c r="N554" s="299"/>
    </row>
    <row r="555" spans="1:17" ht="16.5" thickBot="1" x14ac:dyDescent="0.3">
      <c r="A555" s="260" t="s">
        <v>117</v>
      </c>
      <c r="B555" s="261"/>
      <c r="C555" s="261"/>
      <c r="D555" s="261"/>
      <c r="E555" s="261"/>
      <c r="F555" s="261"/>
      <c r="G555" s="261"/>
      <c r="H555" s="261"/>
      <c r="I555" s="261"/>
      <c r="J555" s="261"/>
      <c r="K555" s="261"/>
      <c r="L555" s="261"/>
      <c r="M555" s="261"/>
      <c r="N555" s="262"/>
    </row>
    <row r="556" spans="1:17" s="32" customFormat="1" ht="161.25" customHeight="1" thickBot="1" x14ac:dyDescent="0.3">
      <c r="A556" s="54"/>
      <c r="B556" s="75"/>
      <c r="C556" s="75"/>
      <c r="E556" s="62"/>
      <c r="F556" s="76" t="str">
        <f>IF(C556="","",E556/(VLOOKUP(YEAR(C556),$C$805:$D$841,2,FALSE)))</f>
        <v/>
      </c>
      <c r="G556" s="77"/>
      <c r="H556" s="78">
        <f>+E556*G556</f>
        <v>0</v>
      </c>
      <c r="I556" s="90" t="str">
        <f>+IF(E556="","",F556*G556)</f>
        <v/>
      </c>
      <c r="J556" s="93"/>
      <c r="K556" s="336"/>
      <c r="L556" s="337">
        <f>(SUM(I556:I558))/$C$791</f>
        <v>0</v>
      </c>
      <c r="M556" s="55"/>
      <c r="N556" s="57"/>
      <c r="P556" s="32" t="str">
        <f>IF(L1343="","",#REF!/(VLOOKUP(YEAR(#REF!),$XEU$1045872:$XEV$1045907,2,FALSE)))</f>
        <v/>
      </c>
    </row>
    <row r="557" spans="1:17" s="32" customFormat="1" ht="65.25" customHeight="1" thickBot="1" x14ac:dyDescent="0.3">
      <c r="A557" s="54"/>
      <c r="B557" s="75"/>
      <c r="C557" s="75"/>
      <c r="D557" s="51"/>
      <c r="E557" s="62"/>
      <c r="F557" s="76" t="str">
        <f>IF(C557="","",E557/(VLOOKUP(YEAR(C557),$C$805:$D$841,2,FALSE)))</f>
        <v/>
      </c>
      <c r="G557" s="77"/>
      <c r="H557" s="78">
        <v>0</v>
      </c>
      <c r="I557" s="90" t="str">
        <f>+IF(E557="","",F557*G557)</f>
        <v/>
      </c>
      <c r="J557" s="92"/>
      <c r="K557" s="323"/>
      <c r="L557" s="338"/>
      <c r="M557" s="55"/>
      <c r="N557" s="57"/>
    </row>
    <row r="558" spans="1:17" s="32" customFormat="1" ht="65.25" customHeight="1" x14ac:dyDescent="0.25">
      <c r="A558" s="54"/>
      <c r="B558" s="75"/>
      <c r="C558" s="75"/>
      <c r="D558" s="51"/>
      <c r="E558" s="62"/>
      <c r="F558" s="76" t="str">
        <f>IF(C558="","",E558/(VLOOKUP(YEAR(C558),$C$805:$D$841,2,FALSE)))</f>
        <v/>
      </c>
      <c r="G558" s="77"/>
      <c r="H558" s="78">
        <v>0</v>
      </c>
      <c r="I558" s="90" t="str">
        <f>+IF(E558="","",F558*G558)</f>
        <v/>
      </c>
      <c r="J558" s="92"/>
      <c r="K558" s="323"/>
      <c r="L558" s="338"/>
      <c r="M558" s="55"/>
      <c r="N558" s="57"/>
    </row>
    <row r="559" spans="1:17" ht="15" customHeight="1" x14ac:dyDescent="0.25">
      <c r="A559" s="259" t="s">
        <v>39</v>
      </c>
      <c r="B559" s="259"/>
      <c r="C559" s="259"/>
      <c r="D559" s="259"/>
      <c r="E559" s="259"/>
      <c r="F559" s="259"/>
      <c r="G559" s="259"/>
      <c r="H559" s="259"/>
      <c r="I559" s="259"/>
      <c r="J559" s="259"/>
      <c r="K559" s="259"/>
      <c r="L559" s="339" t="str">
        <f>IF(AND(L556&gt;=100%),"CUMPLE","NO CUMPLE")</f>
        <v>NO CUMPLE</v>
      </c>
      <c r="M559" s="339"/>
      <c r="N559" s="340" t="s">
        <v>25</v>
      </c>
      <c r="P559" s="33"/>
    </row>
    <row r="560" spans="1:17" ht="16.5" thickBot="1" x14ac:dyDescent="0.3">
      <c r="A560" s="259"/>
      <c r="B560" s="259"/>
      <c r="C560" s="259"/>
      <c r="D560" s="259"/>
      <c r="E560" s="259"/>
      <c r="F560" s="259"/>
      <c r="G560" s="259"/>
      <c r="H560" s="259"/>
      <c r="I560" s="259"/>
      <c r="J560" s="259"/>
      <c r="K560" s="259"/>
      <c r="L560" s="285"/>
      <c r="M560" s="285"/>
      <c r="N560" s="287"/>
      <c r="O560" s="29"/>
      <c r="P560" s="29"/>
      <c r="Q560" s="29"/>
    </row>
    <row r="561" spans="1:17" ht="16.5" thickBot="1" x14ac:dyDescent="0.3">
      <c r="A561" s="26"/>
      <c r="B561" s="26"/>
      <c r="C561" s="26"/>
      <c r="D561" s="26"/>
      <c r="E561" s="26"/>
      <c r="F561" s="26"/>
      <c r="G561" s="26"/>
      <c r="H561" s="26"/>
      <c r="I561" s="26"/>
      <c r="J561" s="26"/>
      <c r="K561" s="26"/>
      <c r="L561" s="26"/>
      <c r="M561" s="27"/>
      <c r="N561" s="27"/>
      <c r="O561" s="29"/>
      <c r="P561" s="29"/>
      <c r="Q561" s="29"/>
    </row>
    <row r="562" spans="1:17" ht="28.5" x14ac:dyDescent="0.25">
      <c r="A562" s="341" t="e">
        <f>+'INFORME FINAL'!#REF!</f>
        <v>#REF!</v>
      </c>
      <c r="B562" s="342"/>
      <c r="C562" s="343"/>
      <c r="D562" s="344" t="e">
        <f>+'INFORME FINAL'!#REF!</f>
        <v>#REF!</v>
      </c>
      <c r="E562" s="288"/>
      <c r="F562" s="288"/>
      <c r="G562" s="288"/>
      <c r="H562" s="288"/>
      <c r="I562" s="288"/>
      <c r="J562" s="288"/>
      <c r="K562" s="288"/>
      <c r="L562" s="288"/>
      <c r="M562" s="288"/>
      <c r="N562" s="289"/>
    </row>
    <row r="563" spans="1:17" x14ac:dyDescent="0.25">
      <c r="A563" s="347" t="s">
        <v>54</v>
      </c>
      <c r="B563" s="348"/>
      <c r="C563" s="351" t="s">
        <v>25</v>
      </c>
      <c r="D563" s="345"/>
      <c r="E563" s="290"/>
      <c r="F563" s="290"/>
      <c r="G563" s="290"/>
      <c r="H563" s="290"/>
      <c r="I563" s="290"/>
      <c r="J563" s="290"/>
      <c r="K563" s="290"/>
      <c r="L563" s="290"/>
      <c r="M563" s="290"/>
      <c r="N563" s="291"/>
    </row>
    <row r="564" spans="1:17" x14ac:dyDescent="0.25">
      <c r="A564" s="349"/>
      <c r="B564" s="350"/>
      <c r="C564" s="352"/>
      <c r="D564" s="346"/>
      <c r="E564" s="292"/>
      <c r="F564" s="292"/>
      <c r="G564" s="292"/>
      <c r="H564" s="292"/>
      <c r="I564" s="292"/>
      <c r="J564" s="292"/>
      <c r="K564" s="292"/>
      <c r="L564" s="292"/>
      <c r="M564" s="292"/>
      <c r="N564" s="293"/>
    </row>
    <row r="565" spans="1:17" ht="34.5" customHeight="1" thickBot="1" x14ac:dyDescent="0.3">
      <c r="A565" s="353" t="s">
        <v>9</v>
      </c>
      <c r="B565" s="295"/>
      <c r="C565" s="295"/>
      <c r="D565" s="295"/>
      <c r="E565" s="295"/>
      <c r="F565" s="295"/>
      <c r="G565" s="295"/>
      <c r="H565" s="295"/>
      <c r="I565" s="295"/>
      <c r="J565" s="295"/>
      <c r="K565" s="295"/>
      <c r="L565" s="295"/>
      <c r="M565" s="296" t="s">
        <v>55</v>
      </c>
      <c r="N565" s="298" t="s">
        <v>12</v>
      </c>
    </row>
    <row r="566" spans="1:17" ht="71.25" customHeight="1" thickBot="1" x14ac:dyDescent="0.3">
      <c r="A566" s="66" t="s">
        <v>27</v>
      </c>
      <c r="B566" s="67" t="s">
        <v>28</v>
      </c>
      <c r="C566" s="68" t="s">
        <v>29</v>
      </c>
      <c r="D566" s="66" t="s">
        <v>30</v>
      </c>
      <c r="E566" s="69" t="s">
        <v>31</v>
      </c>
      <c r="F566" s="70" t="s">
        <v>32</v>
      </c>
      <c r="G566" s="71" t="s">
        <v>33</v>
      </c>
      <c r="H566" s="70" t="s">
        <v>34</v>
      </c>
      <c r="I566" s="72" t="s">
        <v>35</v>
      </c>
      <c r="J566" s="72" t="s">
        <v>36</v>
      </c>
      <c r="K566" s="73" t="s">
        <v>37</v>
      </c>
      <c r="L566" s="74" t="s">
        <v>38</v>
      </c>
      <c r="M566" s="297"/>
      <c r="N566" s="299"/>
    </row>
    <row r="567" spans="1:17" ht="16.5" thickBot="1" x14ac:dyDescent="0.3">
      <c r="A567" s="260" t="s">
        <v>120</v>
      </c>
      <c r="B567" s="261"/>
      <c r="C567" s="261"/>
      <c r="D567" s="261"/>
      <c r="E567" s="261"/>
      <c r="F567" s="261"/>
      <c r="G567" s="261"/>
      <c r="H567" s="261"/>
      <c r="I567" s="261"/>
      <c r="J567" s="261"/>
      <c r="K567" s="261"/>
      <c r="L567" s="261"/>
      <c r="M567" s="261"/>
      <c r="N567" s="262"/>
    </row>
    <row r="568" spans="1:17" s="32" customFormat="1" ht="74.25" customHeight="1" thickBot="1" x14ac:dyDescent="0.3">
      <c r="A568" s="54"/>
      <c r="B568" s="97"/>
      <c r="C568" s="97"/>
      <c r="E568" s="62"/>
      <c r="F568" s="100" t="str">
        <f>IF(C568="","",E568/(VLOOKUP(YEAR(C568),$C$805:$D$841,2,FALSE)))</f>
        <v/>
      </c>
      <c r="G568" s="77"/>
      <c r="H568" s="78">
        <f>+E568*G568</f>
        <v>0</v>
      </c>
      <c r="I568" s="90" t="str">
        <f>+IF(E568="","",F568*G568)</f>
        <v/>
      </c>
      <c r="J568" s="93"/>
      <c r="K568" s="336"/>
      <c r="L568" s="337">
        <f>(SUM(I568:I571))/$C$791</f>
        <v>0</v>
      </c>
      <c r="M568" s="55"/>
      <c r="N568" s="57"/>
      <c r="P568" s="32" t="str">
        <f>IF(L1340="","",#REF!/(VLOOKUP(YEAR(#REF!),$XEU$1045872:$XEV$1045907,2,FALSE)))</f>
        <v/>
      </c>
    </row>
    <row r="569" spans="1:17" s="32" customFormat="1" ht="74.25" customHeight="1" thickBot="1" x14ac:dyDescent="0.3">
      <c r="A569" s="54"/>
      <c r="B569" s="97"/>
      <c r="C569" s="97"/>
      <c r="E569" s="62"/>
      <c r="F569" s="100" t="str">
        <f>IF(C569="","",E569/(VLOOKUP(YEAR(C569),$C$805:$D$841,2,FALSE)))</f>
        <v/>
      </c>
      <c r="G569" s="77"/>
      <c r="H569" s="78">
        <f>+E569*G569</f>
        <v>0</v>
      </c>
      <c r="I569" s="90" t="str">
        <f>+IF(E569="","",F569*G569)</f>
        <v/>
      </c>
      <c r="J569" s="93"/>
      <c r="K569" s="323"/>
      <c r="L569" s="338"/>
      <c r="M569" s="55"/>
      <c r="N569" s="57"/>
      <c r="P569" s="32" t="str">
        <f>IF(L1338="","",#REF!/(VLOOKUP(YEAR(#REF!),$XEU$1045872:$XEV$1045907,2,FALSE)))</f>
        <v/>
      </c>
    </row>
    <row r="570" spans="1:17" s="32" customFormat="1" ht="74.25" customHeight="1" x14ac:dyDescent="0.25">
      <c r="A570" s="54"/>
      <c r="B570" s="97"/>
      <c r="C570" s="97"/>
      <c r="E570" s="62"/>
      <c r="F570" s="100" t="str">
        <f>IF(C570="","",E570/(VLOOKUP(YEAR(C570),$C$805:$D$841,2,FALSE)))</f>
        <v/>
      </c>
      <c r="G570" s="77"/>
      <c r="H570" s="78">
        <f>+E570*G570</f>
        <v>0</v>
      </c>
      <c r="I570" s="90" t="str">
        <f>+IF(E570="","",F570*G570)</f>
        <v/>
      </c>
      <c r="J570" s="93"/>
      <c r="K570" s="323"/>
      <c r="L570" s="338"/>
      <c r="M570" s="55"/>
      <c r="N570" s="57"/>
      <c r="P570" s="32" t="str">
        <f>IF(L1339="","",#REF!/(VLOOKUP(YEAR(#REF!),$XEU$1045872:$XEV$1045907,2,FALSE)))</f>
        <v/>
      </c>
    </row>
    <row r="571" spans="1:17" ht="15.75" x14ac:dyDescent="0.25">
      <c r="A571" s="260" t="s">
        <v>121</v>
      </c>
      <c r="B571" s="261"/>
      <c r="C571" s="261"/>
      <c r="D571" s="261"/>
      <c r="E571" s="261"/>
      <c r="F571" s="261"/>
      <c r="G571" s="261"/>
      <c r="H571" s="261"/>
      <c r="I571" s="261"/>
      <c r="J571" s="261"/>
      <c r="K571" s="261"/>
      <c r="L571" s="261"/>
      <c r="M571" s="261"/>
      <c r="N571" s="262"/>
    </row>
    <row r="572" spans="1:17" ht="15" customHeight="1" x14ac:dyDescent="0.25">
      <c r="A572" s="259" t="s">
        <v>39</v>
      </c>
      <c r="B572" s="259"/>
      <c r="C572" s="259"/>
      <c r="D572" s="259"/>
      <c r="E572" s="259"/>
      <c r="F572" s="259"/>
      <c r="G572" s="259"/>
      <c r="H572" s="259"/>
      <c r="I572" s="259"/>
      <c r="J572" s="259"/>
      <c r="K572" s="259"/>
      <c r="L572" s="339" t="str">
        <f>IF(AND(L568&gt;=100%),"CUMPLE","NO CUMPLE")</f>
        <v>NO CUMPLE</v>
      </c>
      <c r="M572" s="339"/>
      <c r="N572" s="340" t="s">
        <v>25</v>
      </c>
      <c r="P572" s="33"/>
    </row>
    <row r="573" spans="1:17" ht="16.5" thickBot="1" x14ac:dyDescent="0.3">
      <c r="A573" s="259"/>
      <c r="B573" s="259"/>
      <c r="C573" s="259"/>
      <c r="D573" s="259"/>
      <c r="E573" s="259"/>
      <c r="F573" s="259"/>
      <c r="G573" s="259"/>
      <c r="H573" s="259"/>
      <c r="I573" s="259"/>
      <c r="J573" s="259"/>
      <c r="K573" s="259"/>
      <c r="L573" s="285"/>
      <c r="M573" s="285"/>
      <c r="N573" s="287"/>
      <c r="O573" s="29"/>
      <c r="P573" s="29"/>
      <c r="Q573" s="29"/>
    </row>
    <row r="574" spans="1:17" ht="16.5" thickBot="1" x14ac:dyDescent="0.3">
      <c r="A574" s="26"/>
      <c r="B574" s="26"/>
      <c r="C574" s="26"/>
      <c r="D574" s="26"/>
      <c r="E574" s="26"/>
      <c r="F574" s="26"/>
      <c r="G574" s="26"/>
      <c r="H574" s="26"/>
      <c r="I574" s="26"/>
      <c r="J574" s="26"/>
      <c r="K574" s="26"/>
      <c r="L574" s="26"/>
      <c r="M574" s="27"/>
      <c r="N574" s="27"/>
      <c r="O574" s="29"/>
      <c r="P574" s="29"/>
      <c r="Q574" s="29"/>
    </row>
    <row r="575" spans="1:17" ht="28.5" x14ac:dyDescent="0.25">
      <c r="A575" s="341" t="e">
        <f>+'INFORME FINAL'!#REF!</f>
        <v>#REF!</v>
      </c>
      <c r="B575" s="342"/>
      <c r="C575" s="343"/>
      <c r="D575" s="344" t="e">
        <f>+'INFORME FINAL'!#REF!</f>
        <v>#REF!</v>
      </c>
      <c r="E575" s="288"/>
      <c r="F575" s="288"/>
      <c r="G575" s="288"/>
      <c r="H575" s="288"/>
      <c r="I575" s="288"/>
      <c r="J575" s="288"/>
      <c r="K575" s="288"/>
      <c r="L575" s="288"/>
      <c r="M575" s="288"/>
      <c r="N575" s="289"/>
    </row>
    <row r="576" spans="1:17" x14ac:dyDescent="0.25">
      <c r="A576" s="347" t="s">
        <v>54</v>
      </c>
      <c r="B576" s="348"/>
      <c r="C576" s="351" t="s">
        <v>24</v>
      </c>
      <c r="D576" s="345"/>
      <c r="E576" s="290"/>
      <c r="F576" s="290"/>
      <c r="G576" s="290"/>
      <c r="H576" s="290"/>
      <c r="I576" s="290"/>
      <c r="J576" s="290"/>
      <c r="K576" s="290"/>
      <c r="L576" s="290"/>
      <c r="M576" s="290"/>
      <c r="N576" s="291"/>
    </row>
    <row r="577" spans="1:17" x14ac:dyDescent="0.25">
      <c r="A577" s="349"/>
      <c r="B577" s="350"/>
      <c r="C577" s="352"/>
      <c r="D577" s="346"/>
      <c r="E577" s="292"/>
      <c r="F577" s="292"/>
      <c r="G577" s="292"/>
      <c r="H577" s="292"/>
      <c r="I577" s="292"/>
      <c r="J577" s="292"/>
      <c r="K577" s="292"/>
      <c r="L577" s="292"/>
      <c r="M577" s="292"/>
      <c r="N577" s="293"/>
    </row>
    <row r="578" spans="1:17" ht="34.5" customHeight="1" thickBot="1" x14ac:dyDescent="0.3">
      <c r="A578" s="353" t="s">
        <v>9</v>
      </c>
      <c r="B578" s="295"/>
      <c r="C578" s="295"/>
      <c r="D578" s="295"/>
      <c r="E578" s="295"/>
      <c r="F578" s="295"/>
      <c r="G578" s="295"/>
      <c r="H578" s="295"/>
      <c r="I578" s="295"/>
      <c r="J578" s="295"/>
      <c r="K578" s="295"/>
      <c r="L578" s="295"/>
      <c r="M578" s="296" t="s">
        <v>55</v>
      </c>
      <c r="N578" s="298" t="s">
        <v>12</v>
      </c>
    </row>
    <row r="579" spans="1:17" ht="71.25" customHeight="1" thickBot="1" x14ac:dyDescent="0.3">
      <c r="A579" s="66" t="s">
        <v>27</v>
      </c>
      <c r="B579" s="67" t="s">
        <v>28</v>
      </c>
      <c r="C579" s="68" t="s">
        <v>29</v>
      </c>
      <c r="D579" s="66" t="s">
        <v>30</v>
      </c>
      <c r="E579" s="69" t="s">
        <v>31</v>
      </c>
      <c r="F579" s="70" t="s">
        <v>32</v>
      </c>
      <c r="G579" s="71" t="s">
        <v>33</v>
      </c>
      <c r="H579" s="70" t="s">
        <v>34</v>
      </c>
      <c r="I579" s="72" t="s">
        <v>35</v>
      </c>
      <c r="J579" s="72" t="s">
        <v>36</v>
      </c>
      <c r="K579" s="73" t="s">
        <v>37</v>
      </c>
      <c r="L579" s="74" t="s">
        <v>38</v>
      </c>
      <c r="M579" s="297"/>
      <c r="N579" s="299"/>
    </row>
    <row r="580" spans="1:17" ht="16.5" thickBot="1" x14ac:dyDescent="0.3">
      <c r="A580" s="260" t="s">
        <v>122</v>
      </c>
      <c r="B580" s="261"/>
      <c r="C580" s="261"/>
      <c r="D580" s="261"/>
      <c r="E580" s="261"/>
      <c r="F580" s="261"/>
      <c r="G580" s="261"/>
      <c r="H580" s="261"/>
      <c r="I580" s="261"/>
      <c r="J580" s="261"/>
      <c r="K580" s="261"/>
      <c r="L580" s="261"/>
      <c r="M580" s="261"/>
      <c r="N580" s="262"/>
    </row>
    <row r="581" spans="1:17" s="32" customFormat="1" ht="161.25" customHeight="1" thickBot="1" x14ac:dyDescent="0.3">
      <c r="A581" s="54"/>
      <c r="B581" s="75"/>
      <c r="C581" s="75"/>
      <c r="E581" s="62"/>
      <c r="F581" s="76" t="str">
        <f>IF(C581="","",E581/(VLOOKUP(YEAR(C581),$C$805:$D$841,2,FALSE)))</f>
        <v/>
      </c>
      <c r="G581" s="77"/>
      <c r="H581" s="78">
        <f>+E581*G581</f>
        <v>0</v>
      </c>
      <c r="I581" s="90" t="str">
        <f>+IF(E581="","",F581*G581)</f>
        <v/>
      </c>
      <c r="J581" s="93"/>
      <c r="K581" s="336"/>
      <c r="L581" s="337">
        <f>(SUM(I581:I582))/$C$791</f>
        <v>0</v>
      </c>
      <c r="M581" s="55"/>
      <c r="N581" s="57"/>
      <c r="P581" s="32" t="str">
        <f>IF(L1368="","",#REF!/(VLOOKUP(YEAR(#REF!),$XEU$1045872:$XEV$1045907,2,FALSE)))</f>
        <v/>
      </c>
    </row>
    <row r="582" spans="1:17" s="32" customFormat="1" ht="65.25" customHeight="1" x14ac:dyDescent="0.25">
      <c r="A582" s="54"/>
      <c r="B582" s="75"/>
      <c r="C582" s="75"/>
      <c r="D582" s="51"/>
      <c r="E582" s="62"/>
      <c r="F582" s="76" t="str">
        <f>IF(C582="","",E582/(VLOOKUP(YEAR(C582),$C$805:$D$841,2,FALSE)))</f>
        <v/>
      </c>
      <c r="G582" s="77"/>
      <c r="H582" s="78">
        <v>0</v>
      </c>
      <c r="I582" s="90" t="str">
        <f>+IF(E582="","",F582*G582)</f>
        <v/>
      </c>
      <c r="J582" s="92"/>
      <c r="K582" s="323"/>
      <c r="L582" s="338"/>
      <c r="M582" s="55"/>
      <c r="N582" s="57"/>
    </row>
    <row r="583" spans="1:17" ht="15" customHeight="1" x14ac:dyDescent="0.25">
      <c r="A583" s="259" t="s">
        <v>39</v>
      </c>
      <c r="B583" s="259"/>
      <c r="C583" s="259"/>
      <c r="D583" s="259"/>
      <c r="E583" s="259"/>
      <c r="F583" s="259"/>
      <c r="G583" s="259"/>
      <c r="H583" s="259"/>
      <c r="I583" s="259"/>
      <c r="J583" s="259"/>
      <c r="K583" s="259"/>
      <c r="L583" s="339" t="str">
        <f>IF(AND(L581&gt;=100%),"CUMPLE","NO CUMPLE")</f>
        <v>NO CUMPLE</v>
      </c>
      <c r="M583" s="339"/>
      <c r="N583" s="340" t="s">
        <v>25</v>
      </c>
      <c r="P583" s="33"/>
    </row>
    <row r="584" spans="1:17" ht="16.5" thickBot="1" x14ac:dyDescent="0.3">
      <c r="A584" s="259"/>
      <c r="B584" s="259"/>
      <c r="C584" s="259"/>
      <c r="D584" s="259"/>
      <c r="E584" s="259"/>
      <c r="F584" s="259"/>
      <c r="G584" s="259"/>
      <c r="H584" s="259"/>
      <c r="I584" s="259"/>
      <c r="J584" s="259"/>
      <c r="K584" s="259"/>
      <c r="L584" s="285"/>
      <c r="M584" s="285"/>
      <c r="N584" s="287"/>
      <c r="O584" s="29"/>
      <c r="P584" s="29"/>
      <c r="Q584" s="29"/>
    </row>
    <row r="585" spans="1:17" ht="16.5" thickBot="1" x14ac:dyDescent="0.3">
      <c r="A585" s="26"/>
      <c r="B585" s="26"/>
      <c r="C585" s="26"/>
      <c r="D585" s="26"/>
      <c r="E585" s="26"/>
      <c r="F585" s="26"/>
      <c r="G585" s="26"/>
      <c r="H585" s="26"/>
      <c r="I585" s="26"/>
      <c r="J585" s="26"/>
      <c r="K585" s="26"/>
      <c r="L585" s="26"/>
      <c r="M585" s="27"/>
      <c r="N585" s="27"/>
      <c r="O585" s="29"/>
      <c r="P585" s="29"/>
      <c r="Q585" s="29"/>
    </row>
    <row r="586" spans="1:17" ht="28.5" x14ac:dyDescent="0.25">
      <c r="A586" s="341" t="e">
        <f>+'INFORME FINAL'!#REF!</f>
        <v>#REF!</v>
      </c>
      <c r="B586" s="342"/>
      <c r="C586" s="343"/>
      <c r="D586" s="344" t="e">
        <f>+'INFORME FINAL'!#REF!</f>
        <v>#REF!</v>
      </c>
      <c r="E586" s="288"/>
      <c r="F586" s="288"/>
      <c r="G586" s="288"/>
      <c r="H586" s="288"/>
      <c r="I586" s="288"/>
      <c r="J586" s="288"/>
      <c r="K586" s="288"/>
      <c r="L586" s="288"/>
      <c r="M586" s="288"/>
      <c r="N586" s="289"/>
    </row>
    <row r="587" spans="1:17" x14ac:dyDescent="0.25">
      <c r="A587" s="347" t="s">
        <v>54</v>
      </c>
      <c r="B587" s="348"/>
      <c r="C587" s="351" t="s">
        <v>25</v>
      </c>
      <c r="D587" s="345"/>
      <c r="E587" s="290"/>
      <c r="F587" s="290"/>
      <c r="G587" s="290"/>
      <c r="H587" s="290"/>
      <c r="I587" s="290"/>
      <c r="J587" s="290"/>
      <c r="K587" s="290"/>
      <c r="L587" s="290"/>
      <c r="M587" s="290"/>
      <c r="N587" s="291"/>
    </row>
    <row r="588" spans="1:17" x14ac:dyDescent="0.25">
      <c r="A588" s="349"/>
      <c r="B588" s="350"/>
      <c r="C588" s="352"/>
      <c r="D588" s="346"/>
      <c r="E588" s="292"/>
      <c r="F588" s="292"/>
      <c r="G588" s="292"/>
      <c r="H588" s="292"/>
      <c r="I588" s="292"/>
      <c r="J588" s="292"/>
      <c r="K588" s="292"/>
      <c r="L588" s="292"/>
      <c r="M588" s="292"/>
      <c r="N588" s="293"/>
    </row>
    <row r="589" spans="1:17" ht="34.5" customHeight="1" thickBot="1" x14ac:dyDescent="0.3">
      <c r="A589" s="353" t="s">
        <v>9</v>
      </c>
      <c r="B589" s="295"/>
      <c r="C589" s="295"/>
      <c r="D589" s="295"/>
      <c r="E589" s="295"/>
      <c r="F589" s="295"/>
      <c r="G589" s="295"/>
      <c r="H589" s="295"/>
      <c r="I589" s="295"/>
      <c r="J589" s="295"/>
      <c r="K589" s="295"/>
      <c r="L589" s="295"/>
      <c r="M589" s="296" t="s">
        <v>55</v>
      </c>
      <c r="N589" s="298" t="s">
        <v>12</v>
      </c>
    </row>
    <row r="590" spans="1:17" ht="71.25" customHeight="1" thickBot="1" x14ac:dyDescent="0.3">
      <c r="A590" s="66" t="s">
        <v>27</v>
      </c>
      <c r="B590" s="67" t="s">
        <v>28</v>
      </c>
      <c r="C590" s="68" t="s">
        <v>29</v>
      </c>
      <c r="D590" s="66" t="s">
        <v>30</v>
      </c>
      <c r="E590" s="69" t="s">
        <v>31</v>
      </c>
      <c r="F590" s="70" t="s">
        <v>32</v>
      </c>
      <c r="G590" s="71" t="s">
        <v>33</v>
      </c>
      <c r="H590" s="70" t="s">
        <v>34</v>
      </c>
      <c r="I590" s="72" t="s">
        <v>35</v>
      </c>
      <c r="J590" s="72" t="s">
        <v>36</v>
      </c>
      <c r="K590" s="73" t="s">
        <v>37</v>
      </c>
      <c r="L590" s="74" t="s">
        <v>38</v>
      </c>
      <c r="M590" s="297"/>
      <c r="N590" s="299"/>
    </row>
    <row r="591" spans="1:17" ht="16.5" thickBot="1" x14ac:dyDescent="0.3">
      <c r="A591" s="260" t="s">
        <v>123</v>
      </c>
      <c r="B591" s="261"/>
      <c r="C591" s="261"/>
      <c r="D591" s="261"/>
      <c r="E591" s="261"/>
      <c r="F591" s="261"/>
      <c r="G591" s="261"/>
      <c r="H591" s="261"/>
      <c r="I591" s="261"/>
      <c r="J591" s="261"/>
      <c r="K591" s="261"/>
      <c r="L591" s="261"/>
      <c r="M591" s="261"/>
      <c r="N591" s="262"/>
    </row>
    <row r="592" spans="1:17" s="32" customFormat="1" ht="74.25" customHeight="1" x14ac:dyDescent="0.25">
      <c r="A592" s="54"/>
      <c r="B592" s="97"/>
      <c r="C592" s="97"/>
      <c r="E592" s="62"/>
      <c r="F592" s="100" t="str">
        <f>IF(C592="","",E592/(VLOOKUP(YEAR(C592),$C$805:$D$841,2,FALSE)))</f>
        <v/>
      </c>
      <c r="G592" s="77"/>
      <c r="H592" s="78">
        <f>+E592*G592</f>
        <v>0</v>
      </c>
      <c r="I592" s="90" t="str">
        <f>+IF(E592="","",F592*G592)</f>
        <v/>
      </c>
      <c r="J592" s="93"/>
      <c r="K592" s="95"/>
      <c r="L592" s="91">
        <f>(SUM(I592:I594))/$C$791</f>
        <v>0</v>
      </c>
      <c r="M592" s="55"/>
      <c r="N592" s="57"/>
      <c r="P592" s="32" t="str">
        <f>IF(L1364="","",#REF!/(VLOOKUP(YEAR(#REF!),$XEU$1045872:$XEV$1045907,2,FALSE)))</f>
        <v/>
      </c>
    </row>
    <row r="593" spans="1:17" ht="16.5" thickBot="1" x14ac:dyDescent="0.3">
      <c r="A593" s="260" t="s">
        <v>43</v>
      </c>
      <c r="B593" s="261"/>
      <c r="C593" s="261"/>
      <c r="D593" s="261"/>
      <c r="E593" s="261"/>
      <c r="F593" s="261"/>
      <c r="G593" s="261"/>
      <c r="H593" s="261"/>
      <c r="I593" s="261"/>
      <c r="J593" s="261"/>
      <c r="K593" s="261"/>
      <c r="L593" s="261"/>
      <c r="M593" s="261"/>
      <c r="N593" s="262"/>
    </row>
    <row r="594" spans="1:17" s="32" customFormat="1" ht="74.25" customHeight="1" x14ac:dyDescent="0.25">
      <c r="A594" s="54"/>
      <c r="B594" s="97"/>
      <c r="C594" s="97"/>
      <c r="E594" s="62"/>
      <c r="F594" s="100" t="str">
        <f>IF(C594="","",E594/(VLOOKUP(YEAR(C594),$C$805:$D$841,2,FALSE)))</f>
        <v/>
      </c>
      <c r="G594" s="77"/>
      <c r="H594" s="78">
        <f>+E594*G594</f>
        <v>0</v>
      </c>
      <c r="I594" s="90" t="str">
        <f>+IF(E594="","",F594*G594)</f>
        <v/>
      </c>
      <c r="J594" s="93"/>
      <c r="K594" s="95"/>
      <c r="L594" s="95"/>
      <c r="M594" s="55"/>
      <c r="N594" s="57"/>
      <c r="P594" s="32" t="str">
        <f>IF(L1366="","",#REF!/(VLOOKUP(YEAR(#REF!),$XEU$1045872:$XEV$1045907,2,FALSE)))</f>
        <v/>
      </c>
    </row>
    <row r="595" spans="1:17" ht="15" customHeight="1" x14ac:dyDescent="0.25">
      <c r="A595" s="259" t="s">
        <v>39</v>
      </c>
      <c r="B595" s="259"/>
      <c r="C595" s="259"/>
      <c r="D595" s="259"/>
      <c r="E595" s="259"/>
      <c r="F595" s="259"/>
      <c r="G595" s="259"/>
      <c r="H595" s="259"/>
      <c r="I595" s="259"/>
      <c r="J595" s="259"/>
      <c r="K595" s="259"/>
      <c r="L595" s="339" t="str">
        <f>IF(AND(L592&gt;=100%),"CUMPLE","NO CUMPLE")</f>
        <v>NO CUMPLE</v>
      </c>
      <c r="M595" s="339"/>
      <c r="N595" s="340" t="s">
        <v>25</v>
      </c>
      <c r="P595" s="33"/>
    </row>
    <row r="596" spans="1:17" ht="16.5" thickBot="1" x14ac:dyDescent="0.3">
      <c r="A596" s="259"/>
      <c r="B596" s="259"/>
      <c r="C596" s="259"/>
      <c r="D596" s="259"/>
      <c r="E596" s="259"/>
      <c r="F596" s="259"/>
      <c r="G596" s="259"/>
      <c r="H596" s="259"/>
      <c r="I596" s="259"/>
      <c r="J596" s="259"/>
      <c r="K596" s="259"/>
      <c r="L596" s="285"/>
      <c r="M596" s="285"/>
      <c r="N596" s="287"/>
      <c r="O596" s="29"/>
      <c r="P596" s="29"/>
      <c r="Q596" s="29"/>
    </row>
    <row r="597" spans="1:17" ht="16.5" thickBot="1" x14ac:dyDescent="0.3">
      <c r="A597" s="26"/>
      <c r="B597" s="26"/>
      <c r="C597" s="26"/>
      <c r="D597" s="26"/>
      <c r="E597" s="26"/>
      <c r="F597" s="26"/>
      <c r="G597" s="26"/>
      <c r="H597" s="26"/>
      <c r="I597" s="26"/>
      <c r="J597" s="26"/>
      <c r="K597" s="26"/>
      <c r="L597" s="26"/>
      <c r="M597" s="27"/>
      <c r="N597" s="27"/>
      <c r="O597" s="29"/>
      <c r="P597" s="29"/>
      <c r="Q597" s="29"/>
    </row>
    <row r="598" spans="1:17" ht="28.5" x14ac:dyDescent="0.25">
      <c r="A598" s="341" t="e">
        <f>+'INFORME FINAL'!#REF!</f>
        <v>#REF!</v>
      </c>
      <c r="B598" s="342"/>
      <c r="C598" s="343"/>
      <c r="D598" s="344" t="e">
        <f>+'INFORME FINAL'!#REF!</f>
        <v>#REF!</v>
      </c>
      <c r="E598" s="288"/>
      <c r="F598" s="288"/>
      <c r="G598" s="288"/>
      <c r="H598" s="288"/>
      <c r="I598" s="288"/>
      <c r="J598" s="288"/>
      <c r="K598" s="288"/>
      <c r="L598" s="288"/>
      <c r="M598" s="288"/>
      <c r="N598" s="289"/>
    </row>
    <row r="599" spans="1:17" x14ac:dyDescent="0.25">
      <c r="A599" s="347" t="s">
        <v>54</v>
      </c>
      <c r="B599" s="348"/>
      <c r="C599" s="351" t="s">
        <v>24</v>
      </c>
      <c r="D599" s="345"/>
      <c r="E599" s="290"/>
      <c r="F599" s="290"/>
      <c r="G599" s="290"/>
      <c r="H599" s="290"/>
      <c r="I599" s="290"/>
      <c r="J599" s="290"/>
      <c r="K599" s="290"/>
      <c r="L599" s="290"/>
      <c r="M599" s="290"/>
      <c r="N599" s="291"/>
    </row>
    <row r="600" spans="1:17" x14ac:dyDescent="0.25">
      <c r="A600" s="349"/>
      <c r="B600" s="350"/>
      <c r="C600" s="352"/>
      <c r="D600" s="346"/>
      <c r="E600" s="292"/>
      <c r="F600" s="292"/>
      <c r="G600" s="292"/>
      <c r="H600" s="292"/>
      <c r="I600" s="292"/>
      <c r="J600" s="292"/>
      <c r="K600" s="292"/>
      <c r="L600" s="292"/>
      <c r="M600" s="292"/>
      <c r="N600" s="293"/>
    </row>
    <row r="601" spans="1:17" ht="34.5" customHeight="1" thickBot="1" x14ac:dyDescent="0.3">
      <c r="A601" s="353" t="s">
        <v>9</v>
      </c>
      <c r="B601" s="295"/>
      <c r="C601" s="295"/>
      <c r="D601" s="295"/>
      <c r="E601" s="295"/>
      <c r="F601" s="295"/>
      <c r="G601" s="295"/>
      <c r="H601" s="295"/>
      <c r="I601" s="295"/>
      <c r="J601" s="295"/>
      <c r="K601" s="295"/>
      <c r="L601" s="295"/>
      <c r="M601" s="296" t="s">
        <v>55</v>
      </c>
      <c r="N601" s="298" t="s">
        <v>12</v>
      </c>
    </row>
    <row r="602" spans="1:17" ht="71.25" customHeight="1" thickBot="1" x14ac:dyDescent="0.3">
      <c r="A602" s="66" t="s">
        <v>27</v>
      </c>
      <c r="B602" s="67" t="s">
        <v>28</v>
      </c>
      <c r="C602" s="68" t="s">
        <v>29</v>
      </c>
      <c r="D602" s="66" t="s">
        <v>30</v>
      </c>
      <c r="E602" s="69" t="s">
        <v>31</v>
      </c>
      <c r="F602" s="70" t="s">
        <v>32</v>
      </c>
      <c r="G602" s="71" t="s">
        <v>33</v>
      </c>
      <c r="H602" s="70" t="s">
        <v>34</v>
      </c>
      <c r="I602" s="72" t="s">
        <v>35</v>
      </c>
      <c r="J602" s="72" t="s">
        <v>36</v>
      </c>
      <c r="K602" s="73" t="s">
        <v>37</v>
      </c>
      <c r="L602" s="74" t="s">
        <v>38</v>
      </c>
      <c r="M602" s="297"/>
      <c r="N602" s="299"/>
    </row>
    <row r="603" spans="1:17" ht="16.5" thickBot="1" x14ac:dyDescent="0.3">
      <c r="A603" s="260" t="s">
        <v>124</v>
      </c>
      <c r="B603" s="261"/>
      <c r="C603" s="261"/>
      <c r="D603" s="261"/>
      <c r="E603" s="261"/>
      <c r="F603" s="261"/>
      <c r="G603" s="261"/>
      <c r="H603" s="261"/>
      <c r="I603" s="261"/>
      <c r="J603" s="261"/>
      <c r="K603" s="261"/>
      <c r="L603" s="261"/>
      <c r="M603" s="261"/>
      <c r="N603" s="262"/>
    </row>
    <row r="604" spans="1:17" s="32" customFormat="1" ht="161.25" customHeight="1" thickBot="1" x14ac:dyDescent="0.3">
      <c r="A604" s="54"/>
      <c r="B604" s="75"/>
      <c r="C604" s="75"/>
      <c r="E604" s="62"/>
      <c r="F604" s="76" t="str">
        <f>IF(C604="","",E604/(VLOOKUP(YEAR(C604),$C$805:$D$841,2,FALSE)))</f>
        <v/>
      </c>
      <c r="G604" s="77"/>
      <c r="H604" s="78">
        <f>+E604*G604</f>
        <v>0</v>
      </c>
      <c r="I604" s="90" t="str">
        <f>+IF(E604="","",F604*G604)</f>
        <v/>
      </c>
      <c r="J604" s="93"/>
      <c r="K604" s="336"/>
      <c r="L604" s="337">
        <f>(SUM(I604:I606))/$C$791</f>
        <v>0</v>
      </c>
      <c r="M604" s="55"/>
      <c r="N604" s="57"/>
      <c r="P604" s="32" t="str">
        <f>IF(L1391="","",#REF!/(VLOOKUP(YEAR(#REF!),$XEU$1045872:$XEV$1045907,2,FALSE)))</f>
        <v/>
      </c>
    </row>
    <row r="605" spans="1:17" s="32" customFormat="1" ht="65.25" customHeight="1" thickBot="1" x14ac:dyDescent="0.3">
      <c r="A605" s="54"/>
      <c r="B605" s="75"/>
      <c r="C605" s="75"/>
      <c r="D605" s="51"/>
      <c r="E605" s="62"/>
      <c r="F605" s="76" t="str">
        <f>IF(C605="","",E605/(VLOOKUP(YEAR(C605),$C$805:$D$841,2,FALSE)))</f>
        <v/>
      </c>
      <c r="G605" s="77"/>
      <c r="H605" s="78">
        <v>0</v>
      </c>
      <c r="I605" s="90" t="str">
        <f>+IF(E605="","",F605*G605)</f>
        <v/>
      </c>
      <c r="J605" s="92"/>
      <c r="K605" s="323"/>
      <c r="L605" s="338"/>
      <c r="M605" s="55"/>
      <c r="N605" s="57"/>
    </row>
    <row r="606" spans="1:17" s="32" customFormat="1" ht="65.25" customHeight="1" x14ac:dyDescent="0.25">
      <c r="A606" s="54"/>
      <c r="B606" s="75"/>
      <c r="C606" s="75"/>
      <c r="D606" s="51"/>
      <c r="E606" s="62"/>
      <c r="F606" s="76" t="str">
        <f>IF(C606="","",E606/(VLOOKUP(YEAR(C606),$C$805:$D$841,2,FALSE)))</f>
        <v/>
      </c>
      <c r="G606" s="77"/>
      <c r="H606" s="78">
        <v>0</v>
      </c>
      <c r="I606" s="90" t="str">
        <f>+IF(E606="","",F606*G606)</f>
        <v/>
      </c>
      <c r="J606" s="92"/>
      <c r="K606" s="323"/>
      <c r="L606" s="338"/>
      <c r="M606" s="55"/>
      <c r="N606" s="57"/>
    </row>
    <row r="607" spans="1:17" ht="15" customHeight="1" x14ac:dyDescent="0.25">
      <c r="A607" s="259" t="s">
        <v>39</v>
      </c>
      <c r="B607" s="259"/>
      <c r="C607" s="259"/>
      <c r="D607" s="259"/>
      <c r="E607" s="259"/>
      <c r="F607" s="259"/>
      <c r="G607" s="259"/>
      <c r="H607" s="259"/>
      <c r="I607" s="259"/>
      <c r="J607" s="259"/>
      <c r="K607" s="259"/>
      <c r="L607" s="339" t="str">
        <f>IF(AND(L604&gt;=100%),"CUMPLE","NO CUMPLE")</f>
        <v>NO CUMPLE</v>
      </c>
      <c r="M607" s="339"/>
      <c r="N607" s="340" t="s">
        <v>25</v>
      </c>
      <c r="P607" s="33"/>
    </row>
    <row r="608" spans="1:17" ht="16.5" thickBot="1" x14ac:dyDescent="0.3">
      <c r="A608" s="259"/>
      <c r="B608" s="259"/>
      <c r="C608" s="259"/>
      <c r="D608" s="259"/>
      <c r="E608" s="259"/>
      <c r="F608" s="259"/>
      <c r="G608" s="259"/>
      <c r="H608" s="259"/>
      <c r="I608" s="259"/>
      <c r="J608" s="259"/>
      <c r="K608" s="259"/>
      <c r="L608" s="285"/>
      <c r="M608" s="285"/>
      <c r="N608" s="287"/>
      <c r="O608" s="29"/>
      <c r="P608" s="29"/>
      <c r="Q608" s="29"/>
    </row>
    <row r="609" spans="1:17" ht="16.5" thickBot="1" x14ac:dyDescent="0.3">
      <c r="A609" s="26"/>
      <c r="B609" s="26"/>
      <c r="C609" s="26"/>
      <c r="D609" s="26"/>
      <c r="E609" s="26"/>
      <c r="F609" s="26"/>
      <c r="G609" s="26"/>
      <c r="H609" s="26"/>
      <c r="I609" s="26"/>
      <c r="J609" s="26"/>
      <c r="K609" s="26"/>
      <c r="L609" s="26"/>
      <c r="M609" s="27"/>
      <c r="N609" s="27"/>
      <c r="O609" s="29"/>
      <c r="P609" s="29"/>
      <c r="Q609" s="29"/>
    </row>
    <row r="610" spans="1:17" ht="28.5" x14ac:dyDescent="0.25">
      <c r="A610" s="341" t="e">
        <f>+'INFORME FINAL'!#REF!</f>
        <v>#REF!</v>
      </c>
      <c r="B610" s="342"/>
      <c r="C610" s="343"/>
      <c r="D610" s="344" t="e">
        <f>+'INFORME FINAL'!#REF!</f>
        <v>#REF!</v>
      </c>
      <c r="E610" s="288"/>
      <c r="F610" s="288"/>
      <c r="G610" s="288"/>
      <c r="H610" s="288"/>
      <c r="I610" s="288"/>
      <c r="J610" s="288"/>
      <c r="K610" s="288"/>
      <c r="L610" s="288"/>
      <c r="M610" s="288"/>
      <c r="N610" s="289"/>
    </row>
    <row r="611" spans="1:17" x14ac:dyDescent="0.25">
      <c r="A611" s="347" t="s">
        <v>54</v>
      </c>
      <c r="B611" s="348"/>
      <c r="C611" s="351" t="s">
        <v>25</v>
      </c>
      <c r="D611" s="345"/>
      <c r="E611" s="290"/>
      <c r="F611" s="290"/>
      <c r="G611" s="290"/>
      <c r="H611" s="290"/>
      <c r="I611" s="290"/>
      <c r="J611" s="290"/>
      <c r="K611" s="290"/>
      <c r="L611" s="290"/>
      <c r="M611" s="290"/>
      <c r="N611" s="291"/>
    </row>
    <row r="612" spans="1:17" x14ac:dyDescent="0.25">
      <c r="A612" s="349"/>
      <c r="B612" s="350"/>
      <c r="C612" s="352"/>
      <c r="D612" s="346"/>
      <c r="E612" s="292"/>
      <c r="F612" s="292"/>
      <c r="G612" s="292"/>
      <c r="H612" s="292"/>
      <c r="I612" s="292"/>
      <c r="J612" s="292"/>
      <c r="K612" s="292"/>
      <c r="L612" s="292"/>
      <c r="M612" s="292"/>
      <c r="N612" s="293"/>
    </row>
    <row r="613" spans="1:17" ht="34.5" customHeight="1" thickBot="1" x14ac:dyDescent="0.3">
      <c r="A613" s="353" t="s">
        <v>9</v>
      </c>
      <c r="B613" s="295"/>
      <c r="C613" s="295"/>
      <c r="D613" s="295"/>
      <c r="E613" s="295"/>
      <c r="F613" s="295"/>
      <c r="G613" s="295"/>
      <c r="H613" s="295"/>
      <c r="I613" s="295"/>
      <c r="J613" s="295"/>
      <c r="K613" s="295"/>
      <c r="L613" s="295"/>
      <c r="M613" s="296" t="s">
        <v>55</v>
      </c>
      <c r="N613" s="298" t="s">
        <v>12</v>
      </c>
    </row>
    <row r="614" spans="1:17" ht="71.25" customHeight="1" thickBot="1" x14ac:dyDescent="0.3">
      <c r="A614" s="66" t="s">
        <v>27</v>
      </c>
      <c r="B614" s="67" t="s">
        <v>28</v>
      </c>
      <c r="C614" s="68" t="s">
        <v>29</v>
      </c>
      <c r="D614" s="66" t="s">
        <v>30</v>
      </c>
      <c r="E614" s="69" t="s">
        <v>31</v>
      </c>
      <c r="F614" s="70" t="s">
        <v>32</v>
      </c>
      <c r="G614" s="71" t="s">
        <v>33</v>
      </c>
      <c r="H614" s="70" t="s">
        <v>34</v>
      </c>
      <c r="I614" s="72" t="s">
        <v>35</v>
      </c>
      <c r="J614" s="72" t="s">
        <v>36</v>
      </c>
      <c r="K614" s="73" t="s">
        <v>37</v>
      </c>
      <c r="L614" s="74" t="s">
        <v>38</v>
      </c>
      <c r="M614" s="297"/>
      <c r="N614" s="299"/>
    </row>
    <row r="615" spans="1:17" ht="16.5" thickBot="1" x14ac:dyDescent="0.3">
      <c r="A615" s="260" t="s">
        <v>125</v>
      </c>
      <c r="B615" s="261"/>
      <c r="C615" s="261"/>
      <c r="D615" s="261"/>
      <c r="E615" s="261"/>
      <c r="F615" s="261"/>
      <c r="G615" s="261"/>
      <c r="H615" s="261"/>
      <c r="I615" s="261"/>
      <c r="J615" s="261"/>
      <c r="K615" s="261"/>
      <c r="L615" s="261"/>
      <c r="M615" s="261"/>
      <c r="N615" s="262"/>
    </row>
    <row r="616" spans="1:17" s="32" customFormat="1" ht="74.25" customHeight="1" thickBot="1" x14ac:dyDescent="0.3">
      <c r="A616" s="54"/>
      <c r="B616" s="97"/>
      <c r="C616" s="97"/>
      <c r="E616" s="62"/>
      <c r="F616" s="100" t="str">
        <f>IF(C616="","",E616/(VLOOKUP(YEAR(C616),$C$805:$D$841,2,FALSE)))</f>
        <v/>
      </c>
      <c r="G616" s="77"/>
      <c r="H616" s="78">
        <f>+E616*G616</f>
        <v>0</v>
      </c>
      <c r="I616" s="90" t="str">
        <f>+IF(E616="","",F616*G616)</f>
        <v/>
      </c>
      <c r="J616" s="93"/>
      <c r="K616" s="336"/>
      <c r="L616" s="337">
        <f>(SUM(I616:I621))/$C$791</f>
        <v>0</v>
      </c>
      <c r="M616" s="55"/>
      <c r="N616" s="57"/>
      <c r="P616" s="32" t="str">
        <f>IF(L1388="","",#REF!/(VLOOKUP(YEAR(#REF!),$XEU$1045872:$XEV$1045907,2,FALSE)))</f>
        <v/>
      </c>
    </row>
    <row r="617" spans="1:17" s="32" customFormat="1" ht="74.25" customHeight="1" x14ac:dyDescent="0.25">
      <c r="A617" s="54"/>
      <c r="B617" s="97"/>
      <c r="C617" s="97"/>
      <c r="E617" s="62"/>
      <c r="F617" s="100" t="str">
        <f>IF(C617="","",E617/(VLOOKUP(YEAR(C617),$C$805:$D$841,2,FALSE)))</f>
        <v/>
      </c>
      <c r="G617" s="77"/>
      <c r="H617" s="78">
        <f>+E617*G617</f>
        <v>0</v>
      </c>
      <c r="I617" s="90" t="str">
        <f>+IF(E617="","",F617*G617)</f>
        <v/>
      </c>
      <c r="J617" s="93"/>
      <c r="K617" s="323"/>
      <c r="L617" s="338"/>
      <c r="M617" s="55"/>
      <c r="N617" s="57"/>
      <c r="P617" s="32" t="str">
        <f>IF(L1388="","",#REF!/(VLOOKUP(YEAR(#REF!),$XEU$1045872:$XEV$1045907,2,FALSE)))</f>
        <v/>
      </c>
    </row>
    <row r="618" spans="1:17" ht="16.5" thickBot="1" x14ac:dyDescent="0.3">
      <c r="A618" s="260" t="s">
        <v>126</v>
      </c>
      <c r="B618" s="261"/>
      <c r="C618" s="261"/>
      <c r="D618" s="261"/>
      <c r="E618" s="261"/>
      <c r="F618" s="261"/>
      <c r="G618" s="261"/>
      <c r="H618" s="261"/>
      <c r="I618" s="261"/>
      <c r="J618" s="261"/>
      <c r="K618" s="261"/>
      <c r="L618" s="261"/>
      <c r="M618" s="261"/>
      <c r="N618" s="262"/>
    </row>
    <row r="619" spans="1:17" s="32" customFormat="1" ht="74.25" customHeight="1" thickBot="1" x14ac:dyDescent="0.3">
      <c r="A619" s="54"/>
      <c r="B619" s="97"/>
      <c r="C619" s="97"/>
      <c r="E619" s="62"/>
      <c r="F619" s="100" t="str">
        <f>IF(C619="","",E619/(VLOOKUP(YEAR(C619),$C$805:$D$841,2,FALSE)))</f>
        <v/>
      </c>
      <c r="G619" s="77"/>
      <c r="H619" s="78">
        <f>+E619*G619</f>
        <v>0</v>
      </c>
      <c r="I619" s="90" t="str">
        <f>+IF(E619="","",F619*G619)</f>
        <v/>
      </c>
      <c r="J619" s="93"/>
      <c r="K619" s="336"/>
      <c r="L619" s="336"/>
      <c r="M619" s="55"/>
      <c r="N619" s="57"/>
      <c r="P619" s="32" t="str">
        <f>IF(L1391="","",#REF!/(VLOOKUP(YEAR(#REF!),$XEU$1045872:$XEV$1045907,2,FALSE)))</f>
        <v/>
      </c>
    </row>
    <row r="620" spans="1:17" s="32" customFormat="1" ht="74.25" customHeight="1" x14ac:dyDescent="0.25">
      <c r="A620" s="54"/>
      <c r="B620" s="97"/>
      <c r="C620" s="97"/>
      <c r="E620" s="62"/>
      <c r="F620" s="100" t="str">
        <f>IF(C620="","",E620/(VLOOKUP(YEAR(C620),$C$805:$D$841,2,FALSE)))</f>
        <v/>
      </c>
      <c r="G620" s="77"/>
      <c r="H620" s="78">
        <f>+E620*G620</f>
        <v>0</v>
      </c>
      <c r="I620" s="90" t="str">
        <f>+IF(E620="","",F620*G620)</f>
        <v/>
      </c>
      <c r="J620" s="93"/>
      <c r="K620" s="323"/>
      <c r="L620" s="323"/>
      <c r="M620" s="55"/>
      <c r="N620" s="57"/>
      <c r="P620" s="32" t="str">
        <f>IF(L1392="","",#REF!/(VLOOKUP(YEAR(#REF!),$XEU$1045872:$XEV$1045907,2,FALSE)))</f>
        <v/>
      </c>
    </row>
    <row r="621" spans="1:17" ht="15.75" x14ac:dyDescent="0.25">
      <c r="A621" s="260" t="s">
        <v>127</v>
      </c>
      <c r="B621" s="261"/>
      <c r="C621" s="261"/>
      <c r="D621" s="261"/>
      <c r="E621" s="261"/>
      <c r="F621" s="261"/>
      <c r="G621" s="261"/>
      <c r="H621" s="261"/>
      <c r="I621" s="261"/>
      <c r="J621" s="261"/>
      <c r="K621" s="261"/>
      <c r="L621" s="261"/>
      <c r="M621" s="261"/>
      <c r="N621" s="262"/>
    </row>
    <row r="622" spans="1:17" ht="15" customHeight="1" x14ac:dyDescent="0.25">
      <c r="A622" s="259" t="s">
        <v>39</v>
      </c>
      <c r="B622" s="259"/>
      <c r="C622" s="259"/>
      <c r="D622" s="259"/>
      <c r="E622" s="259"/>
      <c r="F622" s="259"/>
      <c r="G622" s="259"/>
      <c r="H622" s="259"/>
      <c r="I622" s="259"/>
      <c r="J622" s="259"/>
      <c r="K622" s="259"/>
      <c r="L622" s="339" t="str">
        <f>IF(AND(L616&gt;=100%),"CUMPLE","NO CUMPLE")</f>
        <v>NO CUMPLE</v>
      </c>
      <c r="M622" s="339"/>
      <c r="N622" s="340" t="s">
        <v>25</v>
      </c>
      <c r="P622" s="33"/>
    </row>
    <row r="623" spans="1:17" ht="16.5" thickBot="1" x14ac:dyDescent="0.3">
      <c r="A623" s="259"/>
      <c r="B623" s="259"/>
      <c r="C623" s="259"/>
      <c r="D623" s="259"/>
      <c r="E623" s="259"/>
      <c r="F623" s="259"/>
      <c r="G623" s="259"/>
      <c r="H623" s="259"/>
      <c r="I623" s="259"/>
      <c r="J623" s="259"/>
      <c r="K623" s="259"/>
      <c r="L623" s="285"/>
      <c r="M623" s="285"/>
      <c r="N623" s="287"/>
      <c r="O623" s="29"/>
      <c r="P623" s="29"/>
      <c r="Q623" s="29"/>
    </row>
    <row r="624" spans="1:17" ht="16.5" thickBot="1" x14ac:dyDescent="0.3">
      <c r="A624" s="26"/>
      <c r="B624" s="26"/>
      <c r="C624" s="26"/>
      <c r="D624" s="26"/>
      <c r="E624" s="26"/>
      <c r="F624" s="26"/>
      <c r="G624" s="26"/>
      <c r="H624" s="26"/>
      <c r="I624" s="26"/>
      <c r="J624" s="26"/>
      <c r="K624" s="26"/>
      <c r="L624" s="26"/>
      <c r="M624" s="27"/>
      <c r="N624" s="27"/>
      <c r="O624" s="29"/>
      <c r="P624" s="29"/>
      <c r="Q624" s="29"/>
    </row>
    <row r="625" spans="1:17" ht="28.5" x14ac:dyDescent="0.25">
      <c r="A625" s="341" t="e">
        <f>+'INFORME FINAL'!#REF!</f>
        <v>#REF!</v>
      </c>
      <c r="B625" s="342"/>
      <c r="C625" s="343"/>
      <c r="D625" s="344" t="e">
        <f>+'INFORME FINAL'!#REF!</f>
        <v>#REF!</v>
      </c>
      <c r="E625" s="288"/>
      <c r="F625" s="288"/>
      <c r="G625" s="288"/>
      <c r="H625" s="288"/>
      <c r="I625" s="288"/>
      <c r="J625" s="288"/>
      <c r="K625" s="288"/>
      <c r="L625" s="288"/>
      <c r="M625" s="288"/>
      <c r="N625" s="289"/>
    </row>
    <row r="626" spans="1:17" x14ac:dyDescent="0.25">
      <c r="A626" s="347" t="s">
        <v>54</v>
      </c>
      <c r="B626" s="348"/>
      <c r="C626" s="351" t="s">
        <v>24</v>
      </c>
      <c r="D626" s="345"/>
      <c r="E626" s="290"/>
      <c r="F626" s="290"/>
      <c r="G626" s="290"/>
      <c r="H626" s="290"/>
      <c r="I626" s="290"/>
      <c r="J626" s="290"/>
      <c r="K626" s="290"/>
      <c r="L626" s="290"/>
      <c r="M626" s="290"/>
      <c r="N626" s="291"/>
    </row>
    <row r="627" spans="1:17" x14ac:dyDescent="0.25">
      <c r="A627" s="349"/>
      <c r="B627" s="350"/>
      <c r="C627" s="352"/>
      <c r="D627" s="346"/>
      <c r="E627" s="292"/>
      <c r="F627" s="292"/>
      <c r="G627" s="292"/>
      <c r="H627" s="292"/>
      <c r="I627" s="292"/>
      <c r="J627" s="292"/>
      <c r="K627" s="292"/>
      <c r="L627" s="292"/>
      <c r="M627" s="292"/>
      <c r="N627" s="293"/>
    </row>
    <row r="628" spans="1:17" ht="34.5" customHeight="1" thickBot="1" x14ac:dyDescent="0.3">
      <c r="A628" s="353" t="s">
        <v>9</v>
      </c>
      <c r="B628" s="295"/>
      <c r="C628" s="295"/>
      <c r="D628" s="295"/>
      <c r="E628" s="295"/>
      <c r="F628" s="295"/>
      <c r="G628" s="295"/>
      <c r="H628" s="295"/>
      <c r="I628" s="295"/>
      <c r="J628" s="295"/>
      <c r="K628" s="295"/>
      <c r="L628" s="295"/>
      <c r="M628" s="296" t="s">
        <v>55</v>
      </c>
      <c r="N628" s="298" t="s">
        <v>12</v>
      </c>
    </row>
    <row r="629" spans="1:17" ht="71.25" customHeight="1" thickBot="1" x14ac:dyDescent="0.3">
      <c r="A629" s="66" t="s">
        <v>27</v>
      </c>
      <c r="B629" s="67" t="s">
        <v>28</v>
      </c>
      <c r="C629" s="68" t="s">
        <v>29</v>
      </c>
      <c r="D629" s="66" t="s">
        <v>30</v>
      </c>
      <c r="E629" s="69" t="s">
        <v>31</v>
      </c>
      <c r="F629" s="70" t="s">
        <v>32</v>
      </c>
      <c r="G629" s="71" t="s">
        <v>33</v>
      </c>
      <c r="H629" s="70" t="s">
        <v>34</v>
      </c>
      <c r="I629" s="72" t="s">
        <v>35</v>
      </c>
      <c r="J629" s="72" t="s">
        <v>36</v>
      </c>
      <c r="K629" s="73" t="s">
        <v>37</v>
      </c>
      <c r="L629" s="74" t="s">
        <v>38</v>
      </c>
      <c r="M629" s="297"/>
      <c r="N629" s="299"/>
    </row>
    <row r="630" spans="1:17" ht="16.5" thickBot="1" x14ac:dyDescent="0.3">
      <c r="A630" s="260" t="s">
        <v>128</v>
      </c>
      <c r="B630" s="261"/>
      <c r="C630" s="261"/>
      <c r="D630" s="261"/>
      <c r="E630" s="261"/>
      <c r="F630" s="261"/>
      <c r="G630" s="261"/>
      <c r="H630" s="261"/>
      <c r="I630" s="261"/>
      <c r="J630" s="261"/>
      <c r="K630" s="261"/>
      <c r="L630" s="261"/>
      <c r="M630" s="261"/>
      <c r="N630" s="262"/>
    </row>
    <row r="631" spans="1:17" s="32" customFormat="1" ht="161.25" customHeight="1" thickBot="1" x14ac:dyDescent="0.3">
      <c r="A631" s="54"/>
      <c r="B631" s="75"/>
      <c r="C631" s="75"/>
      <c r="E631" s="62"/>
      <c r="F631" s="76" t="str">
        <f>IF(C631="","",E631/(VLOOKUP(YEAR(C631),$C$805:$D$841,2,FALSE)))</f>
        <v/>
      </c>
      <c r="G631" s="77"/>
      <c r="H631" s="78">
        <f>+E631*G631</f>
        <v>0</v>
      </c>
      <c r="I631" s="90" t="str">
        <f>+IF(E631="","",F631*G631)</f>
        <v/>
      </c>
      <c r="J631" s="93"/>
      <c r="K631" s="336"/>
      <c r="L631" s="337">
        <f>(SUM(I631:I635))/$C$791</f>
        <v>0</v>
      </c>
      <c r="M631" s="55"/>
      <c r="N631" s="57"/>
      <c r="P631" s="32" t="str">
        <f>IF(L1418="","",#REF!/(VLOOKUP(YEAR(#REF!),$XEU$1045872:$XEV$1045907,2,FALSE)))</f>
        <v/>
      </c>
    </row>
    <row r="632" spans="1:17" s="32" customFormat="1" ht="65.25" customHeight="1" thickBot="1" x14ac:dyDescent="0.3">
      <c r="A632" s="54"/>
      <c r="B632" s="75"/>
      <c r="C632" s="75"/>
      <c r="D632" s="51"/>
      <c r="E632" s="62"/>
      <c r="F632" s="76" t="str">
        <f>IF(C632="","",E632/(VLOOKUP(YEAR(C632),$C$805:$D$841,2,FALSE)))</f>
        <v/>
      </c>
      <c r="G632" s="77"/>
      <c r="H632" s="78">
        <v>0</v>
      </c>
      <c r="I632" s="90" t="str">
        <f>+IF(E632="","",F632*G632)</f>
        <v/>
      </c>
      <c r="J632" s="92"/>
      <c r="K632" s="323"/>
      <c r="L632" s="338"/>
      <c r="M632" s="55"/>
      <c r="N632" s="57"/>
    </row>
    <row r="633" spans="1:17" s="32" customFormat="1" ht="65.25" customHeight="1" thickBot="1" x14ac:dyDescent="0.3">
      <c r="A633" s="54"/>
      <c r="B633" s="75"/>
      <c r="C633" s="75"/>
      <c r="D633" s="51"/>
      <c r="E633" s="62"/>
      <c r="F633" s="76" t="str">
        <f>IF(C633="","",E633/(VLOOKUP(YEAR(C633),$C$805:$D$841,2,FALSE)))</f>
        <v/>
      </c>
      <c r="G633" s="77"/>
      <c r="H633" s="78">
        <v>0</v>
      </c>
      <c r="I633" s="90" t="str">
        <f>+IF(E633="","",F633*G633)</f>
        <v/>
      </c>
      <c r="J633" s="92"/>
      <c r="K633" s="323"/>
      <c r="L633" s="338"/>
      <c r="M633" s="55"/>
      <c r="N633" s="57"/>
    </row>
    <row r="634" spans="1:17" s="32" customFormat="1" ht="65.25" customHeight="1" thickBot="1" x14ac:dyDescent="0.3">
      <c r="A634" s="54"/>
      <c r="B634" s="75"/>
      <c r="C634" s="75"/>
      <c r="D634" s="51"/>
      <c r="E634" s="62"/>
      <c r="F634" s="76" t="str">
        <f>IF(C634="","",E634/(VLOOKUP(YEAR(C634),$C$805:$D$841,2,FALSE)))</f>
        <v/>
      </c>
      <c r="G634" s="77"/>
      <c r="H634" s="78">
        <v>0</v>
      </c>
      <c r="I634" s="90" t="str">
        <f>+IF(E634="","",F634*G634)</f>
        <v/>
      </c>
      <c r="J634" s="92"/>
      <c r="K634" s="323"/>
      <c r="L634" s="338"/>
      <c r="M634" s="55"/>
      <c r="N634" s="57"/>
    </row>
    <row r="635" spans="1:17" s="32" customFormat="1" ht="65.25" customHeight="1" x14ac:dyDescent="0.25">
      <c r="A635" s="54"/>
      <c r="B635" s="75"/>
      <c r="C635" s="75"/>
      <c r="D635" s="51"/>
      <c r="E635" s="62"/>
      <c r="F635" s="76" t="str">
        <f>IF(C635="","",E635/(VLOOKUP(YEAR(C635),$C$805:$D$841,2,FALSE)))</f>
        <v/>
      </c>
      <c r="G635" s="77"/>
      <c r="H635" s="78">
        <v>0</v>
      </c>
      <c r="I635" s="90" t="str">
        <f>+IF(E635="","",F635*G635)</f>
        <v/>
      </c>
      <c r="J635" s="92"/>
      <c r="K635" s="323"/>
      <c r="L635" s="338"/>
      <c r="M635" s="55"/>
      <c r="N635" s="57"/>
    </row>
    <row r="636" spans="1:17" ht="15" customHeight="1" x14ac:dyDescent="0.25">
      <c r="A636" s="259" t="s">
        <v>39</v>
      </c>
      <c r="B636" s="259"/>
      <c r="C636" s="259"/>
      <c r="D636" s="259"/>
      <c r="E636" s="259"/>
      <c r="F636" s="259"/>
      <c r="G636" s="259"/>
      <c r="H636" s="259"/>
      <c r="I636" s="259"/>
      <c r="J636" s="259"/>
      <c r="K636" s="259"/>
      <c r="L636" s="339" t="str">
        <f>IF(AND(L631&gt;=100%),"CUMPLE","NO CUMPLE")</f>
        <v>NO CUMPLE</v>
      </c>
      <c r="M636" s="339"/>
      <c r="N636" s="340" t="s">
        <v>25</v>
      </c>
      <c r="P636" s="33"/>
    </row>
    <row r="637" spans="1:17" ht="16.5" thickBot="1" x14ac:dyDescent="0.3">
      <c r="A637" s="259"/>
      <c r="B637" s="259"/>
      <c r="C637" s="259"/>
      <c r="D637" s="259"/>
      <c r="E637" s="259"/>
      <c r="F637" s="259"/>
      <c r="G637" s="259"/>
      <c r="H637" s="259"/>
      <c r="I637" s="259"/>
      <c r="J637" s="259"/>
      <c r="K637" s="259"/>
      <c r="L637" s="285"/>
      <c r="M637" s="285"/>
      <c r="N637" s="287"/>
      <c r="O637" s="29"/>
      <c r="P637" s="29"/>
      <c r="Q637" s="29"/>
    </row>
    <row r="638" spans="1:17" ht="16.5" thickBot="1" x14ac:dyDescent="0.3">
      <c r="A638" s="26"/>
      <c r="B638" s="26"/>
      <c r="C638" s="26"/>
      <c r="D638" s="26"/>
      <c r="E638" s="26"/>
      <c r="F638" s="26"/>
      <c r="G638" s="26"/>
      <c r="H638" s="26"/>
      <c r="I638" s="26"/>
      <c r="J638" s="26"/>
      <c r="K638" s="26"/>
      <c r="L638" s="26"/>
      <c r="M638" s="27"/>
      <c r="N638" s="27"/>
      <c r="O638" s="29"/>
      <c r="P638" s="29"/>
      <c r="Q638" s="29"/>
    </row>
    <row r="639" spans="1:17" ht="28.5" x14ac:dyDescent="0.25">
      <c r="A639" s="341" t="e">
        <f>+'INFORME FINAL'!#REF!</f>
        <v>#REF!</v>
      </c>
      <c r="B639" s="342"/>
      <c r="C639" s="343"/>
      <c r="D639" s="344" t="e">
        <f>+'INFORME FINAL'!#REF!</f>
        <v>#REF!</v>
      </c>
      <c r="E639" s="288"/>
      <c r="F639" s="288"/>
      <c r="G639" s="288"/>
      <c r="H639" s="288"/>
      <c r="I639" s="288"/>
      <c r="J639" s="288"/>
      <c r="K639" s="288"/>
      <c r="L639" s="288"/>
      <c r="M639" s="288"/>
      <c r="N639" s="289"/>
    </row>
    <row r="640" spans="1:17" x14ac:dyDescent="0.25">
      <c r="A640" s="347" t="s">
        <v>54</v>
      </c>
      <c r="B640" s="348"/>
      <c r="C640" s="351" t="s">
        <v>25</v>
      </c>
      <c r="D640" s="345"/>
      <c r="E640" s="290"/>
      <c r="F640" s="290"/>
      <c r="G640" s="290"/>
      <c r="H640" s="290"/>
      <c r="I640" s="290"/>
      <c r="J640" s="290"/>
      <c r="K640" s="290"/>
      <c r="L640" s="290"/>
      <c r="M640" s="290"/>
      <c r="N640" s="291"/>
    </row>
    <row r="641" spans="1:17" x14ac:dyDescent="0.25">
      <c r="A641" s="349"/>
      <c r="B641" s="350"/>
      <c r="C641" s="352"/>
      <c r="D641" s="346"/>
      <c r="E641" s="292"/>
      <c r="F641" s="292"/>
      <c r="G641" s="292"/>
      <c r="H641" s="292"/>
      <c r="I641" s="292"/>
      <c r="J641" s="292"/>
      <c r="K641" s="292"/>
      <c r="L641" s="292"/>
      <c r="M641" s="292"/>
      <c r="N641" s="293"/>
    </row>
    <row r="642" spans="1:17" ht="34.5" customHeight="1" thickBot="1" x14ac:dyDescent="0.3">
      <c r="A642" s="353" t="s">
        <v>9</v>
      </c>
      <c r="B642" s="295"/>
      <c r="C642" s="295"/>
      <c r="D642" s="295"/>
      <c r="E642" s="295"/>
      <c r="F642" s="295"/>
      <c r="G642" s="295"/>
      <c r="H642" s="295"/>
      <c r="I642" s="295"/>
      <c r="J642" s="295"/>
      <c r="K642" s="295"/>
      <c r="L642" s="295"/>
      <c r="M642" s="296" t="s">
        <v>55</v>
      </c>
      <c r="N642" s="298" t="s">
        <v>12</v>
      </c>
    </row>
    <row r="643" spans="1:17" ht="71.25" customHeight="1" thickBot="1" x14ac:dyDescent="0.3">
      <c r="A643" s="66" t="s">
        <v>27</v>
      </c>
      <c r="B643" s="67" t="s">
        <v>28</v>
      </c>
      <c r="C643" s="68" t="s">
        <v>29</v>
      </c>
      <c r="D643" s="66" t="s">
        <v>30</v>
      </c>
      <c r="E643" s="69" t="s">
        <v>31</v>
      </c>
      <c r="F643" s="70" t="s">
        <v>32</v>
      </c>
      <c r="G643" s="71" t="s">
        <v>33</v>
      </c>
      <c r="H643" s="70" t="s">
        <v>34</v>
      </c>
      <c r="I643" s="72" t="s">
        <v>35</v>
      </c>
      <c r="J643" s="72" t="s">
        <v>36</v>
      </c>
      <c r="K643" s="73" t="s">
        <v>37</v>
      </c>
      <c r="L643" s="74" t="s">
        <v>38</v>
      </c>
      <c r="M643" s="297"/>
      <c r="N643" s="299"/>
    </row>
    <row r="644" spans="1:17" ht="16.5" thickBot="1" x14ac:dyDescent="0.3">
      <c r="A644" s="260" t="s">
        <v>129</v>
      </c>
      <c r="B644" s="261"/>
      <c r="C644" s="261"/>
      <c r="D644" s="261"/>
      <c r="E644" s="261"/>
      <c r="F644" s="261"/>
      <c r="G644" s="261"/>
      <c r="H644" s="261"/>
      <c r="I644" s="261"/>
      <c r="J644" s="261"/>
      <c r="K644" s="261"/>
      <c r="L644" s="261"/>
      <c r="M644" s="261"/>
      <c r="N644" s="262"/>
    </row>
    <row r="645" spans="1:17" s="32" customFormat="1" ht="74.25" customHeight="1" x14ac:dyDescent="0.25">
      <c r="A645" s="54"/>
      <c r="B645" s="97"/>
      <c r="C645" s="97"/>
      <c r="E645" s="62"/>
      <c r="F645" s="100" t="str">
        <f>IF(C645="","",E645/(VLOOKUP(YEAR(C645),$C$805:$D$841,2,FALSE)))</f>
        <v/>
      </c>
      <c r="G645" s="77"/>
      <c r="H645" s="78">
        <f>+E645*G645</f>
        <v>0</v>
      </c>
      <c r="I645" s="90" t="str">
        <f>+IF(E645="","",F645*G645)</f>
        <v/>
      </c>
      <c r="J645" s="93"/>
      <c r="K645" s="95"/>
      <c r="L645" s="91">
        <f>(SUM(I645:I646))/$C$791</f>
        <v>0</v>
      </c>
      <c r="M645" s="55"/>
      <c r="N645" s="57"/>
      <c r="P645" s="32" t="str">
        <f>IF(L1417="","",#REF!/(VLOOKUP(YEAR(#REF!),$XEU$1045872:$XEV$1045907,2,FALSE)))</f>
        <v/>
      </c>
    </row>
    <row r="646" spans="1:17" ht="15.75" x14ac:dyDescent="0.25">
      <c r="A646" s="260" t="s">
        <v>130</v>
      </c>
      <c r="B646" s="261"/>
      <c r="C646" s="261"/>
      <c r="D646" s="261"/>
      <c r="E646" s="261"/>
      <c r="F646" s="261"/>
      <c r="G646" s="261"/>
      <c r="H646" s="261"/>
      <c r="I646" s="261"/>
      <c r="J646" s="261"/>
      <c r="K646" s="261"/>
      <c r="L646" s="261"/>
      <c r="M646" s="261"/>
      <c r="N646" s="262"/>
    </row>
    <row r="647" spans="1:17" ht="15" customHeight="1" x14ac:dyDescent="0.25">
      <c r="A647" s="259" t="s">
        <v>39</v>
      </c>
      <c r="B647" s="259"/>
      <c r="C647" s="259"/>
      <c r="D647" s="259"/>
      <c r="E647" s="259"/>
      <c r="F647" s="259"/>
      <c r="G647" s="259"/>
      <c r="H647" s="259"/>
      <c r="I647" s="259"/>
      <c r="J647" s="259"/>
      <c r="K647" s="259"/>
      <c r="L647" s="339" t="str">
        <f>IF(AND(L645&gt;=100%),"CUMPLE","NO CUMPLE")</f>
        <v>NO CUMPLE</v>
      </c>
      <c r="M647" s="339"/>
      <c r="N647" s="340" t="s">
        <v>25</v>
      </c>
      <c r="P647" s="33"/>
    </row>
    <row r="648" spans="1:17" ht="16.5" thickBot="1" x14ac:dyDescent="0.3">
      <c r="A648" s="259"/>
      <c r="B648" s="259"/>
      <c r="C648" s="259"/>
      <c r="D648" s="259"/>
      <c r="E648" s="259"/>
      <c r="F648" s="259"/>
      <c r="G648" s="259"/>
      <c r="H648" s="259"/>
      <c r="I648" s="259"/>
      <c r="J648" s="259"/>
      <c r="K648" s="259"/>
      <c r="L648" s="285"/>
      <c r="M648" s="285"/>
      <c r="N648" s="287"/>
      <c r="O648" s="29"/>
      <c r="P648" s="29"/>
      <c r="Q648" s="29"/>
    </row>
    <row r="649" spans="1:17" ht="16.5" thickBot="1" x14ac:dyDescent="0.3">
      <c r="A649" s="26"/>
      <c r="B649" s="26"/>
      <c r="C649" s="26"/>
      <c r="D649" s="26"/>
      <c r="E649" s="26"/>
      <c r="F649" s="26"/>
      <c r="G649" s="26"/>
      <c r="H649" s="26"/>
      <c r="I649" s="26"/>
      <c r="J649" s="26"/>
      <c r="K649" s="26"/>
      <c r="L649" s="26"/>
      <c r="M649" s="27"/>
      <c r="N649" s="27"/>
      <c r="O649" s="29"/>
      <c r="P649" s="29"/>
      <c r="Q649" s="29"/>
    </row>
    <row r="650" spans="1:17" ht="28.5" x14ac:dyDescent="0.25">
      <c r="A650" s="341" t="e">
        <f>+'INFORME FINAL'!#REF!</f>
        <v>#REF!</v>
      </c>
      <c r="B650" s="342"/>
      <c r="C650" s="343"/>
      <c r="D650" s="344" t="e">
        <f>+'INFORME FINAL'!#REF!</f>
        <v>#REF!</v>
      </c>
      <c r="E650" s="288"/>
      <c r="F650" s="288"/>
      <c r="G650" s="288"/>
      <c r="H650" s="288"/>
      <c r="I650" s="288"/>
      <c r="J650" s="288"/>
      <c r="K650" s="288"/>
      <c r="L650" s="288"/>
      <c r="M650" s="288"/>
      <c r="N650" s="289"/>
    </row>
    <row r="651" spans="1:17" x14ac:dyDescent="0.25">
      <c r="A651" s="347" t="s">
        <v>54</v>
      </c>
      <c r="B651" s="348"/>
      <c r="C651" s="351" t="s">
        <v>25</v>
      </c>
      <c r="D651" s="345"/>
      <c r="E651" s="290"/>
      <c r="F651" s="290"/>
      <c r="G651" s="290"/>
      <c r="H651" s="290"/>
      <c r="I651" s="290"/>
      <c r="J651" s="290"/>
      <c r="K651" s="290"/>
      <c r="L651" s="290"/>
      <c r="M651" s="290"/>
      <c r="N651" s="291"/>
    </row>
    <row r="652" spans="1:17" x14ac:dyDescent="0.25">
      <c r="A652" s="349"/>
      <c r="B652" s="350"/>
      <c r="C652" s="352"/>
      <c r="D652" s="346"/>
      <c r="E652" s="292"/>
      <c r="F652" s="292"/>
      <c r="G652" s="292"/>
      <c r="H652" s="292"/>
      <c r="I652" s="292"/>
      <c r="J652" s="292"/>
      <c r="K652" s="292"/>
      <c r="L652" s="292"/>
      <c r="M652" s="292"/>
      <c r="N652" s="293"/>
    </row>
    <row r="653" spans="1:17" ht="34.5" customHeight="1" thickBot="1" x14ac:dyDescent="0.3">
      <c r="A653" s="353" t="s">
        <v>9</v>
      </c>
      <c r="B653" s="295"/>
      <c r="C653" s="295"/>
      <c r="D653" s="295"/>
      <c r="E653" s="295"/>
      <c r="F653" s="295"/>
      <c r="G653" s="295"/>
      <c r="H653" s="295"/>
      <c r="I653" s="295"/>
      <c r="J653" s="295"/>
      <c r="K653" s="295"/>
      <c r="L653" s="295"/>
      <c r="M653" s="296" t="s">
        <v>55</v>
      </c>
      <c r="N653" s="298" t="s">
        <v>12</v>
      </c>
    </row>
    <row r="654" spans="1:17" ht="71.25" customHeight="1" thickBot="1" x14ac:dyDescent="0.3">
      <c r="A654" s="66" t="s">
        <v>27</v>
      </c>
      <c r="B654" s="67" t="s">
        <v>28</v>
      </c>
      <c r="C654" s="68" t="s">
        <v>29</v>
      </c>
      <c r="D654" s="66" t="s">
        <v>30</v>
      </c>
      <c r="E654" s="69" t="s">
        <v>31</v>
      </c>
      <c r="F654" s="70" t="s">
        <v>32</v>
      </c>
      <c r="G654" s="71" t="s">
        <v>33</v>
      </c>
      <c r="H654" s="70" t="s">
        <v>34</v>
      </c>
      <c r="I654" s="72" t="s">
        <v>35</v>
      </c>
      <c r="J654" s="72" t="s">
        <v>36</v>
      </c>
      <c r="K654" s="73" t="s">
        <v>37</v>
      </c>
      <c r="L654" s="74" t="s">
        <v>38</v>
      </c>
      <c r="M654" s="297"/>
      <c r="N654" s="299"/>
    </row>
    <row r="655" spans="1:17" ht="16.5" thickBot="1" x14ac:dyDescent="0.3">
      <c r="A655" s="260" t="s">
        <v>131</v>
      </c>
      <c r="B655" s="261"/>
      <c r="C655" s="261"/>
      <c r="D655" s="261"/>
      <c r="E655" s="261"/>
      <c r="F655" s="261"/>
      <c r="G655" s="261"/>
      <c r="H655" s="261"/>
      <c r="I655" s="261"/>
      <c r="J655" s="261"/>
      <c r="K655" s="261"/>
      <c r="L655" s="261"/>
      <c r="M655" s="261"/>
      <c r="N655" s="262"/>
    </row>
    <row r="656" spans="1:17" s="32" customFormat="1" ht="74.25" customHeight="1" thickBot="1" x14ac:dyDescent="0.3">
      <c r="A656" s="54"/>
      <c r="B656" s="97"/>
      <c r="C656" s="97"/>
      <c r="E656" s="62"/>
      <c r="F656" s="100" t="str">
        <f>IF(C656="","",E656/(VLOOKUP(YEAR(C656),$C$805:$D$841,2,FALSE)))</f>
        <v/>
      </c>
      <c r="G656" s="77"/>
      <c r="H656" s="78">
        <f>+E656*G656</f>
        <v>0</v>
      </c>
      <c r="I656" s="90" t="str">
        <f>+IF(E656="","",F656*G656)</f>
        <v/>
      </c>
      <c r="J656" s="93"/>
      <c r="K656" s="336"/>
      <c r="L656" s="337">
        <f>(SUM(I656:I660))/$C$791</f>
        <v>0</v>
      </c>
      <c r="M656" s="55"/>
      <c r="N656" s="57"/>
      <c r="P656" s="32" t="str">
        <f>IF(L1428="","",#REF!/(VLOOKUP(YEAR(#REF!),$XEU$1045872:$XEV$1045907,2,FALSE)))</f>
        <v/>
      </c>
    </row>
    <row r="657" spans="1:17" s="32" customFormat="1" ht="74.25" customHeight="1" x14ac:dyDescent="0.25">
      <c r="A657" s="54"/>
      <c r="B657" s="97"/>
      <c r="C657" s="97"/>
      <c r="E657" s="62"/>
      <c r="F657" s="100" t="str">
        <f>IF(C657="","",E657/(VLOOKUP(YEAR(C657),$C$805:$D$841,2,FALSE)))</f>
        <v/>
      </c>
      <c r="G657" s="77"/>
      <c r="H657" s="78">
        <f>+E657*G657</f>
        <v>0</v>
      </c>
      <c r="I657" s="90" t="str">
        <f>+IF(E657="","",F657*G657)</f>
        <v/>
      </c>
      <c r="J657" s="93"/>
      <c r="K657" s="323"/>
      <c r="L657" s="338"/>
      <c r="M657" s="55"/>
      <c r="N657" s="57"/>
      <c r="P657" s="32" t="str">
        <f>IF(L1427="","",#REF!/(VLOOKUP(YEAR(#REF!),$XEU$1045872:$XEV$1045907,2,FALSE)))</f>
        <v/>
      </c>
    </row>
    <row r="658" spans="1:17" ht="16.5" thickBot="1" x14ac:dyDescent="0.3">
      <c r="A658" s="260" t="s">
        <v>132</v>
      </c>
      <c r="B658" s="261"/>
      <c r="C658" s="261"/>
      <c r="D658" s="261"/>
      <c r="E658" s="261"/>
      <c r="F658" s="261"/>
      <c r="G658" s="261"/>
      <c r="H658" s="261"/>
      <c r="I658" s="261"/>
      <c r="J658" s="261"/>
      <c r="K658" s="261"/>
      <c r="L658" s="261"/>
      <c r="M658" s="261"/>
      <c r="N658" s="262"/>
    </row>
    <row r="659" spans="1:17" s="32" customFormat="1" ht="74.25" customHeight="1" thickBot="1" x14ac:dyDescent="0.3">
      <c r="A659" s="54"/>
      <c r="B659" s="97"/>
      <c r="C659" s="97"/>
      <c r="E659" s="62"/>
      <c r="F659" s="100" t="str">
        <f>IF(C659="","",E659/(VLOOKUP(YEAR(C659),$C$805:$D$841,2,FALSE)))</f>
        <v/>
      </c>
      <c r="G659" s="77"/>
      <c r="H659" s="78">
        <f>+E659*G659</f>
        <v>0</v>
      </c>
      <c r="I659" s="90" t="str">
        <f>+IF(E659="","",F659*G659)</f>
        <v/>
      </c>
      <c r="J659" s="93"/>
      <c r="K659" s="95"/>
      <c r="L659" s="95"/>
      <c r="M659" s="55"/>
      <c r="N659" s="57"/>
      <c r="P659" s="32" t="str">
        <f>IF(L1430="","",#REF!/(VLOOKUP(YEAR(#REF!),$XEU$1045872:$XEV$1045907,2,FALSE)))</f>
        <v/>
      </c>
    </row>
    <row r="660" spans="1:17" s="32" customFormat="1" ht="74.25" customHeight="1" x14ac:dyDescent="0.25">
      <c r="A660" s="54"/>
      <c r="B660" s="97"/>
      <c r="C660" s="97"/>
      <c r="E660" s="62"/>
      <c r="F660" s="100" t="str">
        <f>IF(C660="","",E660/(VLOOKUP(YEAR(C660),$C$805:$D$841,2,FALSE)))</f>
        <v/>
      </c>
      <c r="G660" s="77"/>
      <c r="H660" s="78">
        <f>+E660*G660</f>
        <v>0</v>
      </c>
      <c r="I660" s="90" t="str">
        <f>+IF(E660="","",F660*G660)</f>
        <v/>
      </c>
      <c r="J660" s="93"/>
      <c r="K660" s="95"/>
      <c r="L660" s="95"/>
      <c r="M660" s="55"/>
      <c r="N660" s="57"/>
      <c r="P660" s="32" t="str">
        <f>IF(L1431="","",#REF!/(VLOOKUP(YEAR(#REF!),$XEU$1045872:$XEV$1045907,2,FALSE)))</f>
        <v/>
      </c>
    </row>
    <row r="661" spans="1:17" ht="15" customHeight="1" x14ac:dyDescent="0.25">
      <c r="A661" s="259" t="s">
        <v>39</v>
      </c>
      <c r="B661" s="259"/>
      <c r="C661" s="259"/>
      <c r="D661" s="259"/>
      <c r="E661" s="259"/>
      <c r="F661" s="259"/>
      <c r="G661" s="259"/>
      <c r="H661" s="259"/>
      <c r="I661" s="259"/>
      <c r="J661" s="259"/>
      <c r="K661" s="259"/>
      <c r="L661" s="339" t="str">
        <f>IF(AND(L656&gt;=100%),"CUMPLE","NO CUMPLE")</f>
        <v>NO CUMPLE</v>
      </c>
      <c r="M661" s="339"/>
      <c r="N661" s="340" t="s">
        <v>25</v>
      </c>
      <c r="P661" s="33"/>
    </row>
    <row r="662" spans="1:17" ht="16.5" thickBot="1" x14ac:dyDescent="0.3">
      <c r="A662" s="259"/>
      <c r="B662" s="259"/>
      <c r="C662" s="259"/>
      <c r="D662" s="259"/>
      <c r="E662" s="259"/>
      <c r="F662" s="259"/>
      <c r="G662" s="259"/>
      <c r="H662" s="259"/>
      <c r="I662" s="259"/>
      <c r="J662" s="259"/>
      <c r="K662" s="259"/>
      <c r="L662" s="285"/>
      <c r="M662" s="285"/>
      <c r="N662" s="287"/>
      <c r="O662" s="29"/>
      <c r="P662" s="29"/>
      <c r="Q662" s="29"/>
    </row>
    <row r="663" spans="1:17" ht="16.5" thickBot="1" x14ac:dyDescent="0.3">
      <c r="A663" s="26"/>
      <c r="B663" s="26"/>
      <c r="C663" s="26"/>
      <c r="D663" s="26"/>
      <c r="E663" s="26"/>
      <c r="F663" s="26"/>
      <c r="G663" s="26"/>
      <c r="H663" s="26"/>
      <c r="I663" s="26"/>
      <c r="J663" s="26"/>
      <c r="K663" s="26"/>
      <c r="L663" s="26"/>
      <c r="M663" s="27"/>
      <c r="N663" s="27"/>
      <c r="O663" s="29"/>
      <c r="P663" s="29"/>
      <c r="Q663" s="29"/>
    </row>
    <row r="664" spans="1:17" ht="28.5" x14ac:dyDescent="0.25">
      <c r="A664" s="341" t="e">
        <f>+'INFORME FINAL'!#REF!</f>
        <v>#REF!</v>
      </c>
      <c r="B664" s="342"/>
      <c r="C664" s="343"/>
      <c r="D664" s="344" t="e">
        <f>+'INFORME FINAL'!#REF!</f>
        <v>#REF!</v>
      </c>
      <c r="E664" s="288"/>
      <c r="F664" s="288"/>
      <c r="G664" s="288"/>
      <c r="H664" s="288"/>
      <c r="I664" s="288"/>
      <c r="J664" s="288"/>
      <c r="K664" s="288"/>
      <c r="L664" s="288"/>
      <c r="M664" s="288"/>
      <c r="N664" s="289"/>
    </row>
    <row r="665" spans="1:17" x14ac:dyDescent="0.25">
      <c r="A665" s="347" t="s">
        <v>54</v>
      </c>
      <c r="B665" s="348"/>
      <c r="C665" s="351" t="s">
        <v>25</v>
      </c>
      <c r="D665" s="345"/>
      <c r="E665" s="290"/>
      <c r="F665" s="290"/>
      <c r="G665" s="290"/>
      <c r="H665" s="290"/>
      <c r="I665" s="290"/>
      <c r="J665" s="290"/>
      <c r="K665" s="290"/>
      <c r="L665" s="290"/>
      <c r="M665" s="290"/>
      <c r="N665" s="291"/>
    </row>
    <row r="666" spans="1:17" x14ac:dyDescent="0.25">
      <c r="A666" s="349"/>
      <c r="B666" s="350"/>
      <c r="C666" s="352"/>
      <c r="D666" s="346"/>
      <c r="E666" s="292"/>
      <c r="F666" s="292"/>
      <c r="G666" s="292"/>
      <c r="H666" s="292"/>
      <c r="I666" s="292"/>
      <c r="J666" s="292"/>
      <c r="K666" s="292"/>
      <c r="L666" s="292"/>
      <c r="M666" s="292"/>
      <c r="N666" s="293"/>
    </row>
    <row r="667" spans="1:17" ht="34.5" customHeight="1" thickBot="1" x14ac:dyDescent="0.3">
      <c r="A667" s="353" t="s">
        <v>9</v>
      </c>
      <c r="B667" s="295"/>
      <c r="C667" s="295"/>
      <c r="D667" s="295"/>
      <c r="E667" s="295"/>
      <c r="F667" s="295"/>
      <c r="G667" s="295"/>
      <c r="H667" s="295"/>
      <c r="I667" s="295"/>
      <c r="J667" s="295"/>
      <c r="K667" s="295"/>
      <c r="L667" s="295"/>
      <c r="M667" s="296" t="s">
        <v>55</v>
      </c>
      <c r="N667" s="298" t="s">
        <v>12</v>
      </c>
    </row>
    <row r="668" spans="1:17" ht="71.25" customHeight="1" thickBot="1" x14ac:dyDescent="0.3">
      <c r="A668" s="66" t="s">
        <v>27</v>
      </c>
      <c r="B668" s="67" t="s">
        <v>28</v>
      </c>
      <c r="C668" s="68" t="s">
        <v>29</v>
      </c>
      <c r="D668" s="66" t="s">
        <v>30</v>
      </c>
      <c r="E668" s="69" t="s">
        <v>31</v>
      </c>
      <c r="F668" s="70" t="s">
        <v>32</v>
      </c>
      <c r="G668" s="71" t="s">
        <v>33</v>
      </c>
      <c r="H668" s="70" t="s">
        <v>34</v>
      </c>
      <c r="I668" s="72" t="s">
        <v>35</v>
      </c>
      <c r="J668" s="72" t="s">
        <v>36</v>
      </c>
      <c r="K668" s="73" t="s">
        <v>37</v>
      </c>
      <c r="L668" s="74" t="s">
        <v>38</v>
      </c>
      <c r="M668" s="297"/>
      <c r="N668" s="299"/>
    </row>
    <row r="669" spans="1:17" ht="16.5" thickBot="1" x14ac:dyDescent="0.3">
      <c r="A669" s="260" t="s">
        <v>133</v>
      </c>
      <c r="B669" s="261"/>
      <c r="C669" s="261"/>
      <c r="D669" s="261"/>
      <c r="E669" s="261"/>
      <c r="F669" s="261"/>
      <c r="G669" s="261"/>
      <c r="H669" s="261"/>
      <c r="I669" s="261"/>
      <c r="J669" s="261"/>
      <c r="K669" s="261"/>
      <c r="L669" s="261"/>
      <c r="M669" s="261"/>
      <c r="N669" s="262"/>
    </row>
    <row r="670" spans="1:17" s="32" customFormat="1" ht="74.25" customHeight="1" thickBot="1" x14ac:dyDescent="0.3">
      <c r="A670" s="54"/>
      <c r="B670" s="97"/>
      <c r="C670" s="97"/>
      <c r="E670" s="62"/>
      <c r="F670" s="100" t="str">
        <f>IF(C670="","",E670/(VLOOKUP(YEAR(C670),$C$805:$D$841,2,FALSE)))</f>
        <v/>
      </c>
      <c r="G670" s="77"/>
      <c r="H670" s="78">
        <f>+E670*G670</f>
        <v>0</v>
      </c>
      <c r="I670" s="90" t="str">
        <f>+IF(E670="","",F670*G670)</f>
        <v/>
      </c>
      <c r="J670" s="93"/>
      <c r="K670" s="336"/>
      <c r="L670" s="337">
        <f>(SUM(I670:I674))/$C$791</f>
        <v>0</v>
      </c>
      <c r="M670" s="55"/>
      <c r="N670" s="57"/>
      <c r="P670" s="32" t="str">
        <f>IF(L1442="","",#REF!/(VLOOKUP(YEAR(#REF!),$XEU$1045872:$XEV$1045907,2,FALSE)))</f>
        <v/>
      </c>
    </row>
    <row r="671" spans="1:17" s="32" customFormat="1" ht="74.25" customHeight="1" thickBot="1" x14ac:dyDescent="0.3">
      <c r="A671" s="54"/>
      <c r="B671" s="97"/>
      <c r="C671" s="97"/>
      <c r="E671" s="62"/>
      <c r="F671" s="100" t="str">
        <f>IF(C671="","",E671/(VLOOKUP(YEAR(C671),$C$805:$D$841,2,FALSE)))</f>
        <v/>
      </c>
      <c r="G671" s="77"/>
      <c r="H671" s="78">
        <f>+E671*G671</f>
        <v>0</v>
      </c>
      <c r="I671" s="90" t="str">
        <f>+IF(E671="","",F671*G671)</f>
        <v/>
      </c>
      <c r="J671" s="93"/>
      <c r="K671" s="323"/>
      <c r="L671" s="338"/>
      <c r="M671" s="55"/>
      <c r="N671" s="57"/>
      <c r="P671" s="32" t="str">
        <f>IF(L1440="","",#REF!/(VLOOKUP(YEAR(#REF!),$XEU$1045872:$XEV$1045907,2,FALSE)))</f>
        <v/>
      </c>
    </row>
    <row r="672" spans="1:17" s="32" customFormat="1" ht="74.25" customHeight="1" thickBot="1" x14ac:dyDescent="0.3">
      <c r="A672" s="54"/>
      <c r="B672" s="97"/>
      <c r="C672" s="97"/>
      <c r="E672" s="62"/>
      <c r="F672" s="100" t="str">
        <f>IF(C672="","",E672/(VLOOKUP(YEAR(C672),$C$805:$D$841,2,FALSE)))</f>
        <v/>
      </c>
      <c r="G672" s="77"/>
      <c r="H672" s="78">
        <f>+E672*G672</f>
        <v>0</v>
      </c>
      <c r="I672" s="90" t="str">
        <f>+IF(E672="","",F672*G672)</f>
        <v/>
      </c>
      <c r="J672" s="93"/>
      <c r="K672" s="323"/>
      <c r="L672" s="338"/>
      <c r="M672" s="55"/>
      <c r="N672" s="57"/>
      <c r="P672" s="32" t="str">
        <f>IF(L1440="","",#REF!/(VLOOKUP(YEAR(#REF!),$XEU$1045872:$XEV$1045907,2,FALSE)))</f>
        <v/>
      </c>
    </row>
    <row r="673" spans="1:17" s="32" customFormat="1" ht="74.25" customHeight="1" x14ac:dyDescent="0.25">
      <c r="A673" s="54"/>
      <c r="B673" s="97"/>
      <c r="C673" s="97"/>
      <c r="E673" s="62"/>
      <c r="F673" s="100" t="str">
        <f>IF(C673="","",E673/(VLOOKUP(YEAR(C673),$C$805:$D$841,2,FALSE)))</f>
        <v/>
      </c>
      <c r="G673" s="77"/>
      <c r="H673" s="78">
        <f>+E673*G673</f>
        <v>0</v>
      </c>
      <c r="I673" s="90" t="str">
        <f>+IF(E673="","",F673*G673)</f>
        <v/>
      </c>
      <c r="J673" s="93"/>
      <c r="K673" s="323"/>
      <c r="L673" s="338"/>
      <c r="M673" s="55"/>
      <c r="N673" s="57"/>
      <c r="P673" s="32" t="str">
        <f>IF(L1441="","",#REF!/(VLOOKUP(YEAR(#REF!),$XEU$1045872:$XEV$1045907,2,FALSE)))</f>
        <v/>
      </c>
    </row>
    <row r="674" spans="1:17" ht="15.75" x14ac:dyDescent="0.25">
      <c r="A674" s="260" t="s">
        <v>134</v>
      </c>
      <c r="B674" s="261"/>
      <c r="C674" s="261"/>
      <c r="D674" s="261"/>
      <c r="E674" s="261"/>
      <c r="F674" s="261"/>
      <c r="G674" s="261"/>
      <c r="H674" s="261"/>
      <c r="I674" s="261"/>
      <c r="J674" s="261"/>
      <c r="K674" s="261"/>
      <c r="L674" s="261"/>
      <c r="M674" s="261"/>
      <c r="N674" s="262"/>
    </row>
    <row r="675" spans="1:17" ht="15" customHeight="1" x14ac:dyDescent="0.25">
      <c r="A675" s="259" t="s">
        <v>39</v>
      </c>
      <c r="B675" s="259"/>
      <c r="C675" s="259"/>
      <c r="D675" s="259"/>
      <c r="E675" s="259"/>
      <c r="F675" s="259"/>
      <c r="G675" s="259"/>
      <c r="H675" s="259"/>
      <c r="I675" s="259"/>
      <c r="J675" s="259"/>
      <c r="K675" s="259"/>
      <c r="L675" s="339" t="str">
        <f>IF(AND(L670&gt;=100%),"CUMPLE","NO CUMPLE")</f>
        <v>NO CUMPLE</v>
      </c>
      <c r="M675" s="339"/>
      <c r="N675" s="340" t="s">
        <v>25</v>
      </c>
      <c r="P675" s="33"/>
    </row>
    <row r="676" spans="1:17" ht="16.5" thickBot="1" x14ac:dyDescent="0.3">
      <c r="A676" s="259"/>
      <c r="B676" s="259"/>
      <c r="C676" s="259"/>
      <c r="D676" s="259"/>
      <c r="E676" s="259"/>
      <c r="F676" s="259"/>
      <c r="G676" s="259"/>
      <c r="H676" s="259"/>
      <c r="I676" s="259"/>
      <c r="J676" s="259"/>
      <c r="K676" s="259"/>
      <c r="L676" s="285"/>
      <c r="M676" s="285"/>
      <c r="N676" s="287"/>
      <c r="O676" s="29"/>
      <c r="P676" s="29"/>
      <c r="Q676" s="29"/>
    </row>
    <row r="677" spans="1:17" ht="16.5" thickBot="1" x14ac:dyDescent="0.3">
      <c r="A677" s="26"/>
      <c r="B677" s="26"/>
      <c r="C677" s="26"/>
      <c r="D677" s="26"/>
      <c r="E677" s="26"/>
      <c r="F677" s="26"/>
      <c r="G677" s="26"/>
      <c r="H677" s="26"/>
      <c r="I677" s="26"/>
      <c r="J677" s="26"/>
      <c r="K677" s="26"/>
      <c r="L677" s="26"/>
      <c r="M677" s="27"/>
      <c r="N677" s="27"/>
      <c r="O677" s="29"/>
      <c r="P677" s="29"/>
      <c r="Q677" s="29"/>
    </row>
    <row r="678" spans="1:17" ht="28.5" x14ac:dyDescent="0.25">
      <c r="A678" s="341" t="e">
        <f>+'INFORME FINAL'!#REF!</f>
        <v>#REF!</v>
      </c>
      <c r="B678" s="342"/>
      <c r="C678" s="343"/>
      <c r="D678" s="344" t="e">
        <f>+'INFORME FINAL'!#REF!</f>
        <v>#REF!</v>
      </c>
      <c r="E678" s="288"/>
      <c r="F678" s="288"/>
      <c r="G678" s="288"/>
      <c r="H678" s="288"/>
      <c r="I678" s="288"/>
      <c r="J678" s="288"/>
      <c r="K678" s="288"/>
      <c r="L678" s="288"/>
      <c r="M678" s="288"/>
      <c r="N678" s="289"/>
    </row>
    <row r="679" spans="1:17" x14ac:dyDescent="0.25">
      <c r="A679" s="347" t="s">
        <v>54</v>
      </c>
      <c r="B679" s="348"/>
      <c r="C679" s="351" t="s">
        <v>25</v>
      </c>
      <c r="D679" s="345"/>
      <c r="E679" s="290"/>
      <c r="F679" s="290"/>
      <c r="G679" s="290"/>
      <c r="H679" s="290"/>
      <c r="I679" s="290"/>
      <c r="J679" s="290"/>
      <c r="K679" s="290"/>
      <c r="L679" s="290"/>
      <c r="M679" s="290"/>
      <c r="N679" s="291"/>
    </row>
    <row r="680" spans="1:17" x14ac:dyDescent="0.25">
      <c r="A680" s="349"/>
      <c r="B680" s="350"/>
      <c r="C680" s="352"/>
      <c r="D680" s="346"/>
      <c r="E680" s="292"/>
      <c r="F680" s="292"/>
      <c r="G680" s="292"/>
      <c r="H680" s="292"/>
      <c r="I680" s="292"/>
      <c r="J680" s="292"/>
      <c r="K680" s="292"/>
      <c r="L680" s="292"/>
      <c r="M680" s="292"/>
      <c r="N680" s="293"/>
    </row>
    <row r="681" spans="1:17" ht="34.5" customHeight="1" thickBot="1" x14ac:dyDescent="0.3">
      <c r="A681" s="353" t="s">
        <v>9</v>
      </c>
      <c r="B681" s="295"/>
      <c r="C681" s="295"/>
      <c r="D681" s="295"/>
      <c r="E681" s="295"/>
      <c r="F681" s="295"/>
      <c r="G681" s="295"/>
      <c r="H681" s="295"/>
      <c r="I681" s="295"/>
      <c r="J681" s="295"/>
      <c r="K681" s="295"/>
      <c r="L681" s="295"/>
      <c r="M681" s="296" t="s">
        <v>55</v>
      </c>
      <c r="N681" s="298" t="s">
        <v>12</v>
      </c>
    </row>
    <row r="682" spans="1:17" ht="71.25" customHeight="1" thickBot="1" x14ac:dyDescent="0.3">
      <c r="A682" s="66" t="s">
        <v>27</v>
      </c>
      <c r="B682" s="67" t="s">
        <v>28</v>
      </c>
      <c r="C682" s="68" t="s">
        <v>29</v>
      </c>
      <c r="D682" s="66" t="s">
        <v>30</v>
      </c>
      <c r="E682" s="69" t="s">
        <v>31</v>
      </c>
      <c r="F682" s="70" t="s">
        <v>32</v>
      </c>
      <c r="G682" s="71" t="s">
        <v>33</v>
      </c>
      <c r="H682" s="70" t="s">
        <v>34</v>
      </c>
      <c r="I682" s="72" t="s">
        <v>35</v>
      </c>
      <c r="J682" s="72" t="s">
        <v>36</v>
      </c>
      <c r="K682" s="73" t="s">
        <v>37</v>
      </c>
      <c r="L682" s="74" t="s">
        <v>38</v>
      </c>
      <c r="M682" s="297"/>
      <c r="N682" s="299"/>
    </row>
    <row r="683" spans="1:17" ht="16.5" thickBot="1" x14ac:dyDescent="0.3">
      <c r="A683" s="260" t="s">
        <v>135</v>
      </c>
      <c r="B683" s="261"/>
      <c r="C683" s="261"/>
      <c r="D683" s="261"/>
      <c r="E683" s="261"/>
      <c r="F683" s="261"/>
      <c r="G683" s="261"/>
      <c r="H683" s="261"/>
      <c r="I683" s="261"/>
      <c r="J683" s="261"/>
      <c r="K683" s="261"/>
      <c r="L683" s="261"/>
      <c r="M683" s="261"/>
      <c r="N683" s="262"/>
    </row>
    <row r="684" spans="1:17" s="32" customFormat="1" ht="74.25" customHeight="1" thickBot="1" x14ac:dyDescent="0.3">
      <c r="A684" s="54"/>
      <c r="B684" s="97"/>
      <c r="C684" s="97"/>
      <c r="E684" s="62"/>
      <c r="F684" s="100" t="str">
        <f>IF(C684="","",E684/(VLOOKUP(YEAR(C684),$C$805:$D$841,2,FALSE)))</f>
        <v/>
      </c>
      <c r="G684" s="77"/>
      <c r="H684" s="78">
        <f>+E684*G684</f>
        <v>0</v>
      </c>
      <c r="I684" s="90" t="str">
        <f>+IF(E684="","",F684*G684)</f>
        <v/>
      </c>
      <c r="J684" s="93"/>
      <c r="K684" s="336"/>
      <c r="L684" s="337">
        <f>(SUM(I684:I687))/$C$791</f>
        <v>0</v>
      </c>
      <c r="M684" s="55"/>
      <c r="N684" s="57"/>
      <c r="P684" s="32" t="str">
        <f>IF(L1456="","",#REF!/(VLOOKUP(YEAR(#REF!),$XEU$1045872:$XEV$1045907,2,FALSE)))</f>
        <v/>
      </c>
    </row>
    <row r="685" spans="1:17" s="32" customFormat="1" ht="74.25" customHeight="1" x14ac:dyDescent="0.25">
      <c r="A685" s="54"/>
      <c r="B685" s="97"/>
      <c r="C685" s="97"/>
      <c r="E685" s="62"/>
      <c r="F685" s="100" t="str">
        <f>IF(C685="","",E685/(VLOOKUP(YEAR(C685),$C$805:$D$841,2,FALSE)))</f>
        <v/>
      </c>
      <c r="G685" s="77"/>
      <c r="H685" s="78">
        <f>+E685*G685</f>
        <v>0</v>
      </c>
      <c r="I685" s="90" t="str">
        <f>+IF(E685="","",F685*G685)</f>
        <v/>
      </c>
      <c r="J685" s="93"/>
      <c r="K685" s="323"/>
      <c r="L685" s="338"/>
      <c r="M685" s="55"/>
      <c r="N685" s="57"/>
      <c r="P685" s="32" t="str">
        <f>IF(L1455="","",#REF!/(VLOOKUP(YEAR(#REF!),$XEU$1045872:$XEV$1045907,2,FALSE)))</f>
        <v/>
      </c>
    </row>
    <row r="686" spans="1:17" ht="16.5" thickBot="1" x14ac:dyDescent="0.3">
      <c r="A686" s="260" t="s">
        <v>136</v>
      </c>
      <c r="B686" s="261"/>
      <c r="C686" s="261"/>
      <c r="D686" s="261"/>
      <c r="E686" s="261"/>
      <c r="F686" s="261"/>
      <c r="G686" s="261"/>
      <c r="H686" s="261"/>
      <c r="I686" s="261"/>
      <c r="J686" s="261"/>
      <c r="K686" s="261"/>
      <c r="L686" s="261"/>
      <c r="M686" s="261"/>
      <c r="N686" s="262"/>
    </row>
    <row r="687" spans="1:17" s="32" customFormat="1" ht="74.25" customHeight="1" x14ac:dyDescent="0.25">
      <c r="A687" s="54"/>
      <c r="B687" s="97"/>
      <c r="C687" s="97"/>
      <c r="E687" s="62"/>
      <c r="F687" s="100" t="str">
        <f>IF(C687="","",E687/(VLOOKUP(YEAR(C687),$C$805:$D$841,2,FALSE)))</f>
        <v/>
      </c>
      <c r="G687" s="77"/>
      <c r="H687" s="78">
        <f>+E687*G687</f>
        <v>0</v>
      </c>
      <c r="I687" s="90" t="str">
        <f>+IF(E687="","",F687*G687)</f>
        <v/>
      </c>
      <c r="J687" s="93"/>
      <c r="K687" s="95"/>
      <c r="L687" s="95"/>
      <c r="M687" s="55"/>
      <c r="N687" s="57"/>
      <c r="P687" s="32" t="str">
        <f>IF(L1458="","",#REF!/(VLOOKUP(YEAR(#REF!),$XEU$1045872:$XEV$1045907,2,FALSE)))</f>
        <v/>
      </c>
    </row>
    <row r="688" spans="1:17" ht="15" customHeight="1" x14ac:dyDescent="0.25">
      <c r="A688" s="259" t="s">
        <v>39</v>
      </c>
      <c r="B688" s="259"/>
      <c r="C688" s="259"/>
      <c r="D688" s="259"/>
      <c r="E688" s="259"/>
      <c r="F688" s="259"/>
      <c r="G688" s="259"/>
      <c r="H688" s="259"/>
      <c r="I688" s="259"/>
      <c r="J688" s="259"/>
      <c r="K688" s="259"/>
      <c r="L688" s="339" t="str">
        <f>IF(AND(L684&gt;=100%),"CUMPLE","NO CUMPLE")</f>
        <v>NO CUMPLE</v>
      </c>
      <c r="M688" s="339"/>
      <c r="N688" s="340" t="s">
        <v>25</v>
      </c>
      <c r="P688" s="33"/>
    </row>
    <row r="689" spans="1:17" ht="16.5" thickBot="1" x14ac:dyDescent="0.3">
      <c r="A689" s="259"/>
      <c r="B689" s="259"/>
      <c r="C689" s="259"/>
      <c r="D689" s="259"/>
      <c r="E689" s="259"/>
      <c r="F689" s="259"/>
      <c r="G689" s="259"/>
      <c r="H689" s="259"/>
      <c r="I689" s="259"/>
      <c r="J689" s="259"/>
      <c r="K689" s="259"/>
      <c r="L689" s="285"/>
      <c r="M689" s="285"/>
      <c r="N689" s="287"/>
      <c r="O689" s="29"/>
      <c r="P689" s="29"/>
      <c r="Q689" s="29"/>
    </row>
    <row r="690" spans="1:17" ht="16.5" thickBot="1" x14ac:dyDescent="0.3">
      <c r="A690" s="26"/>
      <c r="B690" s="26"/>
      <c r="C690" s="26"/>
      <c r="D690" s="26"/>
      <c r="E690" s="26"/>
      <c r="F690" s="26"/>
      <c r="G690" s="26"/>
      <c r="H690" s="26"/>
      <c r="I690" s="26"/>
      <c r="J690" s="26"/>
      <c r="K690" s="26"/>
      <c r="L690" s="26"/>
      <c r="M690" s="27"/>
      <c r="N690" s="27"/>
      <c r="O690" s="29"/>
      <c r="P690" s="29"/>
      <c r="Q690" s="29"/>
    </row>
    <row r="691" spans="1:17" ht="28.5" x14ac:dyDescent="0.25">
      <c r="A691" s="341" t="e">
        <f>+'INFORME FINAL'!#REF!</f>
        <v>#REF!</v>
      </c>
      <c r="B691" s="342"/>
      <c r="C691" s="343"/>
      <c r="D691" s="344" t="e">
        <f>+'INFORME FINAL'!#REF!</f>
        <v>#REF!</v>
      </c>
      <c r="E691" s="288"/>
      <c r="F691" s="288"/>
      <c r="G691" s="288"/>
      <c r="H691" s="288"/>
      <c r="I691" s="288"/>
      <c r="J691" s="288"/>
      <c r="K691" s="288"/>
      <c r="L691" s="288"/>
      <c r="M691" s="288"/>
      <c r="N691" s="289"/>
    </row>
    <row r="692" spans="1:17" x14ac:dyDescent="0.25">
      <c r="A692" s="347" t="s">
        <v>54</v>
      </c>
      <c r="B692" s="348"/>
      <c r="C692" s="351" t="s">
        <v>25</v>
      </c>
      <c r="D692" s="345"/>
      <c r="E692" s="290"/>
      <c r="F692" s="290"/>
      <c r="G692" s="290"/>
      <c r="H692" s="290"/>
      <c r="I692" s="290"/>
      <c r="J692" s="290"/>
      <c r="K692" s="290"/>
      <c r="L692" s="290"/>
      <c r="M692" s="290"/>
      <c r="N692" s="291"/>
    </row>
    <row r="693" spans="1:17" x14ac:dyDescent="0.25">
      <c r="A693" s="349"/>
      <c r="B693" s="350"/>
      <c r="C693" s="352"/>
      <c r="D693" s="346"/>
      <c r="E693" s="292"/>
      <c r="F693" s="292"/>
      <c r="G693" s="292"/>
      <c r="H693" s="292"/>
      <c r="I693" s="292"/>
      <c r="J693" s="292"/>
      <c r="K693" s="292"/>
      <c r="L693" s="292"/>
      <c r="M693" s="292"/>
      <c r="N693" s="293"/>
    </row>
    <row r="694" spans="1:17" ht="34.5" customHeight="1" thickBot="1" x14ac:dyDescent="0.3">
      <c r="A694" s="353" t="s">
        <v>9</v>
      </c>
      <c r="B694" s="295"/>
      <c r="C694" s="295"/>
      <c r="D694" s="295"/>
      <c r="E694" s="295"/>
      <c r="F694" s="295"/>
      <c r="G694" s="295"/>
      <c r="H694" s="295"/>
      <c r="I694" s="295"/>
      <c r="J694" s="295"/>
      <c r="K694" s="295"/>
      <c r="L694" s="295"/>
      <c r="M694" s="296" t="s">
        <v>55</v>
      </c>
      <c r="N694" s="298" t="s">
        <v>12</v>
      </c>
    </row>
    <row r="695" spans="1:17" ht="71.25" customHeight="1" thickBot="1" x14ac:dyDescent="0.3">
      <c r="A695" s="66" t="s">
        <v>27</v>
      </c>
      <c r="B695" s="67" t="s">
        <v>28</v>
      </c>
      <c r="C695" s="68" t="s">
        <v>29</v>
      </c>
      <c r="D695" s="66" t="s">
        <v>30</v>
      </c>
      <c r="E695" s="69" t="s">
        <v>31</v>
      </c>
      <c r="F695" s="70" t="s">
        <v>32</v>
      </c>
      <c r="G695" s="71" t="s">
        <v>33</v>
      </c>
      <c r="H695" s="70" t="s">
        <v>34</v>
      </c>
      <c r="I695" s="72" t="s">
        <v>35</v>
      </c>
      <c r="J695" s="72" t="s">
        <v>36</v>
      </c>
      <c r="K695" s="73" t="s">
        <v>37</v>
      </c>
      <c r="L695" s="74" t="s">
        <v>38</v>
      </c>
      <c r="M695" s="297"/>
      <c r="N695" s="299"/>
    </row>
    <row r="696" spans="1:17" ht="16.5" thickBot="1" x14ac:dyDescent="0.3">
      <c r="A696" s="260" t="s">
        <v>137</v>
      </c>
      <c r="B696" s="261"/>
      <c r="C696" s="261"/>
      <c r="D696" s="261"/>
      <c r="E696" s="261"/>
      <c r="F696" s="261"/>
      <c r="G696" s="261"/>
      <c r="H696" s="261"/>
      <c r="I696" s="261"/>
      <c r="J696" s="261"/>
      <c r="K696" s="261"/>
      <c r="L696" s="261"/>
      <c r="M696" s="261"/>
      <c r="N696" s="262"/>
    </row>
    <row r="697" spans="1:17" s="32" customFormat="1" ht="74.25" customHeight="1" x14ac:dyDescent="0.25">
      <c r="A697" s="54"/>
      <c r="B697" s="97"/>
      <c r="C697" s="97"/>
      <c r="E697" s="62"/>
      <c r="F697" s="100" t="str">
        <f>IF(C697="","",E697/(VLOOKUP(YEAR(C697),$C$805:$D$841,2,FALSE)))</f>
        <v/>
      </c>
      <c r="G697" s="77"/>
      <c r="H697" s="78">
        <f>+E697*G697</f>
        <v>0</v>
      </c>
      <c r="I697" s="90" t="str">
        <f>+IF(E697="","",F697*G697)</f>
        <v/>
      </c>
      <c r="J697" s="93"/>
      <c r="K697" s="95"/>
      <c r="L697" s="91">
        <f>(SUM(I697:I698))/$C$791</f>
        <v>0</v>
      </c>
      <c r="M697" s="55"/>
      <c r="N697" s="57"/>
      <c r="P697" s="32" t="str">
        <f>IF(L1469="","",#REF!/(VLOOKUP(YEAR(#REF!),$XEU$1045872:$XEV$1045907,2,FALSE)))</f>
        <v/>
      </c>
    </row>
    <row r="698" spans="1:17" ht="15.75" x14ac:dyDescent="0.25">
      <c r="A698" s="260" t="s">
        <v>138</v>
      </c>
      <c r="B698" s="261"/>
      <c r="C698" s="261"/>
      <c r="D698" s="261"/>
      <c r="E698" s="261"/>
      <c r="F698" s="261"/>
      <c r="G698" s="261"/>
      <c r="H698" s="261"/>
      <c r="I698" s="261"/>
      <c r="J698" s="261"/>
      <c r="K698" s="261"/>
      <c r="L698" s="261"/>
      <c r="M698" s="261"/>
      <c r="N698" s="262"/>
    </row>
    <row r="699" spans="1:17" ht="15" customHeight="1" x14ac:dyDescent="0.25">
      <c r="A699" s="259" t="s">
        <v>39</v>
      </c>
      <c r="B699" s="259"/>
      <c r="C699" s="259"/>
      <c r="D699" s="259"/>
      <c r="E699" s="259"/>
      <c r="F699" s="259"/>
      <c r="G699" s="259"/>
      <c r="H699" s="259"/>
      <c r="I699" s="259"/>
      <c r="J699" s="259"/>
      <c r="K699" s="259"/>
      <c r="L699" s="339" t="str">
        <f>IF(AND(L697&gt;=100%),"CUMPLE","NO CUMPLE")</f>
        <v>NO CUMPLE</v>
      </c>
      <c r="M699" s="339"/>
      <c r="N699" s="340" t="s">
        <v>25</v>
      </c>
      <c r="P699" s="33"/>
    </row>
    <row r="700" spans="1:17" ht="16.5" thickBot="1" x14ac:dyDescent="0.3">
      <c r="A700" s="259"/>
      <c r="B700" s="259"/>
      <c r="C700" s="259"/>
      <c r="D700" s="259"/>
      <c r="E700" s="259"/>
      <c r="F700" s="259"/>
      <c r="G700" s="259"/>
      <c r="H700" s="259"/>
      <c r="I700" s="259"/>
      <c r="J700" s="259"/>
      <c r="K700" s="259"/>
      <c r="L700" s="285"/>
      <c r="M700" s="285"/>
      <c r="N700" s="287"/>
      <c r="O700" s="29"/>
      <c r="P700" s="29"/>
      <c r="Q700" s="29"/>
    </row>
    <row r="701" spans="1:17" ht="16.5" thickBot="1" x14ac:dyDescent="0.3">
      <c r="A701" s="26"/>
      <c r="B701" s="26"/>
      <c r="C701" s="26"/>
      <c r="D701" s="26"/>
      <c r="E701" s="26"/>
      <c r="F701" s="26"/>
      <c r="G701" s="26"/>
      <c r="H701" s="26"/>
      <c r="I701" s="26"/>
      <c r="J701" s="26"/>
      <c r="K701" s="26"/>
      <c r="L701" s="26"/>
      <c r="M701" s="27"/>
      <c r="N701" s="27"/>
      <c r="O701" s="29"/>
      <c r="P701" s="29"/>
      <c r="Q701" s="29"/>
    </row>
    <row r="702" spans="1:17" ht="28.5" x14ac:dyDescent="0.25">
      <c r="A702" s="341" t="e">
        <f>+'INFORME FINAL'!#REF!</f>
        <v>#REF!</v>
      </c>
      <c r="B702" s="342"/>
      <c r="C702" s="343"/>
      <c r="D702" s="344" t="e">
        <f>+'INFORME FINAL'!#REF!</f>
        <v>#REF!</v>
      </c>
      <c r="E702" s="288"/>
      <c r="F702" s="288"/>
      <c r="G702" s="288"/>
      <c r="H702" s="288"/>
      <c r="I702" s="288"/>
      <c r="J702" s="288"/>
      <c r="K702" s="288"/>
      <c r="L702" s="288"/>
      <c r="M702" s="288"/>
      <c r="N702" s="289"/>
    </row>
    <row r="703" spans="1:17" x14ac:dyDescent="0.25">
      <c r="A703" s="347" t="s">
        <v>54</v>
      </c>
      <c r="B703" s="348"/>
      <c r="C703" s="351" t="s">
        <v>24</v>
      </c>
      <c r="D703" s="345"/>
      <c r="E703" s="290"/>
      <c r="F703" s="290"/>
      <c r="G703" s="290"/>
      <c r="H703" s="290"/>
      <c r="I703" s="290"/>
      <c r="J703" s="290"/>
      <c r="K703" s="290"/>
      <c r="L703" s="290"/>
      <c r="M703" s="290"/>
      <c r="N703" s="291"/>
    </row>
    <row r="704" spans="1:17" x14ac:dyDescent="0.25">
      <c r="A704" s="349"/>
      <c r="B704" s="350"/>
      <c r="C704" s="352"/>
      <c r="D704" s="346"/>
      <c r="E704" s="292"/>
      <c r="F704" s="292"/>
      <c r="G704" s="292"/>
      <c r="H704" s="292"/>
      <c r="I704" s="292"/>
      <c r="J704" s="292"/>
      <c r="K704" s="292"/>
      <c r="L704" s="292"/>
      <c r="M704" s="292"/>
      <c r="N704" s="293"/>
    </row>
    <row r="705" spans="1:17" ht="34.5" customHeight="1" thickBot="1" x14ac:dyDescent="0.3">
      <c r="A705" s="353" t="s">
        <v>9</v>
      </c>
      <c r="B705" s="295"/>
      <c r="C705" s="295"/>
      <c r="D705" s="295"/>
      <c r="E705" s="295"/>
      <c r="F705" s="295"/>
      <c r="G705" s="295"/>
      <c r="H705" s="295"/>
      <c r="I705" s="295"/>
      <c r="J705" s="295"/>
      <c r="K705" s="295"/>
      <c r="L705" s="295"/>
      <c r="M705" s="296" t="s">
        <v>55</v>
      </c>
      <c r="N705" s="298" t="s">
        <v>12</v>
      </c>
    </row>
    <row r="706" spans="1:17" ht="71.25" customHeight="1" thickBot="1" x14ac:dyDescent="0.3">
      <c r="A706" s="66" t="s">
        <v>27</v>
      </c>
      <c r="B706" s="67" t="s">
        <v>28</v>
      </c>
      <c r="C706" s="68" t="s">
        <v>29</v>
      </c>
      <c r="D706" s="66" t="s">
        <v>30</v>
      </c>
      <c r="E706" s="69" t="s">
        <v>31</v>
      </c>
      <c r="F706" s="70" t="s">
        <v>32</v>
      </c>
      <c r="G706" s="71" t="s">
        <v>33</v>
      </c>
      <c r="H706" s="70" t="s">
        <v>34</v>
      </c>
      <c r="I706" s="72" t="s">
        <v>35</v>
      </c>
      <c r="J706" s="72" t="s">
        <v>36</v>
      </c>
      <c r="K706" s="73" t="s">
        <v>37</v>
      </c>
      <c r="L706" s="74" t="s">
        <v>38</v>
      </c>
      <c r="M706" s="297"/>
      <c r="N706" s="299"/>
    </row>
    <row r="707" spans="1:17" ht="16.5" thickBot="1" x14ac:dyDescent="0.3">
      <c r="A707" s="260" t="s">
        <v>139</v>
      </c>
      <c r="B707" s="261"/>
      <c r="C707" s="261"/>
      <c r="D707" s="261"/>
      <c r="E707" s="261"/>
      <c r="F707" s="261"/>
      <c r="G707" s="261"/>
      <c r="H707" s="261"/>
      <c r="I707" s="261"/>
      <c r="J707" s="261"/>
      <c r="K707" s="261"/>
      <c r="L707" s="261"/>
      <c r="M707" s="261"/>
      <c r="N707" s="262"/>
    </row>
    <row r="708" spans="1:17" s="32" customFormat="1" ht="161.25" customHeight="1" thickBot="1" x14ac:dyDescent="0.3">
      <c r="A708" s="54"/>
      <c r="B708" s="75"/>
      <c r="C708" s="75"/>
      <c r="E708" s="62"/>
      <c r="F708" s="76" t="str">
        <f>IF(C708="","",E708/(VLOOKUP(YEAR(C708),$C$805:$D$841,2,FALSE)))</f>
        <v/>
      </c>
      <c r="G708" s="77"/>
      <c r="H708" s="78">
        <f>+E708*G708</f>
        <v>0</v>
      </c>
      <c r="I708" s="90" t="str">
        <f>+IF(E708="","",F708*G708)</f>
        <v/>
      </c>
      <c r="J708" s="93"/>
      <c r="K708" s="336"/>
      <c r="L708" s="337">
        <f>(SUM(I708:I710))/$C$791</f>
        <v>0</v>
      </c>
      <c r="M708" s="55"/>
      <c r="N708" s="57"/>
      <c r="P708" s="32" t="str">
        <f>IF(L1495="","",#REF!/(VLOOKUP(YEAR(#REF!),$XEU$1045872:$XEV$1045907,2,FALSE)))</f>
        <v/>
      </c>
    </row>
    <row r="709" spans="1:17" s="32" customFormat="1" ht="65.25" customHeight="1" thickBot="1" x14ac:dyDescent="0.3">
      <c r="A709" s="54"/>
      <c r="B709" s="75"/>
      <c r="C709" s="75"/>
      <c r="D709" s="51"/>
      <c r="E709" s="62"/>
      <c r="F709" s="76" t="str">
        <f>IF(C709="","",E709/(VLOOKUP(YEAR(C709),$C$805:$D$841,2,FALSE)))</f>
        <v/>
      </c>
      <c r="G709" s="77"/>
      <c r="H709" s="78">
        <v>0</v>
      </c>
      <c r="I709" s="90" t="str">
        <f>+IF(E709="","",F709*G709)</f>
        <v/>
      </c>
      <c r="J709" s="92"/>
      <c r="K709" s="323"/>
      <c r="L709" s="338"/>
      <c r="M709" s="55"/>
      <c r="N709" s="57"/>
    </row>
    <row r="710" spans="1:17" s="32" customFormat="1" ht="65.25" customHeight="1" x14ac:dyDescent="0.25">
      <c r="A710" s="54"/>
      <c r="B710" s="75"/>
      <c r="C710" s="75"/>
      <c r="D710" s="51"/>
      <c r="E710" s="62"/>
      <c r="F710" s="76" t="str">
        <f>IF(C710="","",E710/(VLOOKUP(YEAR(C710),$C$805:$D$841,2,FALSE)))</f>
        <v/>
      </c>
      <c r="G710" s="77"/>
      <c r="H710" s="78">
        <v>0</v>
      </c>
      <c r="I710" s="90" t="str">
        <f>+IF(E710="","",F710*G710)</f>
        <v/>
      </c>
      <c r="J710" s="92"/>
      <c r="K710" s="323"/>
      <c r="L710" s="338"/>
      <c r="M710" s="55"/>
      <c r="N710" s="57"/>
    </row>
    <row r="711" spans="1:17" ht="15" customHeight="1" x14ac:dyDescent="0.25">
      <c r="A711" s="259" t="s">
        <v>39</v>
      </c>
      <c r="B711" s="259"/>
      <c r="C711" s="259"/>
      <c r="D711" s="259"/>
      <c r="E711" s="259"/>
      <c r="F711" s="259"/>
      <c r="G711" s="259"/>
      <c r="H711" s="259"/>
      <c r="I711" s="259"/>
      <c r="J711" s="259"/>
      <c r="K711" s="259"/>
      <c r="L711" s="339" t="str">
        <f>IF(AND(L708&gt;=100%),"CUMPLE","NO CUMPLE")</f>
        <v>NO CUMPLE</v>
      </c>
      <c r="M711" s="339"/>
      <c r="N711" s="340" t="s">
        <v>25</v>
      </c>
      <c r="P711" s="33"/>
    </row>
    <row r="712" spans="1:17" ht="16.5" thickBot="1" x14ac:dyDescent="0.3">
      <c r="A712" s="259"/>
      <c r="B712" s="259"/>
      <c r="C712" s="259"/>
      <c r="D712" s="259"/>
      <c r="E712" s="259"/>
      <c r="F712" s="259"/>
      <c r="G712" s="259"/>
      <c r="H712" s="259"/>
      <c r="I712" s="259"/>
      <c r="J712" s="259"/>
      <c r="K712" s="259"/>
      <c r="L712" s="285"/>
      <c r="M712" s="285"/>
      <c r="N712" s="287"/>
      <c r="O712" s="29"/>
      <c r="P712" s="29"/>
      <c r="Q712" s="29"/>
    </row>
    <row r="713" spans="1:17" ht="16.5" thickBot="1" x14ac:dyDescent="0.3">
      <c r="A713" s="26"/>
      <c r="B713" s="26"/>
      <c r="C713" s="26"/>
      <c r="D713" s="26"/>
      <c r="E713" s="26"/>
      <c r="F713" s="26"/>
      <c r="G713" s="26"/>
      <c r="H713" s="26"/>
      <c r="I713" s="26"/>
      <c r="J713" s="26"/>
      <c r="K713" s="26"/>
      <c r="L713" s="26"/>
      <c r="M713" s="27"/>
      <c r="N713" s="27"/>
      <c r="O713" s="29"/>
      <c r="P713" s="29"/>
      <c r="Q713" s="29"/>
    </row>
    <row r="714" spans="1:17" ht="28.5" x14ac:dyDescent="0.25">
      <c r="A714" s="341" t="e">
        <f>+'INFORME FINAL'!#REF!</f>
        <v>#REF!</v>
      </c>
      <c r="B714" s="342"/>
      <c r="C714" s="343"/>
      <c r="D714" s="344" t="e">
        <f>+'INFORME FINAL'!#REF!</f>
        <v>#REF!</v>
      </c>
      <c r="E714" s="288"/>
      <c r="F714" s="288"/>
      <c r="G714" s="288"/>
      <c r="H714" s="288"/>
      <c r="I714" s="288"/>
      <c r="J714" s="288"/>
      <c r="K714" s="288"/>
      <c r="L714" s="288"/>
      <c r="M714" s="288"/>
      <c r="N714" s="289"/>
    </row>
    <row r="715" spans="1:17" x14ac:dyDescent="0.25">
      <c r="A715" s="347" t="s">
        <v>54</v>
      </c>
      <c r="B715" s="348"/>
      <c r="C715" s="351" t="s">
        <v>25</v>
      </c>
      <c r="D715" s="345"/>
      <c r="E715" s="290"/>
      <c r="F715" s="290"/>
      <c r="G715" s="290"/>
      <c r="H715" s="290"/>
      <c r="I715" s="290"/>
      <c r="J715" s="290"/>
      <c r="K715" s="290"/>
      <c r="L715" s="290"/>
      <c r="M715" s="290"/>
      <c r="N715" s="291"/>
    </row>
    <row r="716" spans="1:17" x14ac:dyDescent="0.25">
      <c r="A716" s="349"/>
      <c r="B716" s="350"/>
      <c r="C716" s="352"/>
      <c r="D716" s="346"/>
      <c r="E716" s="292"/>
      <c r="F716" s="292"/>
      <c r="G716" s="292"/>
      <c r="H716" s="292"/>
      <c r="I716" s="292"/>
      <c r="J716" s="292"/>
      <c r="K716" s="292"/>
      <c r="L716" s="292"/>
      <c r="M716" s="292"/>
      <c r="N716" s="293"/>
    </row>
    <row r="717" spans="1:17" ht="34.5" customHeight="1" thickBot="1" x14ac:dyDescent="0.3">
      <c r="A717" s="353" t="s">
        <v>9</v>
      </c>
      <c r="B717" s="295"/>
      <c r="C717" s="295"/>
      <c r="D717" s="295"/>
      <c r="E717" s="295"/>
      <c r="F717" s="295"/>
      <c r="G717" s="295"/>
      <c r="H717" s="295"/>
      <c r="I717" s="295"/>
      <c r="J717" s="295"/>
      <c r="K717" s="295"/>
      <c r="L717" s="295"/>
      <c r="M717" s="296" t="s">
        <v>55</v>
      </c>
      <c r="N717" s="298" t="s">
        <v>12</v>
      </c>
    </row>
    <row r="718" spans="1:17" ht="71.25" customHeight="1" thickBot="1" x14ac:dyDescent="0.3">
      <c r="A718" s="66" t="s">
        <v>27</v>
      </c>
      <c r="B718" s="67" t="s">
        <v>28</v>
      </c>
      <c r="C718" s="68" t="s">
        <v>29</v>
      </c>
      <c r="D718" s="66" t="s">
        <v>30</v>
      </c>
      <c r="E718" s="69" t="s">
        <v>31</v>
      </c>
      <c r="F718" s="70" t="s">
        <v>32</v>
      </c>
      <c r="G718" s="71" t="s">
        <v>33</v>
      </c>
      <c r="H718" s="70" t="s">
        <v>34</v>
      </c>
      <c r="I718" s="72" t="s">
        <v>35</v>
      </c>
      <c r="J718" s="72" t="s">
        <v>36</v>
      </c>
      <c r="K718" s="73" t="s">
        <v>37</v>
      </c>
      <c r="L718" s="74" t="s">
        <v>38</v>
      </c>
      <c r="M718" s="297"/>
      <c r="N718" s="299"/>
    </row>
    <row r="719" spans="1:17" ht="16.5" thickBot="1" x14ac:dyDescent="0.3">
      <c r="A719" s="260" t="s">
        <v>140</v>
      </c>
      <c r="B719" s="261"/>
      <c r="C719" s="261"/>
      <c r="D719" s="261"/>
      <c r="E719" s="261"/>
      <c r="F719" s="261"/>
      <c r="G719" s="261"/>
      <c r="H719" s="261"/>
      <c r="I719" s="261"/>
      <c r="J719" s="261"/>
      <c r="K719" s="261"/>
      <c r="L719" s="261"/>
      <c r="M719" s="261"/>
      <c r="N719" s="262"/>
    </row>
    <row r="720" spans="1:17" s="32" customFormat="1" ht="74.25" customHeight="1" x14ac:dyDescent="0.25">
      <c r="A720" s="54"/>
      <c r="B720" s="97"/>
      <c r="C720" s="97"/>
      <c r="E720" s="62"/>
      <c r="F720" s="100" t="str">
        <f>IF(C720="","",E720/(VLOOKUP(YEAR(C720),$C$805:$D$841,2,FALSE)))</f>
        <v/>
      </c>
      <c r="G720" s="77"/>
      <c r="H720" s="78">
        <f>+E720*G720</f>
        <v>0</v>
      </c>
      <c r="I720" s="90" t="str">
        <f>+IF(E720="","",F720*G720)</f>
        <v/>
      </c>
      <c r="J720" s="93"/>
      <c r="K720" s="95"/>
      <c r="L720" s="91">
        <f>(SUM(I720:I723))/$C$791</f>
        <v>0</v>
      </c>
      <c r="M720" s="55"/>
      <c r="N720" s="57"/>
      <c r="P720" s="32" t="str">
        <f>IF(L1492="","",#REF!/(VLOOKUP(YEAR(#REF!),$XEU$1045872:$XEV$1045907,2,FALSE)))</f>
        <v/>
      </c>
    </row>
    <row r="721" spans="1:17" ht="16.5" thickBot="1" x14ac:dyDescent="0.3">
      <c r="A721" s="260" t="s">
        <v>141</v>
      </c>
      <c r="B721" s="261"/>
      <c r="C721" s="261"/>
      <c r="D721" s="261"/>
      <c r="E721" s="261"/>
      <c r="F721" s="261"/>
      <c r="G721" s="261"/>
      <c r="H721" s="261"/>
      <c r="I721" s="261"/>
      <c r="J721" s="261"/>
      <c r="K721" s="261"/>
      <c r="L721" s="261"/>
      <c r="M721" s="261"/>
      <c r="N721" s="262"/>
    </row>
    <row r="722" spans="1:17" s="32" customFormat="1" ht="74.25" customHeight="1" x14ac:dyDescent="0.25">
      <c r="A722" s="54"/>
      <c r="B722" s="97"/>
      <c r="C722" s="97"/>
      <c r="E722" s="62"/>
      <c r="F722" s="100" t="str">
        <f>IF(C722="","",E722/(VLOOKUP(YEAR(C722),$C$805:$D$841,2,FALSE)))</f>
        <v/>
      </c>
      <c r="G722" s="77"/>
      <c r="H722" s="78">
        <f>+E722*G722</f>
        <v>0</v>
      </c>
      <c r="I722" s="90" t="str">
        <f>+IF(E722="","",F722*G722)</f>
        <v/>
      </c>
      <c r="J722" s="93"/>
      <c r="K722" s="95"/>
      <c r="L722" s="95"/>
      <c r="M722" s="55"/>
      <c r="N722" s="57"/>
      <c r="P722" s="32" t="str">
        <f>IF(L1495="","",#REF!/(VLOOKUP(YEAR(#REF!),$XEU$1045872:$XEV$1045907,2,FALSE)))</f>
        <v/>
      </c>
    </row>
    <row r="723" spans="1:17" ht="15.75" x14ac:dyDescent="0.25">
      <c r="A723" s="260" t="s">
        <v>142</v>
      </c>
      <c r="B723" s="261"/>
      <c r="C723" s="261"/>
      <c r="D723" s="261"/>
      <c r="E723" s="261"/>
      <c r="F723" s="261"/>
      <c r="G723" s="261"/>
      <c r="H723" s="261"/>
      <c r="I723" s="261"/>
      <c r="J723" s="261"/>
      <c r="K723" s="261"/>
      <c r="L723" s="261"/>
      <c r="M723" s="261"/>
      <c r="N723" s="262"/>
    </row>
    <row r="724" spans="1:17" ht="15" customHeight="1" x14ac:dyDescent="0.25">
      <c r="A724" s="259" t="s">
        <v>39</v>
      </c>
      <c r="B724" s="259"/>
      <c r="C724" s="259"/>
      <c r="D724" s="259"/>
      <c r="E724" s="259"/>
      <c r="F724" s="259"/>
      <c r="G724" s="259"/>
      <c r="H724" s="259"/>
      <c r="I724" s="259"/>
      <c r="J724" s="259"/>
      <c r="K724" s="259"/>
      <c r="L724" s="339" t="str">
        <f>IF(AND(L720&gt;=100%),"CUMPLE","NO CUMPLE")</f>
        <v>NO CUMPLE</v>
      </c>
      <c r="M724" s="339"/>
      <c r="N724" s="340" t="s">
        <v>25</v>
      </c>
      <c r="P724" s="33"/>
    </row>
    <row r="725" spans="1:17" ht="16.5" thickBot="1" x14ac:dyDescent="0.3">
      <c r="A725" s="259"/>
      <c r="B725" s="259"/>
      <c r="C725" s="259"/>
      <c r="D725" s="259"/>
      <c r="E725" s="259"/>
      <c r="F725" s="259"/>
      <c r="G725" s="259"/>
      <c r="H725" s="259"/>
      <c r="I725" s="259"/>
      <c r="J725" s="259"/>
      <c r="K725" s="259"/>
      <c r="L725" s="285"/>
      <c r="M725" s="285"/>
      <c r="N725" s="287"/>
      <c r="O725" s="29"/>
      <c r="P725" s="29"/>
      <c r="Q725" s="29"/>
    </row>
    <row r="726" spans="1:17" ht="16.5" thickBot="1" x14ac:dyDescent="0.3">
      <c r="A726" s="26"/>
      <c r="B726" s="26"/>
      <c r="C726" s="26"/>
      <c r="D726" s="26"/>
      <c r="E726" s="26"/>
      <c r="F726" s="26"/>
      <c r="G726" s="26"/>
      <c r="H726" s="26"/>
      <c r="I726" s="26"/>
      <c r="J726" s="26"/>
      <c r="K726" s="26"/>
      <c r="L726" s="26"/>
      <c r="M726" s="27"/>
      <c r="N726" s="27"/>
      <c r="O726" s="29"/>
      <c r="P726" s="29"/>
      <c r="Q726" s="29"/>
    </row>
    <row r="727" spans="1:17" ht="28.5" x14ac:dyDescent="0.25">
      <c r="A727" s="341" t="e">
        <f>+'INFORME FINAL'!#REF!</f>
        <v>#REF!</v>
      </c>
      <c r="B727" s="342"/>
      <c r="C727" s="343"/>
      <c r="D727" s="344" t="e">
        <f>+'INFORME FINAL'!#REF!</f>
        <v>#REF!</v>
      </c>
      <c r="E727" s="288"/>
      <c r="F727" s="288"/>
      <c r="G727" s="288"/>
      <c r="H727" s="288"/>
      <c r="I727" s="288"/>
      <c r="J727" s="288"/>
      <c r="K727" s="288"/>
      <c r="L727" s="288"/>
      <c r="M727" s="288"/>
      <c r="N727" s="289"/>
    </row>
    <row r="728" spans="1:17" x14ac:dyDescent="0.25">
      <c r="A728" s="347" t="s">
        <v>54</v>
      </c>
      <c r="B728" s="348"/>
      <c r="C728" s="351" t="s">
        <v>25</v>
      </c>
      <c r="D728" s="345"/>
      <c r="E728" s="290"/>
      <c r="F728" s="290"/>
      <c r="G728" s="290"/>
      <c r="H728" s="290"/>
      <c r="I728" s="290"/>
      <c r="J728" s="290"/>
      <c r="K728" s="290"/>
      <c r="L728" s="290"/>
      <c r="M728" s="290"/>
      <c r="N728" s="291"/>
    </row>
    <row r="729" spans="1:17" x14ac:dyDescent="0.25">
      <c r="A729" s="349"/>
      <c r="B729" s="350"/>
      <c r="C729" s="352"/>
      <c r="D729" s="346"/>
      <c r="E729" s="292"/>
      <c r="F729" s="292"/>
      <c r="G729" s="292"/>
      <c r="H729" s="292"/>
      <c r="I729" s="292"/>
      <c r="J729" s="292"/>
      <c r="K729" s="292"/>
      <c r="L729" s="292"/>
      <c r="M729" s="292"/>
      <c r="N729" s="293"/>
    </row>
    <row r="730" spans="1:17" ht="34.5" customHeight="1" thickBot="1" x14ac:dyDescent="0.3">
      <c r="A730" s="353" t="s">
        <v>9</v>
      </c>
      <c r="B730" s="295"/>
      <c r="C730" s="295"/>
      <c r="D730" s="295"/>
      <c r="E730" s="295"/>
      <c r="F730" s="295"/>
      <c r="G730" s="295"/>
      <c r="H730" s="295"/>
      <c r="I730" s="295"/>
      <c r="J730" s="295"/>
      <c r="K730" s="295"/>
      <c r="L730" s="295"/>
      <c r="M730" s="296" t="s">
        <v>55</v>
      </c>
      <c r="N730" s="298" t="s">
        <v>12</v>
      </c>
    </row>
    <row r="731" spans="1:17" ht="71.25" customHeight="1" thickBot="1" x14ac:dyDescent="0.3">
      <c r="A731" s="66" t="s">
        <v>27</v>
      </c>
      <c r="B731" s="67" t="s">
        <v>28</v>
      </c>
      <c r="C731" s="68" t="s">
        <v>29</v>
      </c>
      <c r="D731" s="66" t="s">
        <v>30</v>
      </c>
      <c r="E731" s="69" t="s">
        <v>31</v>
      </c>
      <c r="F731" s="70" t="s">
        <v>32</v>
      </c>
      <c r="G731" s="71" t="s">
        <v>33</v>
      </c>
      <c r="H731" s="70" t="s">
        <v>34</v>
      </c>
      <c r="I731" s="72" t="s">
        <v>35</v>
      </c>
      <c r="J731" s="72" t="s">
        <v>36</v>
      </c>
      <c r="K731" s="73" t="s">
        <v>37</v>
      </c>
      <c r="L731" s="74" t="s">
        <v>38</v>
      </c>
      <c r="M731" s="297"/>
      <c r="N731" s="299"/>
    </row>
    <row r="732" spans="1:17" ht="16.5" thickBot="1" x14ac:dyDescent="0.3">
      <c r="A732" s="260" t="s">
        <v>41</v>
      </c>
      <c r="B732" s="261"/>
      <c r="C732" s="261"/>
      <c r="D732" s="261"/>
      <c r="E732" s="261"/>
      <c r="F732" s="261"/>
      <c r="G732" s="261"/>
      <c r="H732" s="261"/>
      <c r="I732" s="261"/>
      <c r="J732" s="261"/>
      <c r="K732" s="261"/>
      <c r="L732" s="261"/>
      <c r="M732" s="261"/>
      <c r="N732" s="262"/>
    </row>
    <row r="733" spans="1:17" s="32" customFormat="1" ht="74.25" customHeight="1" thickBot="1" x14ac:dyDescent="0.3">
      <c r="A733" s="54"/>
      <c r="B733" s="97"/>
      <c r="C733" s="97"/>
      <c r="E733" s="62"/>
      <c r="F733" s="100" t="str">
        <f>IF(C733="","",E733/(VLOOKUP(YEAR(C733),$C$805:$D$841,2,FALSE)))</f>
        <v/>
      </c>
      <c r="G733" s="77"/>
      <c r="H733" s="78">
        <f>+E733*G733</f>
        <v>0</v>
      </c>
      <c r="I733" s="90" t="str">
        <f>+IF(E733="","",F733*G733)</f>
        <v/>
      </c>
      <c r="J733" s="93"/>
      <c r="K733" s="336"/>
      <c r="L733" s="337">
        <f>(SUM(I733:I736))/$C$791</f>
        <v>0</v>
      </c>
      <c r="M733" s="55"/>
      <c r="N733" s="57"/>
      <c r="P733" s="32" t="str">
        <f>IF(L1505="","",#REF!/(VLOOKUP(YEAR(#REF!),$XEU$1045872:$XEV$1045907,2,FALSE)))</f>
        <v/>
      </c>
    </row>
    <row r="734" spans="1:17" s="32" customFormat="1" ht="74.25" customHeight="1" thickBot="1" x14ac:dyDescent="0.3">
      <c r="A734" s="54"/>
      <c r="B734" s="97"/>
      <c r="C734" s="97"/>
      <c r="E734" s="62"/>
      <c r="F734" s="100" t="str">
        <f>IF(C734="","",E734/(VLOOKUP(YEAR(C734),$C$805:$D$841,2,FALSE)))</f>
        <v/>
      </c>
      <c r="G734" s="77"/>
      <c r="H734" s="78">
        <f>+E734*G734</f>
        <v>0</v>
      </c>
      <c r="I734" s="90" t="str">
        <f>+IF(E734="","",F734*G734)</f>
        <v/>
      </c>
      <c r="J734" s="93"/>
      <c r="K734" s="323"/>
      <c r="L734" s="338"/>
      <c r="M734" s="55"/>
      <c r="N734" s="57"/>
      <c r="P734" s="32" t="str">
        <f>IF(L1503="","",#REF!/(VLOOKUP(YEAR(#REF!),$XEU$1045872:$XEV$1045907,2,FALSE)))</f>
        <v/>
      </c>
    </row>
    <row r="735" spans="1:17" s="32" customFormat="1" ht="74.25" customHeight="1" x14ac:dyDescent="0.25">
      <c r="A735" s="54"/>
      <c r="B735" s="97"/>
      <c r="C735" s="97"/>
      <c r="E735" s="62"/>
      <c r="F735" s="100" t="str">
        <f>IF(C735="","",E735/(VLOOKUP(YEAR(C735),$C$805:$D$841,2,FALSE)))</f>
        <v/>
      </c>
      <c r="G735" s="77"/>
      <c r="H735" s="78">
        <f>+E735*G735</f>
        <v>0</v>
      </c>
      <c r="I735" s="90" t="str">
        <f>+IF(E735="","",F735*G735)</f>
        <v/>
      </c>
      <c r="J735" s="93"/>
      <c r="K735" s="323"/>
      <c r="L735" s="338"/>
      <c r="M735" s="55"/>
      <c r="N735" s="57"/>
      <c r="P735" s="32" t="str">
        <f>IF(L1504="","",#REF!/(VLOOKUP(YEAR(#REF!),$XEU$1045872:$XEV$1045907,2,FALSE)))</f>
        <v/>
      </c>
    </row>
    <row r="736" spans="1:17" ht="15.75" x14ac:dyDescent="0.25">
      <c r="A736" s="260" t="s">
        <v>143</v>
      </c>
      <c r="B736" s="261"/>
      <c r="C736" s="261"/>
      <c r="D736" s="261"/>
      <c r="E736" s="261"/>
      <c r="F736" s="261"/>
      <c r="G736" s="261"/>
      <c r="H736" s="261"/>
      <c r="I736" s="261"/>
      <c r="J736" s="261"/>
      <c r="K736" s="261"/>
      <c r="L736" s="261"/>
      <c r="M736" s="261"/>
      <c r="N736" s="262"/>
    </row>
    <row r="737" spans="1:17" ht="15" customHeight="1" x14ac:dyDescent="0.25">
      <c r="A737" s="259" t="s">
        <v>39</v>
      </c>
      <c r="B737" s="259"/>
      <c r="C737" s="259"/>
      <c r="D737" s="259"/>
      <c r="E737" s="259"/>
      <c r="F737" s="259"/>
      <c r="G737" s="259"/>
      <c r="H737" s="259"/>
      <c r="I737" s="259"/>
      <c r="J737" s="259"/>
      <c r="K737" s="259"/>
      <c r="L737" s="339" t="str">
        <f>IF(AND(L733&gt;=100%),"CUMPLE","NO CUMPLE")</f>
        <v>NO CUMPLE</v>
      </c>
      <c r="M737" s="339"/>
      <c r="N737" s="340" t="s">
        <v>25</v>
      </c>
      <c r="P737" s="33"/>
    </row>
    <row r="738" spans="1:17" ht="16.5" thickBot="1" x14ac:dyDescent="0.3">
      <c r="A738" s="259"/>
      <c r="B738" s="259"/>
      <c r="C738" s="259"/>
      <c r="D738" s="259"/>
      <c r="E738" s="259"/>
      <c r="F738" s="259"/>
      <c r="G738" s="259"/>
      <c r="H738" s="259"/>
      <c r="I738" s="259"/>
      <c r="J738" s="259"/>
      <c r="K738" s="259"/>
      <c r="L738" s="285"/>
      <c r="M738" s="285"/>
      <c r="N738" s="287"/>
      <c r="O738" s="29"/>
      <c r="P738" s="29"/>
      <c r="Q738" s="29"/>
    </row>
    <row r="739" spans="1:17" ht="16.5" thickBot="1" x14ac:dyDescent="0.3">
      <c r="A739" s="26"/>
      <c r="B739" s="26"/>
      <c r="C739" s="26"/>
      <c r="D739" s="26"/>
      <c r="E739" s="26"/>
      <c r="F739" s="26"/>
      <c r="G739" s="26"/>
      <c r="H739" s="26"/>
      <c r="I739" s="26"/>
      <c r="J739" s="26"/>
      <c r="K739" s="26"/>
      <c r="L739" s="26"/>
      <c r="M739" s="27"/>
      <c r="N739" s="27"/>
      <c r="O739" s="29"/>
      <c r="P739" s="29"/>
      <c r="Q739" s="29"/>
    </row>
    <row r="740" spans="1:17" ht="28.5" x14ac:dyDescent="0.25">
      <c r="A740" s="341" t="e">
        <f>+'INFORME FINAL'!#REF!</f>
        <v>#REF!</v>
      </c>
      <c r="B740" s="342"/>
      <c r="C740" s="343"/>
      <c r="D740" s="344" t="e">
        <f>+'INFORME FINAL'!#REF!</f>
        <v>#REF!</v>
      </c>
      <c r="E740" s="288"/>
      <c r="F740" s="288"/>
      <c r="G740" s="288"/>
      <c r="H740" s="288"/>
      <c r="I740" s="288"/>
      <c r="J740" s="288"/>
      <c r="K740" s="288"/>
      <c r="L740" s="288"/>
      <c r="M740" s="288"/>
      <c r="N740" s="289"/>
    </row>
    <row r="741" spans="1:17" x14ac:dyDescent="0.25">
      <c r="A741" s="347" t="s">
        <v>54</v>
      </c>
      <c r="B741" s="348"/>
      <c r="C741" s="351" t="s">
        <v>24</v>
      </c>
      <c r="D741" s="345"/>
      <c r="E741" s="290"/>
      <c r="F741" s="290"/>
      <c r="G741" s="290"/>
      <c r="H741" s="290"/>
      <c r="I741" s="290"/>
      <c r="J741" s="290"/>
      <c r="K741" s="290"/>
      <c r="L741" s="290"/>
      <c r="M741" s="290"/>
      <c r="N741" s="291"/>
    </row>
    <row r="742" spans="1:17" x14ac:dyDescent="0.25">
      <c r="A742" s="349"/>
      <c r="B742" s="350"/>
      <c r="C742" s="352"/>
      <c r="D742" s="346"/>
      <c r="E742" s="292"/>
      <c r="F742" s="292"/>
      <c r="G742" s="292"/>
      <c r="H742" s="292"/>
      <c r="I742" s="292"/>
      <c r="J742" s="292"/>
      <c r="K742" s="292"/>
      <c r="L742" s="292"/>
      <c r="M742" s="292"/>
      <c r="N742" s="293"/>
    </row>
    <row r="743" spans="1:17" ht="34.5" customHeight="1" thickBot="1" x14ac:dyDescent="0.3">
      <c r="A743" s="353" t="s">
        <v>9</v>
      </c>
      <c r="B743" s="295"/>
      <c r="C743" s="295"/>
      <c r="D743" s="295"/>
      <c r="E743" s="295"/>
      <c r="F743" s="295"/>
      <c r="G743" s="295"/>
      <c r="H743" s="295"/>
      <c r="I743" s="295"/>
      <c r="J743" s="295"/>
      <c r="K743" s="295"/>
      <c r="L743" s="295"/>
      <c r="M743" s="296" t="s">
        <v>55</v>
      </c>
      <c r="N743" s="298" t="s">
        <v>12</v>
      </c>
    </row>
    <row r="744" spans="1:17" ht="71.25" customHeight="1" thickBot="1" x14ac:dyDescent="0.3">
      <c r="A744" s="66" t="s">
        <v>27</v>
      </c>
      <c r="B744" s="67" t="s">
        <v>28</v>
      </c>
      <c r="C744" s="68" t="s">
        <v>29</v>
      </c>
      <c r="D744" s="66" t="s">
        <v>30</v>
      </c>
      <c r="E744" s="69" t="s">
        <v>31</v>
      </c>
      <c r="F744" s="70" t="s">
        <v>32</v>
      </c>
      <c r="G744" s="71" t="s">
        <v>33</v>
      </c>
      <c r="H744" s="70" t="s">
        <v>34</v>
      </c>
      <c r="I744" s="72" t="s">
        <v>35</v>
      </c>
      <c r="J744" s="72" t="s">
        <v>36</v>
      </c>
      <c r="K744" s="73" t="s">
        <v>37</v>
      </c>
      <c r="L744" s="74" t="s">
        <v>38</v>
      </c>
      <c r="M744" s="297"/>
      <c r="N744" s="299"/>
    </row>
    <row r="745" spans="1:17" ht="16.5" thickBot="1" x14ac:dyDescent="0.3">
      <c r="A745" s="260" t="s">
        <v>144</v>
      </c>
      <c r="B745" s="261"/>
      <c r="C745" s="261"/>
      <c r="D745" s="261"/>
      <c r="E745" s="261"/>
      <c r="F745" s="261"/>
      <c r="G745" s="261"/>
      <c r="H745" s="261"/>
      <c r="I745" s="261"/>
      <c r="J745" s="261"/>
      <c r="K745" s="261"/>
      <c r="L745" s="261"/>
      <c r="M745" s="261"/>
      <c r="N745" s="262"/>
    </row>
    <row r="746" spans="1:17" s="32" customFormat="1" ht="161.25" customHeight="1" thickBot="1" x14ac:dyDescent="0.3">
      <c r="A746" s="54"/>
      <c r="B746" s="75"/>
      <c r="C746" s="75"/>
      <c r="E746" s="62"/>
      <c r="F746" s="76" t="str">
        <f>IF(C746="","",E746/(VLOOKUP(YEAR(C746),$C$805:$D$841,2,FALSE)))</f>
        <v/>
      </c>
      <c r="G746" s="77"/>
      <c r="H746" s="78">
        <f>+E746*G746</f>
        <v>0</v>
      </c>
      <c r="I746" s="90" t="str">
        <f>+IF(E746="","",F746*G746)</f>
        <v/>
      </c>
      <c r="J746" s="93"/>
      <c r="K746" s="336"/>
      <c r="L746" s="337">
        <f>(SUM(I746:I749))/$C$791</f>
        <v>0</v>
      </c>
      <c r="M746" s="55"/>
      <c r="N746" s="57"/>
      <c r="P746" s="32" t="str">
        <f>IF(L1533="","",#REF!/(VLOOKUP(YEAR(#REF!),$XEU$1045872:$XEV$1045907,2,FALSE)))</f>
        <v/>
      </c>
    </row>
    <row r="747" spans="1:17" s="32" customFormat="1" ht="65.25" customHeight="1" thickBot="1" x14ac:dyDescent="0.3">
      <c r="A747" s="54"/>
      <c r="B747" s="75"/>
      <c r="C747" s="75"/>
      <c r="D747" s="51"/>
      <c r="E747" s="62"/>
      <c r="F747" s="76" t="str">
        <f>IF(C747="","",E747/(VLOOKUP(YEAR(C747),$C$805:$D$841,2,FALSE)))</f>
        <v/>
      </c>
      <c r="G747" s="77"/>
      <c r="H747" s="78">
        <v>0</v>
      </c>
      <c r="I747" s="90" t="str">
        <f>+IF(E747="","",F747*G747)</f>
        <v/>
      </c>
      <c r="J747" s="92"/>
      <c r="K747" s="323"/>
      <c r="L747" s="338"/>
      <c r="M747" s="55"/>
      <c r="N747" s="57"/>
    </row>
    <row r="748" spans="1:17" s="32" customFormat="1" ht="65.25" customHeight="1" thickBot="1" x14ac:dyDescent="0.3">
      <c r="A748" s="54"/>
      <c r="B748" s="75"/>
      <c r="C748" s="75"/>
      <c r="D748" s="51"/>
      <c r="E748" s="62"/>
      <c r="F748" s="76" t="str">
        <f>IF(C748="","",E748/(VLOOKUP(YEAR(C748),$C$805:$D$841,2,FALSE)))</f>
        <v/>
      </c>
      <c r="G748" s="77"/>
      <c r="H748" s="78">
        <v>0</v>
      </c>
      <c r="I748" s="90" t="str">
        <f>+IF(E748="","",F748*G748)</f>
        <v/>
      </c>
      <c r="J748" s="92"/>
      <c r="K748" s="323"/>
      <c r="L748" s="338"/>
      <c r="M748" s="55"/>
      <c r="N748" s="57"/>
    </row>
    <row r="749" spans="1:17" s="32" customFormat="1" ht="65.25" customHeight="1" x14ac:dyDescent="0.25">
      <c r="A749" s="54"/>
      <c r="B749" s="75"/>
      <c r="C749" s="75"/>
      <c r="D749" s="51"/>
      <c r="E749" s="62"/>
      <c r="F749" s="76" t="str">
        <f>IF(C749="","",E749/(VLOOKUP(YEAR(C749),$C$805:$D$841,2,FALSE)))</f>
        <v/>
      </c>
      <c r="G749" s="77"/>
      <c r="H749" s="78">
        <v>0</v>
      </c>
      <c r="I749" s="90" t="str">
        <f>+IF(E749="","",F749*G749)</f>
        <v/>
      </c>
      <c r="J749" s="92"/>
      <c r="K749" s="323"/>
      <c r="L749" s="338"/>
      <c r="M749" s="55"/>
      <c r="N749" s="57"/>
    </row>
    <row r="750" spans="1:17" ht="15" customHeight="1" x14ac:dyDescent="0.25">
      <c r="A750" s="259" t="s">
        <v>39</v>
      </c>
      <c r="B750" s="259"/>
      <c r="C750" s="259"/>
      <c r="D750" s="259"/>
      <c r="E750" s="259"/>
      <c r="F750" s="259"/>
      <c r="G750" s="259"/>
      <c r="H750" s="259"/>
      <c r="I750" s="259"/>
      <c r="J750" s="259"/>
      <c r="K750" s="259"/>
      <c r="L750" s="339" t="str">
        <f>IF(AND(L746&gt;=100%),"CUMPLE","NO CUMPLE")</f>
        <v>NO CUMPLE</v>
      </c>
      <c r="M750" s="339"/>
      <c r="N750" s="340" t="s">
        <v>25</v>
      </c>
      <c r="P750" s="33"/>
    </row>
    <row r="751" spans="1:17" ht="16.5" thickBot="1" x14ac:dyDescent="0.3">
      <c r="A751" s="259"/>
      <c r="B751" s="259"/>
      <c r="C751" s="259"/>
      <c r="D751" s="259"/>
      <c r="E751" s="259"/>
      <c r="F751" s="259"/>
      <c r="G751" s="259"/>
      <c r="H751" s="259"/>
      <c r="I751" s="259"/>
      <c r="J751" s="259"/>
      <c r="K751" s="259"/>
      <c r="L751" s="285"/>
      <c r="M751" s="285"/>
      <c r="N751" s="287"/>
      <c r="O751" s="29"/>
      <c r="P751" s="29"/>
      <c r="Q751" s="29"/>
    </row>
    <row r="752" spans="1:17" ht="16.5" thickBot="1" x14ac:dyDescent="0.3">
      <c r="A752" s="26"/>
      <c r="B752" s="26"/>
      <c r="C752" s="26"/>
      <c r="D752" s="26"/>
      <c r="E752" s="26"/>
      <c r="F752" s="26"/>
      <c r="G752" s="26"/>
      <c r="H752" s="26"/>
      <c r="I752" s="26"/>
      <c r="J752" s="26"/>
      <c r="K752" s="26"/>
      <c r="L752" s="26"/>
      <c r="M752" s="27"/>
      <c r="N752" s="27"/>
      <c r="O752" s="29"/>
      <c r="P752" s="29"/>
      <c r="Q752" s="29"/>
    </row>
    <row r="753" spans="1:17" ht="28.5" x14ac:dyDescent="0.25">
      <c r="A753" s="341" t="e">
        <f>+'INFORME FINAL'!#REF!</f>
        <v>#REF!</v>
      </c>
      <c r="B753" s="342"/>
      <c r="C753" s="343"/>
      <c r="D753" s="344" t="e">
        <f>+'INFORME FINAL'!#REF!</f>
        <v>#REF!</v>
      </c>
      <c r="E753" s="288"/>
      <c r="F753" s="288"/>
      <c r="G753" s="288"/>
      <c r="H753" s="288"/>
      <c r="I753" s="288"/>
      <c r="J753" s="288"/>
      <c r="K753" s="288"/>
      <c r="L753" s="288"/>
      <c r="M753" s="288"/>
      <c r="N753" s="289"/>
    </row>
    <row r="754" spans="1:17" x14ac:dyDescent="0.25">
      <c r="A754" s="347" t="s">
        <v>54</v>
      </c>
      <c r="B754" s="348"/>
      <c r="C754" s="351" t="s">
        <v>25</v>
      </c>
      <c r="D754" s="345"/>
      <c r="E754" s="290"/>
      <c r="F754" s="290"/>
      <c r="G754" s="290"/>
      <c r="H754" s="290"/>
      <c r="I754" s="290"/>
      <c r="J754" s="290"/>
      <c r="K754" s="290"/>
      <c r="L754" s="290"/>
      <c r="M754" s="290"/>
      <c r="N754" s="291"/>
    </row>
    <row r="755" spans="1:17" x14ac:dyDescent="0.25">
      <c r="A755" s="349"/>
      <c r="B755" s="350"/>
      <c r="C755" s="352"/>
      <c r="D755" s="346"/>
      <c r="E755" s="292"/>
      <c r="F755" s="292"/>
      <c r="G755" s="292"/>
      <c r="H755" s="292"/>
      <c r="I755" s="292"/>
      <c r="J755" s="292"/>
      <c r="K755" s="292"/>
      <c r="L755" s="292"/>
      <c r="M755" s="292"/>
      <c r="N755" s="293"/>
    </row>
    <row r="756" spans="1:17" ht="34.5" customHeight="1" thickBot="1" x14ac:dyDescent="0.3">
      <c r="A756" s="353" t="s">
        <v>9</v>
      </c>
      <c r="B756" s="295"/>
      <c r="C756" s="295"/>
      <c r="D756" s="295"/>
      <c r="E756" s="295"/>
      <c r="F756" s="295"/>
      <c r="G756" s="295"/>
      <c r="H756" s="295"/>
      <c r="I756" s="295"/>
      <c r="J756" s="295"/>
      <c r="K756" s="295"/>
      <c r="L756" s="295"/>
      <c r="M756" s="296" t="s">
        <v>55</v>
      </c>
      <c r="N756" s="298" t="s">
        <v>12</v>
      </c>
    </row>
    <row r="757" spans="1:17" ht="71.25" customHeight="1" thickBot="1" x14ac:dyDescent="0.3">
      <c r="A757" s="66" t="s">
        <v>27</v>
      </c>
      <c r="B757" s="67" t="s">
        <v>28</v>
      </c>
      <c r="C757" s="68" t="s">
        <v>29</v>
      </c>
      <c r="D757" s="66" t="s">
        <v>30</v>
      </c>
      <c r="E757" s="69" t="s">
        <v>31</v>
      </c>
      <c r="F757" s="70" t="s">
        <v>32</v>
      </c>
      <c r="G757" s="71" t="s">
        <v>33</v>
      </c>
      <c r="H757" s="70" t="s">
        <v>34</v>
      </c>
      <c r="I757" s="72" t="s">
        <v>35</v>
      </c>
      <c r="J757" s="72" t="s">
        <v>36</v>
      </c>
      <c r="K757" s="73" t="s">
        <v>37</v>
      </c>
      <c r="L757" s="74" t="s">
        <v>38</v>
      </c>
      <c r="M757" s="297"/>
      <c r="N757" s="299"/>
    </row>
    <row r="758" spans="1:17" ht="16.5" thickBot="1" x14ac:dyDescent="0.3">
      <c r="A758" s="260" t="s">
        <v>145</v>
      </c>
      <c r="B758" s="261"/>
      <c r="C758" s="261"/>
      <c r="D758" s="261"/>
      <c r="E758" s="261"/>
      <c r="F758" s="261"/>
      <c r="G758" s="261"/>
      <c r="H758" s="261"/>
      <c r="I758" s="261"/>
      <c r="J758" s="261"/>
      <c r="K758" s="261"/>
      <c r="L758" s="261"/>
      <c r="M758" s="261"/>
      <c r="N758" s="262"/>
    </row>
    <row r="759" spans="1:17" s="32" customFormat="1" ht="74.25" customHeight="1" x14ac:dyDescent="0.25">
      <c r="A759" s="54"/>
      <c r="B759" s="97"/>
      <c r="C759" s="97"/>
      <c r="E759" s="62"/>
      <c r="F759" s="100" t="str">
        <f>IF(C759="","",E759/(VLOOKUP(YEAR(C759),$C$805:$D$841,2,FALSE)))</f>
        <v/>
      </c>
      <c r="G759" s="77"/>
      <c r="H759" s="78">
        <f>+E759*G759</f>
        <v>0</v>
      </c>
      <c r="I759" s="90" t="str">
        <f>+IF(E759="","",F759*G759)</f>
        <v/>
      </c>
      <c r="J759" s="93"/>
      <c r="K759" s="95"/>
      <c r="L759" s="91">
        <f>(SUM(I759:I761))/$C$791</f>
        <v>0</v>
      </c>
      <c r="M759" s="55"/>
      <c r="N759" s="57"/>
      <c r="P759" s="32" t="str">
        <f>IF(L1531="","",#REF!/(VLOOKUP(YEAR(#REF!),$XEU$1045872:$XEV$1045907,2,FALSE)))</f>
        <v/>
      </c>
    </row>
    <row r="760" spans="1:17" ht="16.5" thickBot="1" x14ac:dyDescent="0.3">
      <c r="A760" s="260" t="s">
        <v>42</v>
      </c>
      <c r="B760" s="261"/>
      <c r="C760" s="261"/>
      <c r="D760" s="261"/>
      <c r="E760" s="261"/>
      <c r="F760" s="261"/>
      <c r="G760" s="261"/>
      <c r="H760" s="261"/>
      <c r="I760" s="261"/>
      <c r="J760" s="261"/>
      <c r="K760" s="261"/>
      <c r="L760" s="261"/>
      <c r="M760" s="261"/>
      <c r="N760" s="262"/>
    </row>
    <row r="761" spans="1:17" s="32" customFormat="1" ht="74.25" customHeight="1" x14ac:dyDescent="0.25">
      <c r="A761" s="54"/>
      <c r="B761" s="97"/>
      <c r="C761" s="97"/>
      <c r="E761" s="62"/>
      <c r="F761" s="100" t="str">
        <f>IF(C761="","",E761/(VLOOKUP(YEAR(C761),$C$805:$D$841,2,FALSE)))</f>
        <v/>
      </c>
      <c r="G761" s="77"/>
      <c r="H761" s="78">
        <f>+E761*G761</f>
        <v>0</v>
      </c>
      <c r="I761" s="90" t="str">
        <f>+IF(E761="","",F761*G761)</f>
        <v/>
      </c>
      <c r="J761" s="93"/>
      <c r="K761" s="95"/>
      <c r="L761" s="95"/>
      <c r="M761" s="55"/>
      <c r="N761" s="57"/>
      <c r="P761" s="32" t="str">
        <f>IF(L1534="","",#REF!/(VLOOKUP(YEAR(#REF!),$XEU$1045872:$XEV$1045907,2,FALSE)))</f>
        <v/>
      </c>
    </row>
    <row r="762" spans="1:17" ht="15" customHeight="1" x14ac:dyDescent="0.25">
      <c r="A762" s="259" t="s">
        <v>39</v>
      </c>
      <c r="B762" s="259"/>
      <c r="C762" s="259"/>
      <c r="D762" s="259"/>
      <c r="E762" s="259"/>
      <c r="F762" s="259"/>
      <c r="G762" s="259"/>
      <c r="H762" s="259"/>
      <c r="I762" s="259"/>
      <c r="J762" s="259"/>
      <c r="K762" s="259"/>
      <c r="L762" s="339" t="str">
        <f>IF(AND(L759&gt;=100%),"CUMPLE","NO CUMPLE")</f>
        <v>NO CUMPLE</v>
      </c>
      <c r="M762" s="339"/>
      <c r="N762" s="340" t="s">
        <v>25</v>
      </c>
      <c r="P762" s="33"/>
    </row>
    <row r="763" spans="1:17" ht="16.5" thickBot="1" x14ac:dyDescent="0.3">
      <c r="A763" s="259"/>
      <c r="B763" s="259"/>
      <c r="C763" s="259"/>
      <c r="D763" s="259"/>
      <c r="E763" s="259"/>
      <c r="F763" s="259"/>
      <c r="G763" s="259"/>
      <c r="H763" s="259"/>
      <c r="I763" s="259"/>
      <c r="J763" s="259"/>
      <c r="K763" s="259"/>
      <c r="L763" s="285"/>
      <c r="M763" s="285"/>
      <c r="N763" s="287"/>
      <c r="O763" s="29"/>
      <c r="P763" s="29"/>
      <c r="Q763" s="29"/>
    </row>
    <row r="764" spans="1:17" ht="16.5" thickBot="1" x14ac:dyDescent="0.3">
      <c r="A764" s="26"/>
      <c r="B764" s="26"/>
      <c r="C764" s="26"/>
      <c r="D764" s="26"/>
      <c r="E764" s="26"/>
      <c r="F764" s="26"/>
      <c r="G764" s="26"/>
      <c r="H764" s="26"/>
      <c r="I764" s="26"/>
      <c r="J764" s="26"/>
      <c r="K764" s="26"/>
      <c r="L764" s="26"/>
      <c r="M764" s="27"/>
      <c r="N764" s="27"/>
      <c r="O764" s="29"/>
      <c r="P764" s="29"/>
      <c r="Q764" s="29"/>
    </row>
    <row r="765" spans="1:17" ht="28.5" x14ac:dyDescent="0.25">
      <c r="A765" s="341" t="e">
        <f>+'INFORME FINAL'!#REF!</f>
        <v>#REF!</v>
      </c>
      <c r="B765" s="342"/>
      <c r="C765" s="343"/>
      <c r="D765" s="344" t="e">
        <f>+'INFORME FINAL'!#REF!</f>
        <v>#REF!</v>
      </c>
      <c r="E765" s="288"/>
      <c r="F765" s="288"/>
      <c r="G765" s="288"/>
      <c r="H765" s="288"/>
      <c r="I765" s="288"/>
      <c r="J765" s="288"/>
      <c r="K765" s="288"/>
      <c r="L765" s="288"/>
      <c r="M765" s="288"/>
      <c r="N765" s="289"/>
    </row>
    <row r="766" spans="1:17" x14ac:dyDescent="0.25">
      <c r="A766" s="347" t="s">
        <v>54</v>
      </c>
      <c r="B766" s="348"/>
      <c r="C766" s="351" t="s">
        <v>25</v>
      </c>
      <c r="D766" s="345"/>
      <c r="E766" s="290"/>
      <c r="F766" s="290"/>
      <c r="G766" s="290"/>
      <c r="H766" s="290"/>
      <c r="I766" s="290"/>
      <c r="J766" s="290"/>
      <c r="K766" s="290"/>
      <c r="L766" s="290"/>
      <c r="M766" s="290"/>
      <c r="N766" s="291"/>
    </row>
    <row r="767" spans="1:17" x14ac:dyDescent="0.25">
      <c r="A767" s="349"/>
      <c r="B767" s="350"/>
      <c r="C767" s="352"/>
      <c r="D767" s="346"/>
      <c r="E767" s="292"/>
      <c r="F767" s="292"/>
      <c r="G767" s="292"/>
      <c r="H767" s="292"/>
      <c r="I767" s="292"/>
      <c r="J767" s="292"/>
      <c r="K767" s="292"/>
      <c r="L767" s="292"/>
      <c r="M767" s="292"/>
      <c r="N767" s="293"/>
    </row>
    <row r="768" spans="1:17" ht="34.5" customHeight="1" thickBot="1" x14ac:dyDescent="0.3">
      <c r="A768" s="353" t="s">
        <v>9</v>
      </c>
      <c r="B768" s="295"/>
      <c r="C768" s="295"/>
      <c r="D768" s="295"/>
      <c r="E768" s="295"/>
      <c r="F768" s="295"/>
      <c r="G768" s="295"/>
      <c r="H768" s="295"/>
      <c r="I768" s="295"/>
      <c r="J768" s="295"/>
      <c r="K768" s="295"/>
      <c r="L768" s="295"/>
      <c r="M768" s="296" t="s">
        <v>55</v>
      </c>
      <c r="N768" s="298" t="s">
        <v>12</v>
      </c>
    </row>
    <row r="769" spans="1:17" ht="71.25" customHeight="1" thickBot="1" x14ac:dyDescent="0.3">
      <c r="A769" s="66" t="s">
        <v>27</v>
      </c>
      <c r="B769" s="67" t="s">
        <v>28</v>
      </c>
      <c r="C769" s="68" t="s">
        <v>29</v>
      </c>
      <c r="D769" s="66" t="s">
        <v>30</v>
      </c>
      <c r="E769" s="69" t="s">
        <v>31</v>
      </c>
      <c r="F769" s="70" t="s">
        <v>32</v>
      </c>
      <c r="G769" s="71" t="s">
        <v>33</v>
      </c>
      <c r="H769" s="70" t="s">
        <v>34</v>
      </c>
      <c r="I769" s="72" t="s">
        <v>35</v>
      </c>
      <c r="J769" s="72" t="s">
        <v>36</v>
      </c>
      <c r="K769" s="73" t="s">
        <v>37</v>
      </c>
      <c r="L769" s="74" t="s">
        <v>38</v>
      </c>
      <c r="M769" s="297"/>
      <c r="N769" s="299"/>
    </row>
    <row r="770" spans="1:17" ht="16.5" thickBot="1" x14ac:dyDescent="0.3">
      <c r="A770" s="260" t="s">
        <v>146</v>
      </c>
      <c r="B770" s="261"/>
      <c r="C770" s="261"/>
      <c r="D770" s="261"/>
      <c r="E770" s="261"/>
      <c r="F770" s="261"/>
      <c r="G770" s="261"/>
      <c r="H770" s="261"/>
      <c r="I770" s="261"/>
      <c r="J770" s="261"/>
      <c r="K770" s="261"/>
      <c r="L770" s="261"/>
      <c r="M770" s="261"/>
      <c r="N770" s="262"/>
    </row>
    <row r="771" spans="1:17" s="32" customFormat="1" ht="74.25" customHeight="1" thickBot="1" x14ac:dyDescent="0.3">
      <c r="A771" s="54"/>
      <c r="B771" s="97"/>
      <c r="C771" s="97"/>
      <c r="E771" s="62"/>
      <c r="F771" s="100" t="str">
        <f>IF(C771="","",E771/(VLOOKUP(YEAR(C771),$C$805:$D$841,2,FALSE)))</f>
        <v/>
      </c>
      <c r="G771" s="77"/>
      <c r="H771" s="78">
        <f>+E771*G771</f>
        <v>0</v>
      </c>
      <c r="I771" s="90" t="str">
        <f>+IF(E771="","",F771*G771)</f>
        <v/>
      </c>
      <c r="J771" s="93"/>
      <c r="K771" s="336"/>
      <c r="L771" s="337">
        <f>(SUM(I771:I774))/$C$791</f>
        <v>0</v>
      </c>
      <c r="M771" s="55"/>
      <c r="N771" s="57"/>
      <c r="P771" s="32" t="str">
        <f>IF(L1543="","",#REF!/(VLOOKUP(YEAR(#REF!),$XEU$1045872:$XEV$1045907,2,FALSE)))</f>
        <v/>
      </c>
    </row>
    <row r="772" spans="1:17" s="32" customFormat="1" ht="74.25" customHeight="1" x14ac:dyDescent="0.25">
      <c r="A772" s="54"/>
      <c r="B772" s="97"/>
      <c r="C772" s="97"/>
      <c r="E772" s="62"/>
      <c r="F772" s="100" t="str">
        <f>IF(C772="","",E772/(VLOOKUP(YEAR(C772),$C$805:$D$841,2,FALSE)))</f>
        <v/>
      </c>
      <c r="G772" s="77"/>
      <c r="H772" s="78">
        <f>+E772*G772</f>
        <v>0</v>
      </c>
      <c r="I772" s="90" t="str">
        <f>+IF(E772="","",F772*G772)</f>
        <v/>
      </c>
      <c r="J772" s="93"/>
      <c r="K772" s="323"/>
      <c r="L772" s="338"/>
      <c r="M772" s="55"/>
      <c r="N772" s="57"/>
      <c r="P772" s="32" t="str">
        <f>IF(L1542="","",#REF!/(VLOOKUP(YEAR(#REF!),$XEU$1045872:$XEV$1045907,2,FALSE)))</f>
        <v/>
      </c>
    </row>
    <row r="773" spans="1:17" ht="16.5" thickBot="1" x14ac:dyDescent="0.3">
      <c r="A773" s="260" t="s">
        <v>147</v>
      </c>
      <c r="B773" s="261"/>
      <c r="C773" s="261"/>
      <c r="D773" s="261"/>
      <c r="E773" s="261"/>
      <c r="F773" s="261"/>
      <c r="G773" s="261"/>
      <c r="H773" s="261"/>
      <c r="I773" s="261"/>
      <c r="J773" s="261"/>
      <c r="K773" s="261"/>
      <c r="L773" s="261"/>
      <c r="M773" s="261"/>
      <c r="N773" s="262"/>
    </row>
    <row r="774" spans="1:17" s="32" customFormat="1" ht="74.25" customHeight="1" x14ac:dyDescent="0.25">
      <c r="A774" s="54"/>
      <c r="B774" s="97"/>
      <c r="C774" s="97"/>
      <c r="E774" s="62"/>
      <c r="F774" s="100" t="str">
        <f>IF(C774="","",E774/(VLOOKUP(YEAR(C774),$C$805:$D$841,2,FALSE)))</f>
        <v/>
      </c>
      <c r="G774" s="77"/>
      <c r="H774" s="78">
        <f>+E774*G774</f>
        <v>0</v>
      </c>
      <c r="I774" s="90" t="str">
        <f>+IF(E774="","",F774*G774)</f>
        <v/>
      </c>
      <c r="J774" s="93"/>
      <c r="K774" s="95"/>
      <c r="L774" s="95"/>
      <c r="M774" s="55"/>
      <c r="N774" s="57"/>
      <c r="P774" s="32" t="str">
        <f>IF(L1545="","",#REF!/(VLOOKUP(YEAR(#REF!),$XEU$1045872:$XEV$1045907,2,FALSE)))</f>
        <v/>
      </c>
    </row>
    <row r="775" spans="1:17" ht="15" customHeight="1" x14ac:dyDescent="0.25">
      <c r="A775" s="259" t="s">
        <v>39</v>
      </c>
      <c r="B775" s="259"/>
      <c r="C775" s="259"/>
      <c r="D775" s="259"/>
      <c r="E775" s="259"/>
      <c r="F775" s="259"/>
      <c r="G775" s="259"/>
      <c r="H775" s="259"/>
      <c r="I775" s="259"/>
      <c r="J775" s="259"/>
      <c r="K775" s="259"/>
      <c r="L775" s="339" t="str">
        <f>IF(AND(L771&gt;=100%),"CUMPLE","NO CUMPLE")</f>
        <v>NO CUMPLE</v>
      </c>
      <c r="M775" s="339"/>
      <c r="N775" s="340" t="s">
        <v>25</v>
      </c>
      <c r="P775" s="33"/>
    </row>
    <row r="776" spans="1:17" ht="16.5" thickBot="1" x14ac:dyDescent="0.3">
      <c r="A776" s="259"/>
      <c r="B776" s="259"/>
      <c r="C776" s="259"/>
      <c r="D776" s="259"/>
      <c r="E776" s="259"/>
      <c r="F776" s="259"/>
      <c r="G776" s="259"/>
      <c r="H776" s="259"/>
      <c r="I776" s="259"/>
      <c r="J776" s="259"/>
      <c r="K776" s="259"/>
      <c r="L776" s="285"/>
      <c r="M776" s="285"/>
      <c r="N776" s="287"/>
      <c r="O776" s="29"/>
      <c r="P776" s="29"/>
      <c r="Q776" s="29"/>
    </row>
    <row r="777" spans="1:17" ht="16.5" thickBot="1" x14ac:dyDescent="0.3">
      <c r="A777" s="26"/>
      <c r="B777" s="26"/>
      <c r="C777" s="26"/>
      <c r="D777" s="26"/>
      <c r="E777" s="26"/>
      <c r="F777" s="26"/>
      <c r="G777" s="26"/>
      <c r="H777" s="26"/>
      <c r="I777" s="26"/>
      <c r="J777" s="26"/>
      <c r="K777" s="26"/>
      <c r="L777" s="26"/>
      <c r="M777" s="27"/>
      <c r="N777" s="27"/>
      <c r="O777" s="29"/>
      <c r="P777" s="29"/>
      <c r="Q777" s="29"/>
    </row>
    <row r="778" spans="1:17" ht="28.5" x14ac:dyDescent="0.25">
      <c r="A778" s="341" t="e">
        <f>+'INFORME FINAL'!#REF!</f>
        <v>#REF!</v>
      </c>
      <c r="B778" s="342"/>
      <c r="C778" s="343"/>
      <c r="D778" s="344" t="e">
        <f>+'INFORME FINAL'!#REF!</f>
        <v>#REF!</v>
      </c>
      <c r="E778" s="288"/>
      <c r="F778" s="288"/>
      <c r="G778" s="288"/>
      <c r="H778" s="288"/>
      <c r="I778" s="288"/>
      <c r="J778" s="288"/>
      <c r="K778" s="288"/>
      <c r="L778" s="288"/>
      <c r="M778" s="288"/>
      <c r="N778" s="289"/>
    </row>
    <row r="779" spans="1:17" x14ac:dyDescent="0.25">
      <c r="A779" s="347" t="s">
        <v>54</v>
      </c>
      <c r="B779" s="348"/>
      <c r="C779" s="351" t="s">
        <v>24</v>
      </c>
      <c r="D779" s="345"/>
      <c r="E779" s="290"/>
      <c r="F779" s="290"/>
      <c r="G779" s="290"/>
      <c r="H779" s="290"/>
      <c r="I779" s="290"/>
      <c r="J779" s="290"/>
      <c r="K779" s="290"/>
      <c r="L779" s="290"/>
      <c r="M779" s="290"/>
      <c r="N779" s="291"/>
    </row>
    <row r="780" spans="1:17" x14ac:dyDescent="0.25">
      <c r="A780" s="349"/>
      <c r="B780" s="350"/>
      <c r="C780" s="352"/>
      <c r="D780" s="346"/>
      <c r="E780" s="292"/>
      <c r="F780" s="292"/>
      <c r="G780" s="292"/>
      <c r="H780" s="292"/>
      <c r="I780" s="292"/>
      <c r="J780" s="292"/>
      <c r="K780" s="292"/>
      <c r="L780" s="292"/>
      <c r="M780" s="292"/>
      <c r="N780" s="293"/>
    </row>
    <row r="781" spans="1:17" ht="34.5" customHeight="1" thickBot="1" x14ac:dyDescent="0.3">
      <c r="A781" s="353" t="s">
        <v>9</v>
      </c>
      <c r="B781" s="295"/>
      <c r="C781" s="295"/>
      <c r="D781" s="295"/>
      <c r="E781" s="295"/>
      <c r="F781" s="295"/>
      <c r="G781" s="295"/>
      <c r="H781" s="295"/>
      <c r="I781" s="295"/>
      <c r="J781" s="295"/>
      <c r="K781" s="295"/>
      <c r="L781" s="295"/>
      <c r="M781" s="296" t="s">
        <v>55</v>
      </c>
      <c r="N781" s="298" t="s">
        <v>12</v>
      </c>
    </row>
    <row r="782" spans="1:17" ht="71.25" customHeight="1" thickBot="1" x14ac:dyDescent="0.3">
      <c r="A782" s="66" t="s">
        <v>27</v>
      </c>
      <c r="B782" s="67" t="s">
        <v>28</v>
      </c>
      <c r="C782" s="68" t="s">
        <v>29</v>
      </c>
      <c r="D782" s="66" t="s">
        <v>30</v>
      </c>
      <c r="E782" s="69" t="s">
        <v>31</v>
      </c>
      <c r="F782" s="70" t="s">
        <v>32</v>
      </c>
      <c r="G782" s="71" t="s">
        <v>33</v>
      </c>
      <c r="H782" s="70" t="s">
        <v>34</v>
      </c>
      <c r="I782" s="72" t="s">
        <v>35</v>
      </c>
      <c r="J782" s="72" t="s">
        <v>36</v>
      </c>
      <c r="K782" s="73" t="s">
        <v>37</v>
      </c>
      <c r="L782" s="74" t="s">
        <v>38</v>
      </c>
      <c r="M782" s="297"/>
      <c r="N782" s="299"/>
    </row>
    <row r="783" spans="1:17" ht="16.5" thickBot="1" x14ac:dyDescent="0.3">
      <c r="A783" s="260" t="s">
        <v>144</v>
      </c>
      <c r="B783" s="261"/>
      <c r="C783" s="261"/>
      <c r="D783" s="261"/>
      <c r="E783" s="261"/>
      <c r="F783" s="261"/>
      <c r="G783" s="261"/>
      <c r="H783" s="261"/>
      <c r="I783" s="261"/>
      <c r="J783" s="261"/>
      <c r="K783" s="261"/>
      <c r="L783" s="261"/>
      <c r="M783" s="261"/>
      <c r="N783" s="262"/>
    </row>
    <row r="784" spans="1:17" s="32" customFormat="1" ht="161.25" customHeight="1" thickBot="1" x14ac:dyDescent="0.3">
      <c r="A784" s="54"/>
      <c r="B784" s="75"/>
      <c r="C784" s="75"/>
      <c r="E784" s="62"/>
      <c r="F784" s="76" t="str">
        <f>IF(C784="","",E784/(VLOOKUP(YEAR(C784),$C$805:$D$841,2,FALSE)))</f>
        <v/>
      </c>
      <c r="G784" s="77"/>
      <c r="H784" s="78">
        <f>+E784*G784</f>
        <v>0</v>
      </c>
      <c r="I784" s="90" t="str">
        <f>+IF(E784="","",F784*G784)</f>
        <v/>
      </c>
      <c r="J784" s="93"/>
      <c r="K784" s="336"/>
      <c r="L784" s="337">
        <f>(SUM(I784:I785))/$C$791</f>
        <v>0</v>
      </c>
      <c r="M784" s="55"/>
      <c r="N784" s="57"/>
      <c r="P784" s="32" t="str">
        <f>IF(L1571="","",#REF!/(VLOOKUP(YEAR(#REF!),$XEU$1045872:$XEV$1045907,2,FALSE)))</f>
        <v/>
      </c>
    </row>
    <row r="785" spans="1:17" s="32" customFormat="1" ht="65.25" customHeight="1" x14ac:dyDescent="0.25">
      <c r="A785" s="54"/>
      <c r="B785" s="75"/>
      <c r="C785" s="75"/>
      <c r="D785" s="51"/>
      <c r="E785" s="62"/>
      <c r="F785" s="76" t="str">
        <f>IF(C785="","",E785/(VLOOKUP(YEAR(C785),$C$805:$D$841,2,FALSE)))</f>
        <v/>
      </c>
      <c r="G785" s="77"/>
      <c r="H785" s="78">
        <v>0</v>
      </c>
      <c r="I785" s="90" t="str">
        <f>+IF(E785="","",F785*G785)</f>
        <v/>
      </c>
      <c r="J785" s="92"/>
      <c r="K785" s="323"/>
      <c r="L785" s="338"/>
      <c r="M785" s="55"/>
      <c r="N785" s="57"/>
    </row>
    <row r="786" spans="1:17" ht="15" customHeight="1" x14ac:dyDescent="0.25">
      <c r="A786" s="259" t="s">
        <v>39</v>
      </c>
      <c r="B786" s="259"/>
      <c r="C786" s="259"/>
      <c r="D786" s="259"/>
      <c r="E786" s="259"/>
      <c r="F786" s="259"/>
      <c r="G786" s="259"/>
      <c r="H786" s="259"/>
      <c r="I786" s="259"/>
      <c r="J786" s="259"/>
      <c r="K786" s="259"/>
      <c r="L786" s="339" t="str">
        <f>IF(AND(L784&gt;=100%),"CUMPLE","NO CUMPLE")</f>
        <v>NO CUMPLE</v>
      </c>
      <c r="M786" s="339"/>
      <c r="N786" s="340" t="s">
        <v>25</v>
      </c>
      <c r="P786" s="33"/>
    </row>
    <row r="787" spans="1:17" ht="16.5" thickBot="1" x14ac:dyDescent="0.3">
      <c r="A787" s="259"/>
      <c r="B787" s="259"/>
      <c r="C787" s="259"/>
      <c r="D787" s="259"/>
      <c r="E787" s="259"/>
      <c r="F787" s="259"/>
      <c r="G787" s="259"/>
      <c r="H787" s="259"/>
      <c r="I787" s="259"/>
      <c r="J787" s="259"/>
      <c r="K787" s="259"/>
      <c r="L787" s="285"/>
      <c r="M787" s="285"/>
      <c r="N787" s="287"/>
      <c r="O787" s="29"/>
      <c r="P787" s="29"/>
      <c r="Q787" s="29"/>
    </row>
    <row r="788" spans="1:17" ht="15.75" x14ac:dyDescent="0.25">
      <c r="A788" s="26"/>
      <c r="B788" s="26"/>
      <c r="C788" s="26"/>
      <c r="D788" s="26"/>
      <c r="E788" s="26"/>
      <c r="F788" s="26"/>
      <c r="G788" s="26"/>
      <c r="H788" s="26"/>
      <c r="I788" s="26"/>
      <c r="J788" s="26"/>
      <c r="K788" s="26"/>
      <c r="L788" s="26"/>
      <c r="M788" s="27"/>
      <c r="N788" s="27"/>
      <c r="O788" s="29"/>
      <c r="P788" s="29"/>
      <c r="Q788" s="29"/>
    </row>
    <row r="789" spans="1:17" ht="16.5" thickBot="1" x14ac:dyDescent="0.3">
      <c r="A789" s="26"/>
      <c r="B789" s="26"/>
      <c r="C789" s="26"/>
      <c r="D789" s="26"/>
      <c r="E789" s="26"/>
      <c r="F789" s="26"/>
      <c r="G789" s="26"/>
      <c r="H789" s="26"/>
      <c r="I789" s="26"/>
      <c r="J789" s="26"/>
      <c r="K789" s="26"/>
      <c r="L789" s="26"/>
      <c r="M789" s="27"/>
      <c r="N789" s="27"/>
      <c r="O789" s="29"/>
      <c r="P789" s="29"/>
      <c r="Q789" s="29"/>
    </row>
    <row r="790" spans="1:17" ht="16.5" thickBot="1" x14ac:dyDescent="0.3">
      <c r="A790" s="325" t="s">
        <v>45</v>
      </c>
      <c r="B790" s="326"/>
      <c r="C790" s="89" t="s">
        <v>46</v>
      </c>
      <c r="D790" s="89"/>
      <c r="E790" s="89"/>
      <c r="F790" s="89"/>
      <c r="G790" s="26"/>
      <c r="H790" s="26"/>
      <c r="I790" s="26"/>
      <c r="J790" s="26"/>
      <c r="K790" s="26"/>
      <c r="L790" s="26"/>
      <c r="M790" s="27"/>
      <c r="N790" s="28"/>
      <c r="O790" s="29"/>
      <c r="P790" s="29"/>
      <c r="Q790" s="29"/>
    </row>
    <row r="791" spans="1:17" ht="21.75" thickBot="1" x14ac:dyDescent="0.4">
      <c r="A791" s="34" t="s">
        <v>49</v>
      </c>
      <c r="B791" s="35">
        <v>373339126</v>
      </c>
      <c r="C791" s="64">
        <f>+B791/D841</f>
        <v>425.31083397983372</v>
      </c>
      <c r="D791" s="65"/>
      <c r="E791" s="64"/>
      <c r="F791" s="65"/>
      <c r="G791" s="65"/>
      <c r="H791" s="64"/>
      <c r="I791" s="26"/>
      <c r="J791" s="26"/>
      <c r="K791" s="26"/>
      <c r="L791" s="26"/>
      <c r="M791" s="27"/>
      <c r="N791" s="27"/>
      <c r="O791" s="29"/>
      <c r="P791" s="29"/>
      <c r="Q791" s="29"/>
    </row>
    <row r="792" spans="1:17" ht="187.5" customHeight="1" x14ac:dyDescent="0.35">
      <c r="A792" s="311" t="s">
        <v>148</v>
      </c>
      <c r="B792" s="311"/>
      <c r="C792" s="36" t="s">
        <v>149</v>
      </c>
      <c r="D792" s="65"/>
      <c r="E792" s="65"/>
      <c r="F792" s="65"/>
      <c r="G792" s="65"/>
      <c r="H792" s="65"/>
      <c r="I792" s="65"/>
      <c r="J792" s="38"/>
      <c r="K792" s="38"/>
      <c r="M792" s="39"/>
      <c r="N792" s="39"/>
    </row>
    <row r="793" spans="1:17" ht="23.25" x14ac:dyDescent="0.35">
      <c r="A793" s="40" t="s">
        <v>50</v>
      </c>
      <c r="B793" s="40"/>
      <c r="C793" s="36"/>
      <c r="D793" s="37"/>
      <c r="E793" s="38"/>
      <c r="F793" s="38"/>
      <c r="G793" s="38"/>
      <c r="H793" s="38"/>
      <c r="I793" s="38"/>
      <c r="J793" s="38"/>
      <c r="K793" s="38"/>
      <c r="M793" s="39"/>
      <c r="N793" s="39"/>
    </row>
    <row r="794" spans="1:17" ht="156.75" customHeight="1" x14ac:dyDescent="0.35">
      <c r="A794" s="311" t="s">
        <v>150</v>
      </c>
      <c r="B794" s="311"/>
      <c r="C794" s="36"/>
      <c r="D794" s="60"/>
      <c r="E794" s="38"/>
      <c r="F794" s="38"/>
      <c r="G794" s="38"/>
      <c r="H794" s="38"/>
      <c r="I794" s="38"/>
      <c r="J794" s="38"/>
      <c r="K794" s="38"/>
      <c r="M794" s="39"/>
      <c r="N794" s="39"/>
    </row>
    <row r="795" spans="1:17" ht="23.25" x14ac:dyDescent="0.35">
      <c r="A795" s="41"/>
      <c r="B795" s="41"/>
      <c r="C795" s="36"/>
      <c r="D795" s="37"/>
      <c r="E795" s="38"/>
      <c r="F795" s="38"/>
      <c r="G795" s="38"/>
      <c r="H795" s="38"/>
      <c r="I795" s="38"/>
      <c r="J795" s="38"/>
      <c r="K795" s="38"/>
      <c r="M795" s="39"/>
      <c r="N795" s="39"/>
    </row>
    <row r="796" spans="1:17" ht="83.25" customHeight="1" x14ac:dyDescent="0.35">
      <c r="A796" s="309" t="s">
        <v>151</v>
      </c>
      <c r="B796" s="309"/>
      <c r="C796" s="39"/>
      <c r="D796" s="39"/>
      <c r="E796" s="39"/>
      <c r="F796" s="39"/>
      <c r="M796" s="39"/>
      <c r="N796" s="39"/>
    </row>
    <row r="797" spans="1:17" ht="61.5" customHeight="1" x14ac:dyDescent="0.35">
      <c r="A797" s="334" t="s">
        <v>152</v>
      </c>
      <c r="B797" s="309"/>
      <c r="C797" s="42"/>
      <c r="D797" s="37"/>
      <c r="E797" s="335"/>
      <c r="F797" s="335"/>
      <c r="G797" s="335"/>
      <c r="H797" s="335"/>
      <c r="I797" s="335"/>
      <c r="J797" s="38"/>
      <c r="K797" s="38"/>
      <c r="M797" s="39"/>
      <c r="N797" s="39"/>
    </row>
    <row r="798" spans="1:17" ht="214.5" customHeight="1" x14ac:dyDescent="0.35">
      <c r="A798" s="331" t="s">
        <v>153</v>
      </c>
      <c r="B798" s="309"/>
      <c r="C798" s="37"/>
      <c r="D798" s="37"/>
      <c r="E798" s="332"/>
      <c r="F798" s="333"/>
      <c r="G798" s="333"/>
      <c r="H798" s="333"/>
      <c r="I798" s="333"/>
      <c r="J798" s="43"/>
      <c r="K798" s="43"/>
      <c r="M798" s="39"/>
      <c r="N798" s="39"/>
    </row>
    <row r="799" spans="1:17" ht="140.25" customHeight="1" x14ac:dyDescent="0.35">
      <c r="A799" s="334"/>
      <c r="B799" s="309"/>
      <c r="C799" s="39"/>
      <c r="D799" s="39"/>
      <c r="E799" s="332"/>
      <c r="F799" s="333"/>
      <c r="G799" s="333"/>
      <c r="H799" s="333"/>
      <c r="I799" s="333"/>
      <c r="J799" s="43"/>
      <c r="K799" s="43"/>
      <c r="M799" s="39"/>
      <c r="N799" s="39"/>
    </row>
    <row r="800" spans="1:17" ht="56.25" customHeight="1" x14ac:dyDescent="0.35">
      <c r="A800" s="39"/>
      <c r="B800" s="39"/>
      <c r="C800" s="44"/>
      <c r="D800" s="44"/>
      <c r="E800" s="335"/>
      <c r="F800" s="335"/>
      <c r="G800" s="335"/>
      <c r="H800" s="335"/>
      <c r="I800" s="335"/>
      <c r="J800" s="38"/>
      <c r="K800" s="38"/>
      <c r="M800" s="39"/>
      <c r="N800" s="39"/>
    </row>
    <row r="801" spans="2:8" ht="24" thickBot="1" x14ac:dyDescent="0.4">
      <c r="F801" s="39"/>
      <c r="G801" s="39"/>
      <c r="H801" s="39"/>
    </row>
    <row r="802" spans="2:8" x14ac:dyDescent="0.25">
      <c r="B802" s="79"/>
      <c r="C802" s="80"/>
      <c r="D802" s="80"/>
      <c r="E802" s="81"/>
    </row>
    <row r="803" spans="2:8" x14ac:dyDescent="0.25">
      <c r="B803" s="82"/>
      <c r="C803" s="83" t="s">
        <v>51</v>
      </c>
      <c r="D803" s="83" t="s">
        <v>52</v>
      </c>
      <c r="E803" s="84"/>
    </row>
    <row r="804" spans="2:8" x14ac:dyDescent="0.25">
      <c r="B804" s="82"/>
      <c r="C804" s="83"/>
      <c r="D804" s="83"/>
      <c r="E804" s="84"/>
    </row>
    <row r="805" spans="2:8" x14ac:dyDescent="0.25">
      <c r="B805" s="82"/>
      <c r="C805" s="83">
        <v>1984</v>
      </c>
      <c r="D805" s="85">
        <v>11298</v>
      </c>
      <c r="E805" s="84"/>
    </row>
    <row r="806" spans="2:8" x14ac:dyDescent="0.25">
      <c r="B806" s="82"/>
      <c r="C806" s="83">
        <v>1985</v>
      </c>
      <c r="D806" s="85">
        <v>13558</v>
      </c>
      <c r="E806" s="84"/>
    </row>
    <row r="807" spans="2:8" x14ac:dyDescent="0.25">
      <c r="B807" s="82"/>
      <c r="C807" s="83">
        <v>1986</v>
      </c>
      <c r="D807" s="85">
        <v>16811</v>
      </c>
      <c r="E807" s="84"/>
    </row>
    <row r="808" spans="2:8" x14ac:dyDescent="0.25">
      <c r="B808" s="82"/>
      <c r="C808" s="83">
        <v>1987</v>
      </c>
      <c r="D808" s="85">
        <v>20510</v>
      </c>
      <c r="E808" s="84"/>
    </row>
    <row r="809" spans="2:8" ht="21" customHeight="1" x14ac:dyDescent="0.25">
      <c r="B809" s="82"/>
      <c r="C809" s="83">
        <v>1988</v>
      </c>
      <c r="D809" s="85">
        <v>25637</v>
      </c>
      <c r="E809" s="84"/>
    </row>
    <row r="810" spans="2:8" x14ac:dyDescent="0.25">
      <c r="B810" s="82"/>
      <c r="C810" s="83">
        <v>1989</v>
      </c>
      <c r="D810" s="85">
        <v>32560</v>
      </c>
      <c r="E810" s="84"/>
    </row>
    <row r="811" spans="2:8" x14ac:dyDescent="0.25">
      <c r="B811" s="82"/>
      <c r="C811" s="83">
        <v>1990</v>
      </c>
      <c r="D811" s="85">
        <v>41025</v>
      </c>
      <c r="E811" s="84"/>
    </row>
    <row r="812" spans="2:8" x14ac:dyDescent="0.25">
      <c r="B812" s="82"/>
      <c r="C812" s="83">
        <v>1991</v>
      </c>
      <c r="D812" s="85">
        <v>51716</v>
      </c>
      <c r="E812" s="84"/>
    </row>
    <row r="813" spans="2:8" x14ac:dyDescent="0.25">
      <c r="B813" s="82"/>
      <c r="C813" s="83">
        <v>1992</v>
      </c>
      <c r="D813" s="85">
        <v>65190</v>
      </c>
      <c r="E813" s="84"/>
    </row>
    <row r="814" spans="2:8" x14ac:dyDescent="0.25">
      <c r="B814" s="82"/>
      <c r="C814" s="83">
        <v>1993</v>
      </c>
      <c r="D814" s="85">
        <v>81510</v>
      </c>
      <c r="E814" s="84"/>
    </row>
    <row r="815" spans="2:8" x14ac:dyDescent="0.25">
      <c r="B815" s="82"/>
      <c r="C815" s="83">
        <v>1994</v>
      </c>
      <c r="D815" s="85">
        <v>98700</v>
      </c>
      <c r="E815" s="84"/>
    </row>
    <row r="816" spans="2:8" x14ac:dyDescent="0.25">
      <c r="B816" s="82"/>
      <c r="C816" s="83">
        <v>1995</v>
      </c>
      <c r="D816" s="85">
        <v>118934</v>
      </c>
      <c r="E816" s="84"/>
    </row>
    <row r="817" spans="2:5" x14ac:dyDescent="0.25">
      <c r="B817" s="82"/>
      <c r="C817" s="83">
        <v>1996</v>
      </c>
      <c r="D817" s="85">
        <v>142125</v>
      </c>
      <c r="E817" s="84"/>
    </row>
    <row r="818" spans="2:5" x14ac:dyDescent="0.25">
      <c r="B818" s="82"/>
      <c r="C818" s="83">
        <v>1997</v>
      </c>
      <c r="D818" s="85">
        <v>172005</v>
      </c>
      <c r="E818" s="84"/>
    </row>
    <row r="819" spans="2:5" x14ac:dyDescent="0.25">
      <c r="B819" s="82"/>
      <c r="C819" s="83">
        <v>1998</v>
      </c>
      <c r="D819" s="85">
        <v>203826</v>
      </c>
      <c r="E819" s="84"/>
    </row>
    <row r="820" spans="2:5" x14ac:dyDescent="0.25">
      <c r="B820" s="82"/>
      <c r="C820" s="83">
        <v>1999</v>
      </c>
      <c r="D820" s="85">
        <v>236460</v>
      </c>
      <c r="E820" s="84"/>
    </row>
    <row r="821" spans="2:5" x14ac:dyDescent="0.25">
      <c r="B821" s="82"/>
      <c r="C821" s="83">
        <v>2000</v>
      </c>
      <c r="D821" s="85">
        <v>260100</v>
      </c>
      <c r="E821" s="84"/>
    </row>
    <row r="822" spans="2:5" x14ac:dyDescent="0.25">
      <c r="B822" s="82"/>
      <c r="C822" s="83">
        <v>2001</v>
      </c>
      <c r="D822" s="85">
        <v>286000</v>
      </c>
      <c r="E822" s="84"/>
    </row>
    <row r="823" spans="2:5" x14ac:dyDescent="0.25">
      <c r="B823" s="82"/>
      <c r="C823" s="83">
        <v>2002</v>
      </c>
      <c r="D823" s="85">
        <v>309000</v>
      </c>
      <c r="E823" s="84"/>
    </row>
    <row r="824" spans="2:5" x14ac:dyDescent="0.25">
      <c r="B824" s="82"/>
      <c r="C824" s="83">
        <v>2003</v>
      </c>
      <c r="D824" s="85">
        <v>332000</v>
      </c>
      <c r="E824" s="84"/>
    </row>
    <row r="825" spans="2:5" x14ac:dyDescent="0.25">
      <c r="B825" s="82"/>
      <c r="C825" s="83">
        <v>2004</v>
      </c>
      <c r="D825" s="85">
        <v>358000</v>
      </c>
      <c r="E825" s="84"/>
    </row>
    <row r="826" spans="2:5" x14ac:dyDescent="0.25">
      <c r="B826" s="82"/>
      <c r="C826" s="83">
        <v>2005</v>
      </c>
      <c r="D826" s="85">
        <v>381500</v>
      </c>
      <c r="E826" s="84"/>
    </row>
    <row r="827" spans="2:5" x14ac:dyDescent="0.25">
      <c r="B827" s="82"/>
      <c r="C827" s="83">
        <v>2006</v>
      </c>
      <c r="D827" s="85">
        <v>408000</v>
      </c>
      <c r="E827" s="84"/>
    </row>
    <row r="828" spans="2:5" x14ac:dyDescent="0.25">
      <c r="B828" s="82"/>
      <c r="C828" s="83">
        <v>2007</v>
      </c>
      <c r="D828" s="85">
        <v>433700</v>
      </c>
      <c r="E828" s="84"/>
    </row>
    <row r="829" spans="2:5" x14ac:dyDescent="0.25">
      <c r="B829" s="82"/>
      <c r="C829" s="83">
        <v>2008</v>
      </c>
      <c r="D829" s="85">
        <v>461500</v>
      </c>
      <c r="E829" s="84"/>
    </row>
    <row r="830" spans="2:5" x14ac:dyDescent="0.25">
      <c r="B830" s="82"/>
      <c r="C830" s="83">
        <v>2009</v>
      </c>
      <c r="D830" s="85">
        <v>496900</v>
      </c>
      <c r="E830" s="84"/>
    </row>
    <row r="831" spans="2:5" x14ac:dyDescent="0.25">
      <c r="B831" s="82"/>
      <c r="C831" s="83">
        <v>2010</v>
      </c>
      <c r="D831" s="85">
        <v>515000</v>
      </c>
      <c r="E831" s="84"/>
    </row>
    <row r="832" spans="2:5" x14ac:dyDescent="0.25">
      <c r="B832" s="82"/>
      <c r="C832" s="83">
        <v>2011</v>
      </c>
      <c r="D832" s="85">
        <v>535600</v>
      </c>
      <c r="E832" s="84"/>
    </row>
    <row r="833" spans="2:5" x14ac:dyDescent="0.25">
      <c r="B833" s="82"/>
      <c r="C833" s="83">
        <v>2012</v>
      </c>
      <c r="D833" s="85">
        <v>566700</v>
      </c>
      <c r="E833" s="84"/>
    </row>
    <row r="834" spans="2:5" x14ac:dyDescent="0.25">
      <c r="B834" s="82"/>
      <c r="C834" s="83">
        <v>2013</v>
      </c>
      <c r="D834" s="85">
        <v>589500</v>
      </c>
      <c r="E834" s="84"/>
    </row>
    <row r="835" spans="2:5" x14ac:dyDescent="0.25">
      <c r="B835" s="82"/>
      <c r="C835" s="83">
        <v>2014</v>
      </c>
      <c r="D835" s="85">
        <v>616000</v>
      </c>
      <c r="E835" s="84"/>
    </row>
    <row r="836" spans="2:5" x14ac:dyDescent="0.25">
      <c r="B836" s="82"/>
      <c r="C836" s="83">
        <v>2015</v>
      </c>
      <c r="D836" s="85">
        <v>644350</v>
      </c>
      <c r="E836" s="84"/>
    </row>
    <row r="837" spans="2:5" x14ac:dyDescent="0.25">
      <c r="B837" s="82"/>
      <c r="C837" s="83">
        <v>2016</v>
      </c>
      <c r="D837" s="86">
        <v>689455</v>
      </c>
      <c r="E837" s="84"/>
    </row>
    <row r="838" spans="2:5" x14ac:dyDescent="0.25">
      <c r="C838" s="83">
        <v>2017</v>
      </c>
      <c r="D838" s="85">
        <v>737717</v>
      </c>
    </row>
    <row r="839" spans="2:5" x14ac:dyDescent="0.25">
      <c r="C839" s="83">
        <v>2018</v>
      </c>
      <c r="D839" s="86">
        <v>781242</v>
      </c>
    </row>
    <row r="840" spans="2:5" x14ac:dyDescent="0.25">
      <c r="C840" s="83">
        <v>2019</v>
      </c>
      <c r="D840" s="86">
        <v>828116</v>
      </c>
    </row>
    <row r="841" spans="2:5" ht="15.75" thickBot="1" x14ac:dyDescent="0.3">
      <c r="C841" s="87">
        <v>2020</v>
      </c>
      <c r="D841" s="88">
        <v>877803</v>
      </c>
    </row>
  </sheetData>
  <sheetProtection formatCells="0" formatColumns="0" formatRows="0" insertColumns="0" insertRows="0" insertHyperlinks="0" deleteColumns="0" deleteRows="0" sort="0" autoFilter="0" pivotTables="0"/>
  <mergeCells count="891">
    <mergeCell ref="A9:L9"/>
    <mergeCell ref="M9:M10"/>
    <mergeCell ref="N9:N10"/>
    <mergeCell ref="A11:N11"/>
    <mergeCell ref="K12:K13"/>
    <mergeCell ref="L12:L13"/>
    <mergeCell ref="A1:N1"/>
    <mergeCell ref="A2:N2"/>
    <mergeCell ref="A3:N3"/>
    <mergeCell ref="A4:N4"/>
    <mergeCell ref="A6:C6"/>
    <mergeCell ref="D6:N8"/>
    <mergeCell ref="A7:B8"/>
    <mergeCell ref="C7:C8"/>
    <mergeCell ref="A20:L20"/>
    <mergeCell ref="M20:M21"/>
    <mergeCell ref="N20:N21"/>
    <mergeCell ref="A22:N22"/>
    <mergeCell ref="K23:K26"/>
    <mergeCell ref="L23:L26"/>
    <mergeCell ref="A14:K15"/>
    <mergeCell ref="L14:L15"/>
    <mergeCell ref="M14:M15"/>
    <mergeCell ref="N14:N15"/>
    <mergeCell ref="A17:C17"/>
    <mergeCell ref="D17:N19"/>
    <mergeCell ref="A18:B19"/>
    <mergeCell ref="C18:C19"/>
    <mergeCell ref="A33:L33"/>
    <mergeCell ref="M33:M34"/>
    <mergeCell ref="N33:N34"/>
    <mergeCell ref="A35:N35"/>
    <mergeCell ref="K36:K37"/>
    <mergeCell ref="L36:L37"/>
    <mergeCell ref="A27:K28"/>
    <mergeCell ref="L27:L28"/>
    <mergeCell ref="M27:M28"/>
    <mergeCell ref="N27:N28"/>
    <mergeCell ref="A30:C30"/>
    <mergeCell ref="D30:N32"/>
    <mergeCell ref="A31:B32"/>
    <mergeCell ref="C31:C32"/>
    <mergeCell ref="A45:L45"/>
    <mergeCell ref="M45:M46"/>
    <mergeCell ref="N45:N46"/>
    <mergeCell ref="A47:N47"/>
    <mergeCell ref="K48:K49"/>
    <mergeCell ref="L48:L49"/>
    <mergeCell ref="A38:N38"/>
    <mergeCell ref="A39:K40"/>
    <mergeCell ref="L39:L40"/>
    <mergeCell ref="M39:M40"/>
    <mergeCell ref="N39:N40"/>
    <mergeCell ref="A42:C42"/>
    <mergeCell ref="D42:N44"/>
    <mergeCell ref="A43:B44"/>
    <mergeCell ref="C43:C44"/>
    <mergeCell ref="A56:L56"/>
    <mergeCell ref="M56:M57"/>
    <mergeCell ref="N56:N57"/>
    <mergeCell ref="A58:N58"/>
    <mergeCell ref="K59:K62"/>
    <mergeCell ref="L59:L62"/>
    <mergeCell ref="A50:K51"/>
    <mergeCell ref="L50:L51"/>
    <mergeCell ref="M50:M51"/>
    <mergeCell ref="N50:N51"/>
    <mergeCell ref="A53:C53"/>
    <mergeCell ref="D53:N55"/>
    <mergeCell ref="A54:B55"/>
    <mergeCell ref="C54:C55"/>
    <mergeCell ref="A71:L71"/>
    <mergeCell ref="M71:M72"/>
    <mergeCell ref="N71:N72"/>
    <mergeCell ref="A73:N73"/>
    <mergeCell ref="A75:N75"/>
    <mergeCell ref="L76:L77"/>
    <mergeCell ref="A63:N63"/>
    <mergeCell ref="A65:K66"/>
    <mergeCell ref="L65:L66"/>
    <mergeCell ref="M65:M66"/>
    <mergeCell ref="N65:N66"/>
    <mergeCell ref="A68:C68"/>
    <mergeCell ref="D68:N70"/>
    <mergeCell ref="A69:B70"/>
    <mergeCell ref="C69:C70"/>
    <mergeCell ref="A86:L86"/>
    <mergeCell ref="M86:M87"/>
    <mergeCell ref="N86:N87"/>
    <mergeCell ref="A88:N88"/>
    <mergeCell ref="K89:K90"/>
    <mergeCell ref="L89:L90"/>
    <mergeCell ref="A78:N78"/>
    <mergeCell ref="A80:K81"/>
    <mergeCell ref="L80:L81"/>
    <mergeCell ref="M80:M81"/>
    <mergeCell ref="N80:N81"/>
    <mergeCell ref="A83:C83"/>
    <mergeCell ref="D83:N85"/>
    <mergeCell ref="A84:B85"/>
    <mergeCell ref="C84:C85"/>
    <mergeCell ref="A97:L97"/>
    <mergeCell ref="M97:M98"/>
    <mergeCell ref="N97:N98"/>
    <mergeCell ref="A99:N99"/>
    <mergeCell ref="K100:K103"/>
    <mergeCell ref="L100:L103"/>
    <mergeCell ref="A91:K92"/>
    <mergeCell ref="L91:L92"/>
    <mergeCell ref="M91:M92"/>
    <mergeCell ref="N91:N92"/>
    <mergeCell ref="A94:C94"/>
    <mergeCell ref="D94:N96"/>
    <mergeCell ref="A95:B96"/>
    <mergeCell ref="C95:C96"/>
    <mergeCell ref="A111:L111"/>
    <mergeCell ref="M111:M112"/>
    <mergeCell ref="N111:N112"/>
    <mergeCell ref="A113:N113"/>
    <mergeCell ref="L114:L115"/>
    <mergeCell ref="A116:N116"/>
    <mergeCell ref="A104:N104"/>
    <mergeCell ref="A105:K106"/>
    <mergeCell ref="L105:L106"/>
    <mergeCell ref="M105:M106"/>
    <mergeCell ref="N105:N106"/>
    <mergeCell ref="A108:C108"/>
    <mergeCell ref="D108:N110"/>
    <mergeCell ref="A109:B110"/>
    <mergeCell ref="C109:C110"/>
    <mergeCell ref="A125:L125"/>
    <mergeCell ref="M125:M126"/>
    <mergeCell ref="N125:N126"/>
    <mergeCell ref="A127:N127"/>
    <mergeCell ref="K128:K129"/>
    <mergeCell ref="L128:L129"/>
    <mergeCell ref="A118:N118"/>
    <mergeCell ref="A119:K120"/>
    <mergeCell ref="L119:L120"/>
    <mergeCell ref="M119:M120"/>
    <mergeCell ref="N119:N120"/>
    <mergeCell ref="A122:C122"/>
    <mergeCell ref="D122:N124"/>
    <mergeCell ref="A123:B124"/>
    <mergeCell ref="C123:C124"/>
    <mergeCell ref="A136:L136"/>
    <mergeCell ref="M136:M137"/>
    <mergeCell ref="N136:N137"/>
    <mergeCell ref="A138:N138"/>
    <mergeCell ref="K139:K141"/>
    <mergeCell ref="L139:L141"/>
    <mergeCell ref="A130:K131"/>
    <mergeCell ref="L130:L131"/>
    <mergeCell ref="M130:M131"/>
    <mergeCell ref="N130:N131"/>
    <mergeCell ref="A133:C133"/>
    <mergeCell ref="D133:N135"/>
    <mergeCell ref="A134:B135"/>
    <mergeCell ref="C134:C135"/>
    <mergeCell ref="A148:L148"/>
    <mergeCell ref="M148:M149"/>
    <mergeCell ref="N148:N149"/>
    <mergeCell ref="A150:N150"/>
    <mergeCell ref="K151:K152"/>
    <mergeCell ref="L151:L152"/>
    <mergeCell ref="A142:K143"/>
    <mergeCell ref="L142:L143"/>
    <mergeCell ref="M142:M143"/>
    <mergeCell ref="N142:N143"/>
    <mergeCell ref="A145:C145"/>
    <mergeCell ref="D145:N147"/>
    <mergeCell ref="A146:B147"/>
    <mergeCell ref="C146:C147"/>
    <mergeCell ref="A159:L159"/>
    <mergeCell ref="M159:M160"/>
    <mergeCell ref="N159:N160"/>
    <mergeCell ref="A161:N161"/>
    <mergeCell ref="K162:K166"/>
    <mergeCell ref="L162:L166"/>
    <mergeCell ref="A153:K154"/>
    <mergeCell ref="L153:L154"/>
    <mergeCell ref="M153:M154"/>
    <mergeCell ref="N153:N154"/>
    <mergeCell ref="A156:C156"/>
    <mergeCell ref="D156:N158"/>
    <mergeCell ref="A157:B158"/>
    <mergeCell ref="C157:C158"/>
    <mergeCell ref="A173:L173"/>
    <mergeCell ref="M173:M174"/>
    <mergeCell ref="N173:N174"/>
    <mergeCell ref="A175:N175"/>
    <mergeCell ref="K176:K178"/>
    <mergeCell ref="L176:L178"/>
    <mergeCell ref="A167:K168"/>
    <mergeCell ref="L167:L168"/>
    <mergeCell ref="M167:M168"/>
    <mergeCell ref="N167:N168"/>
    <mergeCell ref="A170:C170"/>
    <mergeCell ref="D170:N172"/>
    <mergeCell ref="A171:B172"/>
    <mergeCell ref="C171:C172"/>
    <mergeCell ref="A186:L186"/>
    <mergeCell ref="M186:M187"/>
    <mergeCell ref="N186:N187"/>
    <mergeCell ref="A188:N188"/>
    <mergeCell ref="K189:K191"/>
    <mergeCell ref="L189:L191"/>
    <mergeCell ref="A179:N179"/>
    <mergeCell ref="A180:K181"/>
    <mergeCell ref="L180:L181"/>
    <mergeCell ref="M180:M181"/>
    <mergeCell ref="N180:N181"/>
    <mergeCell ref="A183:C183"/>
    <mergeCell ref="D183:N185"/>
    <mergeCell ref="A184:B185"/>
    <mergeCell ref="C184:C185"/>
    <mergeCell ref="A201:L201"/>
    <mergeCell ref="M201:M202"/>
    <mergeCell ref="N201:N202"/>
    <mergeCell ref="A203:N203"/>
    <mergeCell ref="K204:K207"/>
    <mergeCell ref="L204:L207"/>
    <mergeCell ref="A192:N192"/>
    <mergeCell ref="A195:K196"/>
    <mergeCell ref="L195:L196"/>
    <mergeCell ref="M195:M196"/>
    <mergeCell ref="N195:N196"/>
    <mergeCell ref="A198:C198"/>
    <mergeCell ref="D198:N200"/>
    <mergeCell ref="A199:B200"/>
    <mergeCell ref="C199:C200"/>
    <mergeCell ref="A215:L215"/>
    <mergeCell ref="M215:M216"/>
    <mergeCell ref="N215:N216"/>
    <mergeCell ref="A217:N217"/>
    <mergeCell ref="K218:K221"/>
    <mergeCell ref="L218:L221"/>
    <mergeCell ref="A208:N208"/>
    <mergeCell ref="A209:K210"/>
    <mergeCell ref="L209:L210"/>
    <mergeCell ref="M209:M210"/>
    <mergeCell ref="N209:N210"/>
    <mergeCell ref="A212:C212"/>
    <mergeCell ref="D212:N214"/>
    <mergeCell ref="A213:B214"/>
    <mergeCell ref="C213:C214"/>
    <mergeCell ref="A229:L229"/>
    <mergeCell ref="M229:M230"/>
    <mergeCell ref="N229:N230"/>
    <mergeCell ref="A231:N231"/>
    <mergeCell ref="K232:K235"/>
    <mergeCell ref="L232:L235"/>
    <mergeCell ref="A222:N222"/>
    <mergeCell ref="A223:K224"/>
    <mergeCell ref="L223:L224"/>
    <mergeCell ref="M223:M224"/>
    <mergeCell ref="N223:N224"/>
    <mergeCell ref="A226:C226"/>
    <mergeCell ref="D226:N228"/>
    <mergeCell ref="A227:B228"/>
    <mergeCell ref="C227:C228"/>
    <mergeCell ref="A236:N236"/>
    <mergeCell ref="A239:K240"/>
    <mergeCell ref="L239:L240"/>
    <mergeCell ref="M239:M240"/>
    <mergeCell ref="N239:N240"/>
    <mergeCell ref="A242:C242"/>
    <mergeCell ref="D242:N244"/>
    <mergeCell ref="A243:B244"/>
    <mergeCell ref="C243:C244"/>
    <mergeCell ref="A255:C255"/>
    <mergeCell ref="D255:N257"/>
    <mergeCell ref="A256:B257"/>
    <mergeCell ref="C256:C257"/>
    <mergeCell ref="A258:L258"/>
    <mergeCell ref="M258:M259"/>
    <mergeCell ref="N258:N259"/>
    <mergeCell ref="A245:L245"/>
    <mergeCell ref="M245:M246"/>
    <mergeCell ref="N245:N246"/>
    <mergeCell ref="A247:N247"/>
    <mergeCell ref="A249:N249"/>
    <mergeCell ref="A252:K253"/>
    <mergeCell ref="L252:L253"/>
    <mergeCell ref="M252:M253"/>
    <mergeCell ref="N252:N253"/>
    <mergeCell ref="A266:C266"/>
    <mergeCell ref="D266:N268"/>
    <mergeCell ref="A267:B268"/>
    <mergeCell ref="C267:C268"/>
    <mergeCell ref="A269:L269"/>
    <mergeCell ref="M269:M270"/>
    <mergeCell ref="N269:N270"/>
    <mergeCell ref="A260:N260"/>
    <mergeCell ref="K261:K262"/>
    <mergeCell ref="L261:L262"/>
    <mergeCell ref="A263:K264"/>
    <mergeCell ref="L263:L264"/>
    <mergeCell ref="M263:M264"/>
    <mergeCell ref="N263:N264"/>
    <mergeCell ref="A277:C277"/>
    <mergeCell ref="D277:N279"/>
    <mergeCell ref="A278:B279"/>
    <mergeCell ref="C278:C279"/>
    <mergeCell ref="A280:L280"/>
    <mergeCell ref="M280:M281"/>
    <mergeCell ref="N280:N281"/>
    <mergeCell ref="A271:N271"/>
    <mergeCell ref="K272:K273"/>
    <mergeCell ref="L272:L273"/>
    <mergeCell ref="A274:K275"/>
    <mergeCell ref="L274:L275"/>
    <mergeCell ref="M274:M275"/>
    <mergeCell ref="N274:N275"/>
    <mergeCell ref="A293:C293"/>
    <mergeCell ref="D293:N295"/>
    <mergeCell ref="A294:B295"/>
    <mergeCell ref="C294:C295"/>
    <mergeCell ref="A296:L296"/>
    <mergeCell ref="M296:M297"/>
    <mergeCell ref="N296:N297"/>
    <mergeCell ref="A282:N282"/>
    <mergeCell ref="K283:K287"/>
    <mergeCell ref="L283:L287"/>
    <mergeCell ref="A288:N288"/>
    <mergeCell ref="A290:K291"/>
    <mergeCell ref="L290:L291"/>
    <mergeCell ref="M290:M291"/>
    <mergeCell ref="N290:N291"/>
    <mergeCell ref="A298:N298"/>
    <mergeCell ref="A300:K301"/>
    <mergeCell ref="L300:L301"/>
    <mergeCell ref="M300:M301"/>
    <mergeCell ref="N300:N301"/>
    <mergeCell ref="A303:C303"/>
    <mergeCell ref="D303:N305"/>
    <mergeCell ref="A304:B305"/>
    <mergeCell ref="C304:C305"/>
    <mergeCell ref="A311:K312"/>
    <mergeCell ref="L311:L312"/>
    <mergeCell ref="M311:M312"/>
    <mergeCell ref="N311:N312"/>
    <mergeCell ref="A314:C314"/>
    <mergeCell ref="D314:N316"/>
    <mergeCell ref="A315:B316"/>
    <mergeCell ref="C315:C316"/>
    <mergeCell ref="A306:L306"/>
    <mergeCell ref="M306:M307"/>
    <mergeCell ref="N306:N307"/>
    <mergeCell ref="A308:N308"/>
    <mergeCell ref="K309:K310"/>
    <mergeCell ref="L309:L310"/>
    <mergeCell ref="A323:N323"/>
    <mergeCell ref="K324:K326"/>
    <mergeCell ref="L324:L326"/>
    <mergeCell ref="A327:N327"/>
    <mergeCell ref="A328:K329"/>
    <mergeCell ref="L328:L329"/>
    <mergeCell ref="M328:M329"/>
    <mergeCell ref="N328:N329"/>
    <mergeCell ref="A317:L317"/>
    <mergeCell ref="M317:M318"/>
    <mergeCell ref="N317:N318"/>
    <mergeCell ref="A319:N319"/>
    <mergeCell ref="K320:K322"/>
    <mergeCell ref="L320:L322"/>
    <mergeCell ref="A336:N336"/>
    <mergeCell ref="K337:K338"/>
    <mergeCell ref="L337:L338"/>
    <mergeCell ref="A339:K340"/>
    <mergeCell ref="L339:L340"/>
    <mergeCell ref="M339:M340"/>
    <mergeCell ref="N339:N340"/>
    <mergeCell ref="A331:C331"/>
    <mergeCell ref="D331:N333"/>
    <mergeCell ref="A332:B333"/>
    <mergeCell ref="C332:C333"/>
    <mergeCell ref="A334:L334"/>
    <mergeCell ref="M334:M335"/>
    <mergeCell ref="N334:N335"/>
    <mergeCell ref="A347:N347"/>
    <mergeCell ref="K348:K351"/>
    <mergeCell ref="L348:L351"/>
    <mergeCell ref="A352:N352"/>
    <mergeCell ref="A354:K355"/>
    <mergeCell ref="L354:L355"/>
    <mergeCell ref="M354:M355"/>
    <mergeCell ref="N354:N355"/>
    <mergeCell ref="A342:C342"/>
    <mergeCell ref="D342:N344"/>
    <mergeCell ref="A343:B344"/>
    <mergeCell ref="C343:C344"/>
    <mergeCell ref="A345:L345"/>
    <mergeCell ref="M345:M346"/>
    <mergeCell ref="N345:N346"/>
    <mergeCell ref="A362:N362"/>
    <mergeCell ref="K363:K364"/>
    <mergeCell ref="L363:L364"/>
    <mergeCell ref="A365:K366"/>
    <mergeCell ref="L365:L366"/>
    <mergeCell ref="M365:M366"/>
    <mergeCell ref="N365:N366"/>
    <mergeCell ref="A357:C357"/>
    <mergeCell ref="D357:N359"/>
    <mergeCell ref="A358:B359"/>
    <mergeCell ref="C358:C359"/>
    <mergeCell ref="A360:L360"/>
    <mergeCell ref="M360:M361"/>
    <mergeCell ref="N360:N361"/>
    <mergeCell ref="A373:N373"/>
    <mergeCell ref="K374:K375"/>
    <mergeCell ref="L374:L375"/>
    <mergeCell ref="A376:N376"/>
    <mergeCell ref="A378:K379"/>
    <mergeCell ref="L378:L379"/>
    <mergeCell ref="M378:M379"/>
    <mergeCell ref="N378:N379"/>
    <mergeCell ref="A368:C368"/>
    <mergeCell ref="D368:N370"/>
    <mergeCell ref="A369:B370"/>
    <mergeCell ref="C369:C370"/>
    <mergeCell ref="A371:L371"/>
    <mergeCell ref="M371:M372"/>
    <mergeCell ref="N371:N372"/>
    <mergeCell ref="A386:N386"/>
    <mergeCell ref="K387:K388"/>
    <mergeCell ref="L387:L388"/>
    <mergeCell ref="A389:N389"/>
    <mergeCell ref="A391:K392"/>
    <mergeCell ref="L391:L392"/>
    <mergeCell ref="M391:M392"/>
    <mergeCell ref="N391:N392"/>
    <mergeCell ref="A381:C381"/>
    <mergeCell ref="D381:N383"/>
    <mergeCell ref="A382:B383"/>
    <mergeCell ref="C382:C383"/>
    <mergeCell ref="A384:L384"/>
    <mergeCell ref="M384:M385"/>
    <mergeCell ref="N384:N385"/>
    <mergeCell ref="A399:N399"/>
    <mergeCell ref="A401:N401"/>
    <mergeCell ref="A403:K404"/>
    <mergeCell ref="L403:L404"/>
    <mergeCell ref="M403:M404"/>
    <mergeCell ref="N403:N404"/>
    <mergeCell ref="A394:C394"/>
    <mergeCell ref="D394:N396"/>
    <mergeCell ref="A395:B396"/>
    <mergeCell ref="C395:C396"/>
    <mergeCell ref="A397:L397"/>
    <mergeCell ref="M397:M398"/>
    <mergeCell ref="N397:N398"/>
    <mergeCell ref="A411:N411"/>
    <mergeCell ref="K412:K415"/>
    <mergeCell ref="L412:L415"/>
    <mergeCell ref="A416:N416"/>
    <mergeCell ref="A418:K419"/>
    <mergeCell ref="L418:L419"/>
    <mergeCell ref="M418:M419"/>
    <mergeCell ref="N418:N419"/>
    <mergeCell ref="A406:C406"/>
    <mergeCell ref="D406:N408"/>
    <mergeCell ref="A407:B408"/>
    <mergeCell ref="C407:C408"/>
    <mergeCell ref="A409:L409"/>
    <mergeCell ref="M409:M410"/>
    <mergeCell ref="N409:N410"/>
    <mergeCell ref="A426:N426"/>
    <mergeCell ref="K427:K428"/>
    <mergeCell ref="L427:L428"/>
    <mergeCell ref="A429:N429"/>
    <mergeCell ref="A431:K432"/>
    <mergeCell ref="L431:L432"/>
    <mergeCell ref="M431:M432"/>
    <mergeCell ref="N431:N432"/>
    <mergeCell ref="A421:C421"/>
    <mergeCell ref="D421:N423"/>
    <mergeCell ref="A422:B423"/>
    <mergeCell ref="C422:C423"/>
    <mergeCell ref="A424:L424"/>
    <mergeCell ref="M424:M425"/>
    <mergeCell ref="N424:N425"/>
    <mergeCell ref="A439:N439"/>
    <mergeCell ref="K440:K447"/>
    <mergeCell ref="L440:L447"/>
    <mergeCell ref="A448:K449"/>
    <mergeCell ref="L448:L449"/>
    <mergeCell ref="M448:M449"/>
    <mergeCell ref="N448:N449"/>
    <mergeCell ref="A434:C434"/>
    <mergeCell ref="D434:N436"/>
    <mergeCell ref="A435:B436"/>
    <mergeCell ref="C435:C436"/>
    <mergeCell ref="A437:L437"/>
    <mergeCell ref="M437:M438"/>
    <mergeCell ref="N437:N438"/>
    <mergeCell ref="A456:N456"/>
    <mergeCell ref="K457:K459"/>
    <mergeCell ref="L457:L459"/>
    <mergeCell ref="A460:K461"/>
    <mergeCell ref="L460:L461"/>
    <mergeCell ref="M460:M461"/>
    <mergeCell ref="N460:N461"/>
    <mergeCell ref="A451:C451"/>
    <mergeCell ref="D451:N453"/>
    <mergeCell ref="A452:B453"/>
    <mergeCell ref="C452:C453"/>
    <mergeCell ref="A454:L454"/>
    <mergeCell ref="M454:M455"/>
    <mergeCell ref="N454:N455"/>
    <mergeCell ref="A468:N468"/>
    <mergeCell ref="K469:K471"/>
    <mergeCell ref="L469:L471"/>
    <mergeCell ref="A472:N472"/>
    <mergeCell ref="A475:K476"/>
    <mergeCell ref="L475:L476"/>
    <mergeCell ref="M475:M476"/>
    <mergeCell ref="N475:N476"/>
    <mergeCell ref="A463:C463"/>
    <mergeCell ref="D463:N465"/>
    <mergeCell ref="A464:B465"/>
    <mergeCell ref="C464:C465"/>
    <mergeCell ref="A466:L466"/>
    <mergeCell ref="M466:M467"/>
    <mergeCell ref="N466:N467"/>
    <mergeCell ref="A483:N483"/>
    <mergeCell ref="K484:K486"/>
    <mergeCell ref="L484:L486"/>
    <mergeCell ref="A487:N487"/>
    <mergeCell ref="A490:K491"/>
    <mergeCell ref="L490:L491"/>
    <mergeCell ref="M490:M491"/>
    <mergeCell ref="N490:N491"/>
    <mergeCell ref="A478:C478"/>
    <mergeCell ref="D478:N480"/>
    <mergeCell ref="A479:B480"/>
    <mergeCell ref="C479:C480"/>
    <mergeCell ref="A481:L481"/>
    <mergeCell ref="M481:M482"/>
    <mergeCell ref="N481:N482"/>
    <mergeCell ref="A498:N498"/>
    <mergeCell ref="A500:N500"/>
    <mergeCell ref="A501:K502"/>
    <mergeCell ref="L501:L502"/>
    <mergeCell ref="M501:M502"/>
    <mergeCell ref="N501:N502"/>
    <mergeCell ref="A493:C493"/>
    <mergeCell ref="D493:N495"/>
    <mergeCell ref="A494:B495"/>
    <mergeCell ref="C494:C495"/>
    <mergeCell ref="A496:L496"/>
    <mergeCell ref="M496:M497"/>
    <mergeCell ref="N496:N497"/>
    <mergeCell ref="A509:N509"/>
    <mergeCell ref="K510:K511"/>
    <mergeCell ref="L510:L511"/>
    <mergeCell ref="A512:K513"/>
    <mergeCell ref="L512:L513"/>
    <mergeCell ref="M512:M513"/>
    <mergeCell ref="N512:N513"/>
    <mergeCell ref="A504:C504"/>
    <mergeCell ref="D504:N506"/>
    <mergeCell ref="A505:B506"/>
    <mergeCell ref="C505:C506"/>
    <mergeCell ref="A507:L507"/>
    <mergeCell ref="M507:M508"/>
    <mergeCell ref="N507:N508"/>
    <mergeCell ref="A520:N520"/>
    <mergeCell ref="K521:K522"/>
    <mergeCell ref="L521:L522"/>
    <mergeCell ref="A523:K524"/>
    <mergeCell ref="L523:L524"/>
    <mergeCell ref="M523:M524"/>
    <mergeCell ref="N523:N524"/>
    <mergeCell ref="A515:C515"/>
    <mergeCell ref="D515:N517"/>
    <mergeCell ref="A516:B517"/>
    <mergeCell ref="C516:C517"/>
    <mergeCell ref="A518:L518"/>
    <mergeCell ref="M518:M519"/>
    <mergeCell ref="N518:N519"/>
    <mergeCell ref="A531:N531"/>
    <mergeCell ref="K532:K534"/>
    <mergeCell ref="L532:L534"/>
    <mergeCell ref="A535:K536"/>
    <mergeCell ref="L535:L536"/>
    <mergeCell ref="M535:M536"/>
    <mergeCell ref="N535:N536"/>
    <mergeCell ref="A526:C526"/>
    <mergeCell ref="D526:N528"/>
    <mergeCell ref="A527:B528"/>
    <mergeCell ref="C527:C528"/>
    <mergeCell ref="A529:L529"/>
    <mergeCell ref="M529:M530"/>
    <mergeCell ref="N529:N530"/>
    <mergeCell ref="A543:N543"/>
    <mergeCell ref="A545:N545"/>
    <mergeCell ref="A547:K548"/>
    <mergeCell ref="L547:L548"/>
    <mergeCell ref="M547:M548"/>
    <mergeCell ref="N547:N548"/>
    <mergeCell ref="A538:C538"/>
    <mergeCell ref="D538:N540"/>
    <mergeCell ref="A539:B540"/>
    <mergeCell ref="C539:C540"/>
    <mergeCell ref="A541:L541"/>
    <mergeCell ref="M541:M542"/>
    <mergeCell ref="N541:N542"/>
    <mergeCell ref="A555:N555"/>
    <mergeCell ref="K556:K558"/>
    <mergeCell ref="L556:L558"/>
    <mergeCell ref="A559:K560"/>
    <mergeCell ref="L559:L560"/>
    <mergeCell ref="M559:M560"/>
    <mergeCell ref="N559:N560"/>
    <mergeCell ref="A550:C550"/>
    <mergeCell ref="D550:N552"/>
    <mergeCell ref="A551:B552"/>
    <mergeCell ref="C551:C552"/>
    <mergeCell ref="A553:L553"/>
    <mergeCell ref="M553:M554"/>
    <mergeCell ref="N553:N554"/>
    <mergeCell ref="A567:N567"/>
    <mergeCell ref="K568:K570"/>
    <mergeCell ref="L568:L570"/>
    <mergeCell ref="A571:N571"/>
    <mergeCell ref="A572:K573"/>
    <mergeCell ref="L572:L573"/>
    <mergeCell ref="M572:M573"/>
    <mergeCell ref="N572:N573"/>
    <mergeCell ref="A562:C562"/>
    <mergeCell ref="D562:N564"/>
    <mergeCell ref="A563:B564"/>
    <mergeCell ref="C563:C564"/>
    <mergeCell ref="A565:L565"/>
    <mergeCell ref="M565:M566"/>
    <mergeCell ref="N565:N566"/>
    <mergeCell ref="A580:N580"/>
    <mergeCell ref="K581:K582"/>
    <mergeCell ref="L581:L582"/>
    <mergeCell ref="A583:K584"/>
    <mergeCell ref="L583:L584"/>
    <mergeCell ref="M583:M584"/>
    <mergeCell ref="N583:N584"/>
    <mergeCell ref="A575:C575"/>
    <mergeCell ref="D575:N577"/>
    <mergeCell ref="A576:B577"/>
    <mergeCell ref="C576:C577"/>
    <mergeCell ref="A578:L578"/>
    <mergeCell ref="M578:M579"/>
    <mergeCell ref="N578:N579"/>
    <mergeCell ref="A591:N591"/>
    <mergeCell ref="A593:N593"/>
    <mergeCell ref="A595:K596"/>
    <mergeCell ref="L595:L596"/>
    <mergeCell ref="M595:M596"/>
    <mergeCell ref="N595:N596"/>
    <mergeCell ref="A586:C586"/>
    <mergeCell ref="D586:N588"/>
    <mergeCell ref="A587:B588"/>
    <mergeCell ref="C587:C588"/>
    <mergeCell ref="A589:L589"/>
    <mergeCell ref="M589:M590"/>
    <mergeCell ref="N589:N590"/>
    <mergeCell ref="A603:N603"/>
    <mergeCell ref="K604:K606"/>
    <mergeCell ref="L604:L606"/>
    <mergeCell ref="A607:K608"/>
    <mergeCell ref="L607:L608"/>
    <mergeCell ref="M607:M608"/>
    <mergeCell ref="N607:N608"/>
    <mergeCell ref="A598:C598"/>
    <mergeCell ref="D598:N600"/>
    <mergeCell ref="A599:B600"/>
    <mergeCell ref="C599:C600"/>
    <mergeCell ref="A601:L601"/>
    <mergeCell ref="M601:M602"/>
    <mergeCell ref="N601:N602"/>
    <mergeCell ref="A615:N615"/>
    <mergeCell ref="K616:K617"/>
    <mergeCell ref="L616:L617"/>
    <mergeCell ref="A618:N618"/>
    <mergeCell ref="K619:K620"/>
    <mergeCell ref="L619:L620"/>
    <mergeCell ref="A610:C610"/>
    <mergeCell ref="D610:N612"/>
    <mergeCell ref="A611:B612"/>
    <mergeCell ref="C611:C612"/>
    <mergeCell ref="A613:L613"/>
    <mergeCell ref="M613:M614"/>
    <mergeCell ref="N613:N614"/>
    <mergeCell ref="A621:N621"/>
    <mergeCell ref="A622:K623"/>
    <mergeCell ref="L622:L623"/>
    <mergeCell ref="M622:M623"/>
    <mergeCell ref="N622:N623"/>
    <mergeCell ref="A625:C625"/>
    <mergeCell ref="D625:N627"/>
    <mergeCell ref="A626:B627"/>
    <mergeCell ref="C626:C627"/>
    <mergeCell ref="A636:K637"/>
    <mergeCell ref="L636:L637"/>
    <mergeCell ref="M636:M637"/>
    <mergeCell ref="N636:N637"/>
    <mergeCell ref="A639:C639"/>
    <mergeCell ref="D639:N641"/>
    <mergeCell ref="A640:B641"/>
    <mergeCell ref="C640:C641"/>
    <mergeCell ref="A628:L628"/>
    <mergeCell ref="M628:M629"/>
    <mergeCell ref="N628:N629"/>
    <mergeCell ref="A630:N630"/>
    <mergeCell ref="K631:K635"/>
    <mergeCell ref="L631:L635"/>
    <mergeCell ref="A642:L642"/>
    <mergeCell ref="M642:M643"/>
    <mergeCell ref="N642:N643"/>
    <mergeCell ref="A644:N644"/>
    <mergeCell ref="A646:N646"/>
    <mergeCell ref="A647:K648"/>
    <mergeCell ref="L647:L648"/>
    <mergeCell ref="M647:M648"/>
    <mergeCell ref="N647:N648"/>
    <mergeCell ref="A655:N655"/>
    <mergeCell ref="K656:K657"/>
    <mergeCell ref="L656:L657"/>
    <mergeCell ref="A658:N658"/>
    <mergeCell ref="A661:K662"/>
    <mergeCell ref="L661:L662"/>
    <mergeCell ref="M661:M662"/>
    <mergeCell ref="N661:N662"/>
    <mergeCell ref="A650:C650"/>
    <mergeCell ref="D650:N652"/>
    <mergeCell ref="A651:B652"/>
    <mergeCell ref="C651:C652"/>
    <mergeCell ref="A653:L653"/>
    <mergeCell ref="M653:M654"/>
    <mergeCell ref="N653:N654"/>
    <mergeCell ref="A669:N669"/>
    <mergeCell ref="K670:K673"/>
    <mergeCell ref="L670:L673"/>
    <mergeCell ref="A674:N674"/>
    <mergeCell ref="A675:K676"/>
    <mergeCell ref="L675:L676"/>
    <mergeCell ref="M675:M676"/>
    <mergeCell ref="N675:N676"/>
    <mergeCell ref="A664:C664"/>
    <mergeCell ref="D664:N666"/>
    <mergeCell ref="A665:B666"/>
    <mergeCell ref="C665:C666"/>
    <mergeCell ref="A667:L667"/>
    <mergeCell ref="M667:M668"/>
    <mergeCell ref="N667:N668"/>
    <mergeCell ref="A683:N683"/>
    <mergeCell ref="K684:K685"/>
    <mergeCell ref="L684:L685"/>
    <mergeCell ref="A686:N686"/>
    <mergeCell ref="A688:K689"/>
    <mergeCell ref="L688:L689"/>
    <mergeCell ref="M688:M689"/>
    <mergeCell ref="N688:N689"/>
    <mergeCell ref="A678:C678"/>
    <mergeCell ref="D678:N680"/>
    <mergeCell ref="A679:B680"/>
    <mergeCell ref="C679:C680"/>
    <mergeCell ref="A681:L681"/>
    <mergeCell ref="M681:M682"/>
    <mergeCell ref="N681:N682"/>
    <mergeCell ref="A696:N696"/>
    <mergeCell ref="A698:N698"/>
    <mergeCell ref="A699:K700"/>
    <mergeCell ref="L699:L700"/>
    <mergeCell ref="M699:M700"/>
    <mergeCell ref="N699:N700"/>
    <mergeCell ref="A691:C691"/>
    <mergeCell ref="D691:N693"/>
    <mergeCell ref="A692:B693"/>
    <mergeCell ref="C692:C693"/>
    <mergeCell ref="A694:L694"/>
    <mergeCell ref="M694:M695"/>
    <mergeCell ref="N694:N695"/>
    <mergeCell ref="A707:N707"/>
    <mergeCell ref="K708:K710"/>
    <mergeCell ref="L708:L710"/>
    <mergeCell ref="A711:K712"/>
    <mergeCell ref="L711:L712"/>
    <mergeCell ref="M711:M712"/>
    <mergeCell ref="N711:N712"/>
    <mergeCell ref="A702:C702"/>
    <mergeCell ref="D702:N704"/>
    <mergeCell ref="A703:B704"/>
    <mergeCell ref="C703:C704"/>
    <mergeCell ref="A705:L705"/>
    <mergeCell ref="M705:M706"/>
    <mergeCell ref="N705:N706"/>
    <mergeCell ref="A719:N719"/>
    <mergeCell ref="A721:N721"/>
    <mergeCell ref="A723:N723"/>
    <mergeCell ref="A724:K725"/>
    <mergeCell ref="L724:L725"/>
    <mergeCell ref="M724:M725"/>
    <mergeCell ref="N724:N725"/>
    <mergeCell ref="A714:C714"/>
    <mergeCell ref="D714:N716"/>
    <mergeCell ref="A715:B716"/>
    <mergeCell ref="C715:C716"/>
    <mergeCell ref="A717:L717"/>
    <mergeCell ref="M717:M718"/>
    <mergeCell ref="N717:N718"/>
    <mergeCell ref="A732:N732"/>
    <mergeCell ref="K733:K735"/>
    <mergeCell ref="L733:L735"/>
    <mergeCell ref="A736:N736"/>
    <mergeCell ref="A737:K738"/>
    <mergeCell ref="L737:L738"/>
    <mergeCell ref="M737:M738"/>
    <mergeCell ref="N737:N738"/>
    <mergeCell ref="A727:C727"/>
    <mergeCell ref="D727:N729"/>
    <mergeCell ref="A728:B729"/>
    <mergeCell ref="C728:C729"/>
    <mergeCell ref="A730:L730"/>
    <mergeCell ref="M730:M731"/>
    <mergeCell ref="N730:N731"/>
    <mergeCell ref="A745:N745"/>
    <mergeCell ref="K746:K749"/>
    <mergeCell ref="L746:L749"/>
    <mergeCell ref="A750:K751"/>
    <mergeCell ref="L750:L751"/>
    <mergeCell ref="M750:M751"/>
    <mergeCell ref="N750:N751"/>
    <mergeCell ref="A740:C740"/>
    <mergeCell ref="D740:N742"/>
    <mergeCell ref="A741:B742"/>
    <mergeCell ref="C741:C742"/>
    <mergeCell ref="A743:L743"/>
    <mergeCell ref="M743:M744"/>
    <mergeCell ref="N743:N744"/>
    <mergeCell ref="A758:N758"/>
    <mergeCell ref="A760:N760"/>
    <mergeCell ref="A762:K763"/>
    <mergeCell ref="L762:L763"/>
    <mergeCell ref="M762:M763"/>
    <mergeCell ref="N762:N763"/>
    <mergeCell ref="A753:C753"/>
    <mergeCell ref="D753:N755"/>
    <mergeCell ref="A754:B755"/>
    <mergeCell ref="C754:C755"/>
    <mergeCell ref="A756:L756"/>
    <mergeCell ref="M756:M757"/>
    <mergeCell ref="N756:N757"/>
    <mergeCell ref="A770:N770"/>
    <mergeCell ref="K771:K772"/>
    <mergeCell ref="L771:L772"/>
    <mergeCell ref="A773:N773"/>
    <mergeCell ref="A775:K776"/>
    <mergeCell ref="L775:L776"/>
    <mergeCell ref="M775:M776"/>
    <mergeCell ref="N775:N776"/>
    <mergeCell ref="A765:C765"/>
    <mergeCell ref="D765:N767"/>
    <mergeCell ref="A766:B767"/>
    <mergeCell ref="C766:C767"/>
    <mergeCell ref="A768:L768"/>
    <mergeCell ref="M768:M769"/>
    <mergeCell ref="N768:N769"/>
    <mergeCell ref="A783:N783"/>
    <mergeCell ref="K784:K785"/>
    <mergeCell ref="L784:L785"/>
    <mergeCell ref="A786:K787"/>
    <mergeCell ref="L786:L787"/>
    <mergeCell ref="M786:M787"/>
    <mergeCell ref="N786:N787"/>
    <mergeCell ref="A778:C778"/>
    <mergeCell ref="D778:N780"/>
    <mergeCell ref="A779:B780"/>
    <mergeCell ref="C779:C780"/>
    <mergeCell ref="A781:L781"/>
    <mergeCell ref="M781:M782"/>
    <mergeCell ref="N781:N782"/>
    <mergeCell ref="A798:B798"/>
    <mergeCell ref="E798:I798"/>
    <mergeCell ref="A799:B799"/>
    <mergeCell ref="E799:I799"/>
    <mergeCell ref="E800:I800"/>
    <mergeCell ref="A790:B790"/>
    <mergeCell ref="A792:B792"/>
    <mergeCell ref="A794:B794"/>
    <mergeCell ref="A796:B796"/>
    <mergeCell ref="A797:B797"/>
    <mergeCell ref="E797:I797"/>
  </mergeCells>
  <conditionalFormatting sqref="C7:C8">
    <cfRule type="containsText" dxfId="182" priority="181" operator="containsText" text="NO CUMPLE">
      <formula>NOT(ISERROR(SEARCH("NO CUMPLE",C7)))</formula>
    </cfRule>
  </conditionalFormatting>
  <conditionalFormatting sqref="C18:C19">
    <cfRule type="containsText" dxfId="181" priority="178" operator="containsText" text="NO CUMPLE">
      <formula>NOT(ISERROR(SEARCH("NO CUMPLE",C18)))</formula>
    </cfRule>
  </conditionalFormatting>
  <conditionalFormatting sqref="C31:C32">
    <cfRule type="containsText" dxfId="180" priority="175" operator="containsText" text="NO CUMPLE">
      <formula>NOT(ISERROR(SEARCH("NO CUMPLE",C31)))</formula>
    </cfRule>
  </conditionalFormatting>
  <conditionalFormatting sqref="C43:C44">
    <cfRule type="containsText" dxfId="179" priority="172" operator="containsText" text="NO CUMPLE">
      <formula>NOT(ISERROR(SEARCH("NO CUMPLE",C43)))</formula>
    </cfRule>
  </conditionalFormatting>
  <conditionalFormatting sqref="C54:C55">
    <cfRule type="containsText" dxfId="178" priority="166" operator="containsText" text="NO CUMPLE">
      <formula>NOT(ISERROR(SEARCH("NO CUMPLE",C54)))</formula>
    </cfRule>
  </conditionalFormatting>
  <conditionalFormatting sqref="C69:C70">
    <cfRule type="containsText" dxfId="177" priority="169" operator="containsText" text="NO CUMPLE">
      <formula>NOT(ISERROR(SEARCH("NO CUMPLE",C69)))</formula>
    </cfRule>
  </conditionalFormatting>
  <conditionalFormatting sqref="C84:C85">
    <cfRule type="containsText" dxfId="176" priority="163" operator="containsText" text="NO CUMPLE">
      <formula>NOT(ISERROR(SEARCH("NO CUMPLE",C84)))</formula>
    </cfRule>
  </conditionalFormatting>
  <conditionalFormatting sqref="C95:C96">
    <cfRule type="containsText" dxfId="175" priority="160" operator="containsText" text="NO CUMPLE">
      <formula>NOT(ISERROR(SEARCH("NO CUMPLE",C95)))</formula>
    </cfRule>
  </conditionalFormatting>
  <conditionalFormatting sqref="C109:C110">
    <cfRule type="containsText" dxfId="174" priority="157" operator="containsText" text="NO CUMPLE">
      <formula>NOT(ISERROR(SEARCH("NO CUMPLE",C109)))</formula>
    </cfRule>
  </conditionalFormatting>
  <conditionalFormatting sqref="C123:C124">
    <cfRule type="containsText" dxfId="173" priority="154" operator="containsText" text="NO CUMPLE">
      <formula>NOT(ISERROR(SEARCH("NO CUMPLE",C123)))</formula>
    </cfRule>
  </conditionalFormatting>
  <conditionalFormatting sqref="C134:C135">
    <cfRule type="containsText" dxfId="172" priority="151" operator="containsText" text="NO CUMPLE">
      <formula>NOT(ISERROR(SEARCH("NO CUMPLE",C134)))</formula>
    </cfRule>
  </conditionalFormatting>
  <conditionalFormatting sqref="C146:C147">
    <cfRule type="containsText" dxfId="171" priority="148" operator="containsText" text="NO CUMPLE">
      <formula>NOT(ISERROR(SEARCH("NO CUMPLE",C146)))</formula>
    </cfRule>
  </conditionalFormatting>
  <conditionalFormatting sqref="C157:C158">
    <cfRule type="containsText" dxfId="170" priority="145" operator="containsText" text="NO CUMPLE">
      <formula>NOT(ISERROR(SEARCH("NO CUMPLE",C157)))</formula>
    </cfRule>
  </conditionalFormatting>
  <conditionalFormatting sqref="C171:C172">
    <cfRule type="containsText" dxfId="169" priority="142" operator="containsText" text="NO CUMPLE">
      <formula>NOT(ISERROR(SEARCH("NO CUMPLE",C171)))</formula>
    </cfRule>
  </conditionalFormatting>
  <conditionalFormatting sqref="C184:C185">
    <cfRule type="containsText" dxfId="168" priority="139" operator="containsText" text="NO CUMPLE">
      <formula>NOT(ISERROR(SEARCH("NO CUMPLE",C184)))</formula>
    </cfRule>
  </conditionalFormatting>
  <conditionalFormatting sqref="C199:C200">
    <cfRule type="containsText" dxfId="167" priority="136" operator="containsText" text="NO CUMPLE">
      <formula>NOT(ISERROR(SEARCH("NO CUMPLE",C199)))</formula>
    </cfRule>
  </conditionalFormatting>
  <conditionalFormatting sqref="C213:C214">
    <cfRule type="containsText" dxfId="166" priority="133" operator="containsText" text="NO CUMPLE">
      <formula>NOT(ISERROR(SEARCH("NO CUMPLE",C213)))</formula>
    </cfRule>
  </conditionalFormatting>
  <conditionalFormatting sqref="C227:C228">
    <cfRule type="containsText" dxfId="165" priority="130" operator="containsText" text="NO CUMPLE">
      <formula>NOT(ISERROR(SEARCH("NO CUMPLE",C227)))</formula>
    </cfRule>
  </conditionalFormatting>
  <conditionalFormatting sqref="C243:C244">
    <cfRule type="containsText" dxfId="164" priority="127" operator="containsText" text="NO CUMPLE">
      <formula>NOT(ISERROR(SEARCH("NO CUMPLE",C243)))</formula>
    </cfRule>
  </conditionalFormatting>
  <conditionalFormatting sqref="C256:C257">
    <cfRule type="containsText" dxfId="163" priority="124" operator="containsText" text="NO CUMPLE">
      <formula>NOT(ISERROR(SEARCH("NO CUMPLE",C256)))</formula>
    </cfRule>
  </conditionalFormatting>
  <conditionalFormatting sqref="C267:C268">
    <cfRule type="containsText" dxfId="162" priority="121" operator="containsText" text="NO CUMPLE">
      <formula>NOT(ISERROR(SEARCH("NO CUMPLE",C267)))</formula>
    </cfRule>
  </conditionalFormatting>
  <conditionalFormatting sqref="C278:C279">
    <cfRule type="containsText" dxfId="161" priority="118" operator="containsText" text="NO CUMPLE">
      <formula>NOT(ISERROR(SEARCH("NO CUMPLE",C278)))</formula>
    </cfRule>
  </conditionalFormatting>
  <conditionalFormatting sqref="C294:C295">
    <cfRule type="containsText" dxfId="160" priority="115" operator="containsText" text="NO CUMPLE">
      <formula>NOT(ISERROR(SEARCH("NO CUMPLE",C294)))</formula>
    </cfRule>
  </conditionalFormatting>
  <conditionalFormatting sqref="C304:C305">
    <cfRule type="containsText" dxfId="159" priority="112" operator="containsText" text="NO CUMPLE">
      <formula>NOT(ISERROR(SEARCH("NO CUMPLE",C304)))</formula>
    </cfRule>
  </conditionalFormatting>
  <conditionalFormatting sqref="C315:C316">
    <cfRule type="containsText" dxfId="158" priority="109" operator="containsText" text="NO CUMPLE">
      <formula>NOT(ISERROR(SEARCH("NO CUMPLE",C315)))</formula>
    </cfRule>
  </conditionalFormatting>
  <conditionalFormatting sqref="C332:C333">
    <cfRule type="containsText" dxfId="157" priority="106" operator="containsText" text="NO CUMPLE">
      <formula>NOT(ISERROR(SEARCH("NO CUMPLE",C332)))</formula>
    </cfRule>
  </conditionalFormatting>
  <conditionalFormatting sqref="C343:C344">
    <cfRule type="containsText" dxfId="156" priority="103" operator="containsText" text="NO CUMPLE">
      <formula>NOT(ISERROR(SEARCH("NO CUMPLE",C343)))</formula>
    </cfRule>
  </conditionalFormatting>
  <conditionalFormatting sqref="C358:C359">
    <cfRule type="containsText" dxfId="155" priority="100" operator="containsText" text="NO CUMPLE">
      <formula>NOT(ISERROR(SEARCH("NO CUMPLE",C358)))</formula>
    </cfRule>
  </conditionalFormatting>
  <conditionalFormatting sqref="C369:C370">
    <cfRule type="containsText" dxfId="154" priority="97" operator="containsText" text="NO CUMPLE">
      <formula>NOT(ISERROR(SEARCH("NO CUMPLE",C369)))</formula>
    </cfRule>
  </conditionalFormatting>
  <conditionalFormatting sqref="C382:C383">
    <cfRule type="containsText" dxfId="153" priority="94" operator="containsText" text="NO CUMPLE">
      <formula>NOT(ISERROR(SEARCH("NO CUMPLE",C382)))</formula>
    </cfRule>
  </conditionalFormatting>
  <conditionalFormatting sqref="C395:C396">
    <cfRule type="containsText" dxfId="152" priority="91" operator="containsText" text="NO CUMPLE">
      <formula>NOT(ISERROR(SEARCH("NO CUMPLE",C395)))</formula>
    </cfRule>
  </conditionalFormatting>
  <conditionalFormatting sqref="C407:C408">
    <cfRule type="containsText" dxfId="151" priority="88" operator="containsText" text="NO CUMPLE">
      <formula>NOT(ISERROR(SEARCH("NO CUMPLE",C407)))</formula>
    </cfRule>
  </conditionalFormatting>
  <conditionalFormatting sqref="C422:C423">
    <cfRule type="containsText" dxfId="150" priority="85" operator="containsText" text="NO CUMPLE">
      <formula>NOT(ISERROR(SEARCH("NO CUMPLE",C422)))</formula>
    </cfRule>
  </conditionalFormatting>
  <conditionalFormatting sqref="C435:C436">
    <cfRule type="containsText" dxfId="149" priority="82" operator="containsText" text="NO CUMPLE">
      <formula>NOT(ISERROR(SEARCH("NO CUMPLE",C435)))</formula>
    </cfRule>
  </conditionalFormatting>
  <conditionalFormatting sqref="C452:C453">
    <cfRule type="containsText" dxfId="148" priority="79" operator="containsText" text="NO CUMPLE">
      <formula>NOT(ISERROR(SEARCH("NO CUMPLE",C452)))</formula>
    </cfRule>
  </conditionalFormatting>
  <conditionalFormatting sqref="C464:C465">
    <cfRule type="containsText" dxfId="147" priority="76" operator="containsText" text="NO CUMPLE">
      <formula>NOT(ISERROR(SEARCH("NO CUMPLE",C464)))</formula>
    </cfRule>
  </conditionalFormatting>
  <conditionalFormatting sqref="C479:C480">
    <cfRule type="containsText" dxfId="146" priority="73" operator="containsText" text="NO CUMPLE">
      <formula>NOT(ISERROR(SEARCH("NO CUMPLE",C479)))</formula>
    </cfRule>
  </conditionalFormatting>
  <conditionalFormatting sqref="C494:C495">
    <cfRule type="containsText" dxfId="145" priority="70" operator="containsText" text="NO CUMPLE">
      <formula>NOT(ISERROR(SEARCH("NO CUMPLE",C494)))</formula>
    </cfRule>
  </conditionalFormatting>
  <conditionalFormatting sqref="C505:C506">
    <cfRule type="containsText" dxfId="144" priority="67" operator="containsText" text="NO CUMPLE">
      <formula>NOT(ISERROR(SEARCH("NO CUMPLE",C505)))</formula>
    </cfRule>
  </conditionalFormatting>
  <conditionalFormatting sqref="C516:C517">
    <cfRule type="containsText" dxfId="143" priority="64" operator="containsText" text="NO CUMPLE">
      <formula>NOT(ISERROR(SEARCH("NO CUMPLE",C516)))</formula>
    </cfRule>
  </conditionalFormatting>
  <conditionalFormatting sqref="C527:C528">
    <cfRule type="containsText" dxfId="142" priority="61" operator="containsText" text="NO CUMPLE">
      <formula>NOT(ISERROR(SEARCH("NO CUMPLE",C527)))</formula>
    </cfRule>
  </conditionalFormatting>
  <conditionalFormatting sqref="C539:C540">
    <cfRule type="containsText" dxfId="141" priority="58" operator="containsText" text="NO CUMPLE">
      <formula>NOT(ISERROR(SEARCH("NO CUMPLE",C539)))</formula>
    </cfRule>
  </conditionalFormatting>
  <conditionalFormatting sqref="C551:C552">
    <cfRule type="containsText" dxfId="140" priority="55" operator="containsText" text="NO CUMPLE">
      <formula>NOT(ISERROR(SEARCH("NO CUMPLE",C551)))</formula>
    </cfRule>
  </conditionalFormatting>
  <conditionalFormatting sqref="C563:C564">
    <cfRule type="containsText" dxfId="139" priority="52" operator="containsText" text="NO CUMPLE">
      <formula>NOT(ISERROR(SEARCH("NO CUMPLE",C563)))</formula>
    </cfRule>
  </conditionalFormatting>
  <conditionalFormatting sqref="C576:C577">
    <cfRule type="containsText" dxfId="138" priority="49" operator="containsText" text="NO CUMPLE">
      <formula>NOT(ISERROR(SEARCH("NO CUMPLE",C576)))</formula>
    </cfRule>
  </conditionalFormatting>
  <conditionalFormatting sqref="C587:C588">
    <cfRule type="containsText" dxfId="137" priority="46" operator="containsText" text="NO CUMPLE">
      <formula>NOT(ISERROR(SEARCH("NO CUMPLE",C587)))</formula>
    </cfRule>
  </conditionalFormatting>
  <conditionalFormatting sqref="C599:C600">
    <cfRule type="containsText" dxfId="136" priority="43" operator="containsText" text="NO CUMPLE">
      <formula>NOT(ISERROR(SEARCH("NO CUMPLE",C599)))</formula>
    </cfRule>
  </conditionalFormatting>
  <conditionalFormatting sqref="C611:C612">
    <cfRule type="containsText" dxfId="135" priority="40" operator="containsText" text="NO CUMPLE">
      <formula>NOT(ISERROR(SEARCH("NO CUMPLE",C611)))</formula>
    </cfRule>
  </conditionalFormatting>
  <conditionalFormatting sqref="C626:C627">
    <cfRule type="containsText" dxfId="134" priority="37" operator="containsText" text="NO CUMPLE">
      <formula>NOT(ISERROR(SEARCH("NO CUMPLE",C626)))</formula>
    </cfRule>
  </conditionalFormatting>
  <conditionalFormatting sqref="C640:C641">
    <cfRule type="containsText" dxfId="133" priority="34" operator="containsText" text="NO CUMPLE">
      <formula>NOT(ISERROR(SEARCH("NO CUMPLE",C640)))</formula>
    </cfRule>
  </conditionalFormatting>
  <conditionalFormatting sqref="C651:C652">
    <cfRule type="containsText" dxfId="132" priority="31" operator="containsText" text="NO CUMPLE">
      <formula>NOT(ISERROR(SEARCH("NO CUMPLE",C651)))</formula>
    </cfRule>
  </conditionalFormatting>
  <conditionalFormatting sqref="C665:C666">
    <cfRule type="containsText" dxfId="131" priority="28" operator="containsText" text="NO CUMPLE">
      <formula>NOT(ISERROR(SEARCH("NO CUMPLE",C665)))</formula>
    </cfRule>
  </conditionalFormatting>
  <conditionalFormatting sqref="C679:C680">
    <cfRule type="containsText" dxfId="130" priority="25" operator="containsText" text="NO CUMPLE">
      <formula>NOT(ISERROR(SEARCH("NO CUMPLE",C679)))</formula>
    </cfRule>
  </conditionalFormatting>
  <conditionalFormatting sqref="C692:C693">
    <cfRule type="containsText" dxfId="129" priority="22" operator="containsText" text="NO CUMPLE">
      <formula>NOT(ISERROR(SEARCH("NO CUMPLE",C692)))</formula>
    </cfRule>
  </conditionalFormatting>
  <conditionalFormatting sqref="C703:C704">
    <cfRule type="containsText" dxfId="128" priority="19" operator="containsText" text="NO CUMPLE">
      <formula>NOT(ISERROR(SEARCH("NO CUMPLE",C703)))</formula>
    </cfRule>
  </conditionalFormatting>
  <conditionalFormatting sqref="C715:C716">
    <cfRule type="containsText" dxfId="127" priority="16" operator="containsText" text="NO CUMPLE">
      <formula>NOT(ISERROR(SEARCH("NO CUMPLE",C715)))</formula>
    </cfRule>
  </conditionalFormatting>
  <conditionalFormatting sqref="C728:C729">
    <cfRule type="containsText" dxfId="126" priority="13" operator="containsText" text="NO CUMPLE">
      <formula>NOT(ISERROR(SEARCH("NO CUMPLE",C728)))</formula>
    </cfRule>
  </conditionalFormatting>
  <conditionalFormatting sqref="C741:C742">
    <cfRule type="containsText" dxfId="125" priority="10" operator="containsText" text="NO CUMPLE">
      <formula>NOT(ISERROR(SEARCH("NO CUMPLE",C741)))</formula>
    </cfRule>
  </conditionalFormatting>
  <conditionalFormatting sqref="C754:C755">
    <cfRule type="containsText" dxfId="124" priority="7" operator="containsText" text="NO CUMPLE">
      <formula>NOT(ISERROR(SEARCH("NO CUMPLE",C754)))</formula>
    </cfRule>
  </conditionalFormatting>
  <conditionalFormatting sqref="C766:C767">
    <cfRule type="containsText" dxfId="123" priority="4" operator="containsText" text="NO CUMPLE">
      <formula>NOT(ISERROR(SEARCH("NO CUMPLE",C766)))</formula>
    </cfRule>
  </conditionalFormatting>
  <conditionalFormatting sqref="C779:C780">
    <cfRule type="containsText" dxfId="122" priority="1" operator="containsText" text="NO CUMPLE">
      <formula>NOT(ISERROR(SEARCH("NO CUMPLE",C779)))</formula>
    </cfRule>
  </conditionalFormatting>
  <conditionalFormatting sqref="N14:N15">
    <cfRule type="containsText" dxfId="121" priority="182" operator="containsText" text="NO CUMPLE">
      <formula>NOT(ISERROR(SEARCH("NO CUMPLE",N14)))</formula>
    </cfRule>
    <cfRule type="containsText" dxfId="120" priority="183" operator="containsText" text="NO CUMPLE ">
      <formula>NOT(ISERROR(SEARCH("NO CUMPLE ",N14)))</formula>
    </cfRule>
  </conditionalFormatting>
  <conditionalFormatting sqref="N27:N28">
    <cfRule type="containsText" dxfId="119" priority="179" operator="containsText" text="NO CUMPLE">
      <formula>NOT(ISERROR(SEARCH("NO CUMPLE",N27)))</formula>
    </cfRule>
    <cfRule type="containsText" dxfId="118" priority="180" operator="containsText" text="NO CUMPLE ">
      <formula>NOT(ISERROR(SEARCH("NO CUMPLE ",N27)))</formula>
    </cfRule>
  </conditionalFormatting>
  <conditionalFormatting sqref="N39:N40">
    <cfRule type="containsText" dxfId="117" priority="176" operator="containsText" text="NO CUMPLE">
      <formula>NOT(ISERROR(SEARCH("NO CUMPLE",N39)))</formula>
    </cfRule>
    <cfRule type="containsText" dxfId="116" priority="177" operator="containsText" text="NO CUMPLE ">
      <formula>NOT(ISERROR(SEARCH("NO CUMPLE ",N39)))</formula>
    </cfRule>
  </conditionalFormatting>
  <conditionalFormatting sqref="N50:N52">
    <cfRule type="containsText" dxfId="115" priority="173" operator="containsText" text="NO CUMPLE">
      <formula>NOT(ISERROR(SEARCH("NO CUMPLE",N50)))</formula>
    </cfRule>
    <cfRule type="containsText" dxfId="114" priority="174" operator="containsText" text="NO CUMPLE ">
      <formula>NOT(ISERROR(SEARCH("NO CUMPLE ",N50)))</formula>
    </cfRule>
  </conditionalFormatting>
  <conditionalFormatting sqref="N65:N66">
    <cfRule type="containsText" dxfId="113" priority="167" operator="containsText" text="NO CUMPLE">
      <formula>NOT(ISERROR(SEARCH("NO CUMPLE",N65)))</formula>
    </cfRule>
    <cfRule type="containsText" dxfId="112" priority="168" operator="containsText" text="NO CUMPLE ">
      <formula>NOT(ISERROR(SEARCH("NO CUMPLE ",N65)))</formula>
    </cfRule>
  </conditionalFormatting>
  <conditionalFormatting sqref="N80:N81">
    <cfRule type="containsText" dxfId="111" priority="170" operator="containsText" text="NO CUMPLE">
      <formula>NOT(ISERROR(SEARCH("NO CUMPLE",N80)))</formula>
    </cfRule>
    <cfRule type="containsText" dxfId="110" priority="171" operator="containsText" text="NO CUMPLE ">
      <formula>NOT(ISERROR(SEARCH("NO CUMPLE ",N80)))</formula>
    </cfRule>
  </conditionalFormatting>
  <conditionalFormatting sqref="N91:N92">
    <cfRule type="containsText" dxfId="109" priority="164" operator="containsText" text="NO CUMPLE">
      <formula>NOT(ISERROR(SEARCH("NO CUMPLE",N91)))</formula>
    </cfRule>
    <cfRule type="containsText" dxfId="108" priority="165" operator="containsText" text="NO CUMPLE ">
      <formula>NOT(ISERROR(SEARCH("NO CUMPLE ",N91)))</formula>
    </cfRule>
  </conditionalFormatting>
  <conditionalFormatting sqref="N105:N106">
    <cfRule type="containsText" dxfId="107" priority="161" operator="containsText" text="NO CUMPLE">
      <formula>NOT(ISERROR(SEARCH("NO CUMPLE",N105)))</formula>
    </cfRule>
    <cfRule type="containsText" dxfId="106" priority="162" operator="containsText" text="NO CUMPLE ">
      <formula>NOT(ISERROR(SEARCH("NO CUMPLE ",N105)))</formula>
    </cfRule>
  </conditionalFormatting>
  <conditionalFormatting sqref="N119:N120">
    <cfRule type="containsText" dxfId="105" priority="158" operator="containsText" text="NO CUMPLE">
      <formula>NOT(ISERROR(SEARCH("NO CUMPLE",N119)))</formula>
    </cfRule>
    <cfRule type="containsText" dxfId="104" priority="159" operator="containsText" text="NO CUMPLE ">
      <formula>NOT(ISERROR(SEARCH("NO CUMPLE ",N119)))</formula>
    </cfRule>
  </conditionalFormatting>
  <conditionalFormatting sqref="N130:N131">
    <cfRule type="containsText" dxfId="103" priority="155" operator="containsText" text="NO CUMPLE">
      <formula>NOT(ISERROR(SEARCH("NO CUMPLE",N130)))</formula>
    </cfRule>
    <cfRule type="containsText" dxfId="102" priority="156" operator="containsText" text="NO CUMPLE ">
      <formula>NOT(ISERROR(SEARCH("NO CUMPLE ",N130)))</formula>
    </cfRule>
  </conditionalFormatting>
  <conditionalFormatting sqref="N142:N143">
    <cfRule type="containsText" dxfId="101" priority="152" operator="containsText" text="NO CUMPLE">
      <formula>NOT(ISERROR(SEARCH("NO CUMPLE",N142)))</formula>
    </cfRule>
    <cfRule type="containsText" dxfId="100" priority="153" operator="containsText" text="NO CUMPLE ">
      <formula>NOT(ISERROR(SEARCH("NO CUMPLE ",N142)))</formula>
    </cfRule>
  </conditionalFormatting>
  <conditionalFormatting sqref="N153:N154">
    <cfRule type="containsText" dxfId="99" priority="149" operator="containsText" text="NO CUMPLE">
      <formula>NOT(ISERROR(SEARCH("NO CUMPLE",N153)))</formula>
    </cfRule>
    <cfRule type="containsText" dxfId="98" priority="150" operator="containsText" text="NO CUMPLE ">
      <formula>NOT(ISERROR(SEARCH("NO CUMPLE ",N153)))</formula>
    </cfRule>
  </conditionalFormatting>
  <conditionalFormatting sqref="N167:N168">
    <cfRule type="containsText" dxfId="97" priority="146" operator="containsText" text="NO CUMPLE">
      <formula>NOT(ISERROR(SEARCH("NO CUMPLE",N167)))</formula>
    </cfRule>
    <cfRule type="containsText" dxfId="96" priority="147" operator="containsText" text="NO CUMPLE ">
      <formula>NOT(ISERROR(SEARCH("NO CUMPLE ",N167)))</formula>
    </cfRule>
  </conditionalFormatting>
  <conditionalFormatting sqref="N180:N181">
    <cfRule type="containsText" dxfId="95" priority="143" operator="containsText" text="NO CUMPLE">
      <formula>NOT(ISERROR(SEARCH("NO CUMPLE",N180)))</formula>
    </cfRule>
    <cfRule type="containsText" dxfId="94" priority="144" operator="containsText" text="NO CUMPLE ">
      <formula>NOT(ISERROR(SEARCH("NO CUMPLE ",N180)))</formula>
    </cfRule>
  </conditionalFormatting>
  <conditionalFormatting sqref="N195:N196">
    <cfRule type="containsText" dxfId="93" priority="140" operator="containsText" text="NO CUMPLE">
      <formula>NOT(ISERROR(SEARCH("NO CUMPLE",N195)))</formula>
    </cfRule>
    <cfRule type="containsText" dxfId="92" priority="141" operator="containsText" text="NO CUMPLE ">
      <formula>NOT(ISERROR(SEARCH("NO CUMPLE ",N195)))</formula>
    </cfRule>
  </conditionalFormatting>
  <conditionalFormatting sqref="N209:N210">
    <cfRule type="containsText" dxfId="91" priority="137" operator="containsText" text="NO CUMPLE">
      <formula>NOT(ISERROR(SEARCH("NO CUMPLE",N209)))</formula>
    </cfRule>
    <cfRule type="containsText" dxfId="90" priority="138" operator="containsText" text="NO CUMPLE ">
      <formula>NOT(ISERROR(SEARCH("NO CUMPLE ",N209)))</formula>
    </cfRule>
  </conditionalFormatting>
  <conditionalFormatting sqref="N223:N224">
    <cfRule type="containsText" dxfId="89" priority="134" operator="containsText" text="NO CUMPLE">
      <formula>NOT(ISERROR(SEARCH("NO CUMPLE",N223)))</formula>
    </cfRule>
    <cfRule type="containsText" dxfId="88" priority="135" operator="containsText" text="NO CUMPLE ">
      <formula>NOT(ISERROR(SEARCH("NO CUMPLE ",N223)))</formula>
    </cfRule>
  </conditionalFormatting>
  <conditionalFormatting sqref="N239:N240">
    <cfRule type="containsText" dxfId="87" priority="131" operator="containsText" text="NO CUMPLE">
      <formula>NOT(ISERROR(SEARCH("NO CUMPLE",N239)))</formula>
    </cfRule>
    <cfRule type="containsText" dxfId="86" priority="132" operator="containsText" text="NO CUMPLE ">
      <formula>NOT(ISERROR(SEARCH("NO CUMPLE ",N239)))</formula>
    </cfRule>
  </conditionalFormatting>
  <conditionalFormatting sqref="N252:N253">
    <cfRule type="containsText" dxfId="85" priority="128" operator="containsText" text="NO CUMPLE">
      <formula>NOT(ISERROR(SEARCH("NO CUMPLE",N252)))</formula>
    </cfRule>
    <cfRule type="containsText" dxfId="84" priority="129" operator="containsText" text="NO CUMPLE ">
      <formula>NOT(ISERROR(SEARCH("NO CUMPLE ",N252)))</formula>
    </cfRule>
  </conditionalFormatting>
  <conditionalFormatting sqref="N263:N264">
    <cfRule type="containsText" dxfId="83" priority="125" operator="containsText" text="NO CUMPLE">
      <formula>NOT(ISERROR(SEARCH("NO CUMPLE",N263)))</formula>
    </cfRule>
    <cfRule type="containsText" dxfId="82" priority="126" operator="containsText" text="NO CUMPLE ">
      <formula>NOT(ISERROR(SEARCH("NO CUMPLE ",N263)))</formula>
    </cfRule>
  </conditionalFormatting>
  <conditionalFormatting sqref="N274:N275">
    <cfRule type="containsText" dxfId="81" priority="122" operator="containsText" text="NO CUMPLE">
      <formula>NOT(ISERROR(SEARCH("NO CUMPLE",N274)))</formula>
    </cfRule>
    <cfRule type="containsText" dxfId="80" priority="123" operator="containsText" text="NO CUMPLE ">
      <formula>NOT(ISERROR(SEARCH("NO CUMPLE ",N274)))</formula>
    </cfRule>
  </conditionalFormatting>
  <conditionalFormatting sqref="N290:N291">
    <cfRule type="containsText" dxfId="79" priority="119" operator="containsText" text="NO CUMPLE">
      <formula>NOT(ISERROR(SEARCH("NO CUMPLE",N290)))</formula>
    </cfRule>
    <cfRule type="containsText" dxfId="78" priority="120" operator="containsText" text="NO CUMPLE ">
      <formula>NOT(ISERROR(SEARCH("NO CUMPLE ",N290)))</formula>
    </cfRule>
  </conditionalFormatting>
  <conditionalFormatting sqref="N300:N301">
    <cfRule type="containsText" dxfId="77" priority="116" operator="containsText" text="NO CUMPLE">
      <formula>NOT(ISERROR(SEARCH("NO CUMPLE",N300)))</formula>
    </cfRule>
    <cfRule type="containsText" dxfId="76" priority="117" operator="containsText" text="NO CUMPLE ">
      <formula>NOT(ISERROR(SEARCH("NO CUMPLE ",N300)))</formula>
    </cfRule>
  </conditionalFormatting>
  <conditionalFormatting sqref="N311:N312">
    <cfRule type="containsText" dxfId="75" priority="113" operator="containsText" text="NO CUMPLE">
      <formula>NOT(ISERROR(SEARCH("NO CUMPLE",N311)))</formula>
    </cfRule>
    <cfRule type="containsText" dxfId="74" priority="114" operator="containsText" text="NO CUMPLE ">
      <formula>NOT(ISERROR(SEARCH("NO CUMPLE ",N311)))</formula>
    </cfRule>
  </conditionalFormatting>
  <conditionalFormatting sqref="N328:N329">
    <cfRule type="containsText" dxfId="73" priority="110" operator="containsText" text="NO CUMPLE">
      <formula>NOT(ISERROR(SEARCH("NO CUMPLE",N328)))</formula>
    </cfRule>
    <cfRule type="containsText" dxfId="72" priority="111" operator="containsText" text="NO CUMPLE ">
      <formula>NOT(ISERROR(SEARCH("NO CUMPLE ",N328)))</formula>
    </cfRule>
  </conditionalFormatting>
  <conditionalFormatting sqref="N339:N340">
    <cfRule type="containsText" dxfId="71" priority="107" operator="containsText" text="NO CUMPLE">
      <formula>NOT(ISERROR(SEARCH("NO CUMPLE",N339)))</formula>
    </cfRule>
    <cfRule type="containsText" dxfId="70" priority="108" operator="containsText" text="NO CUMPLE ">
      <formula>NOT(ISERROR(SEARCH("NO CUMPLE ",N339)))</formula>
    </cfRule>
  </conditionalFormatting>
  <conditionalFormatting sqref="N354:N355">
    <cfRule type="containsText" dxfId="69" priority="104" operator="containsText" text="NO CUMPLE">
      <formula>NOT(ISERROR(SEARCH("NO CUMPLE",N354)))</formula>
    </cfRule>
    <cfRule type="containsText" dxfId="68" priority="105" operator="containsText" text="NO CUMPLE ">
      <formula>NOT(ISERROR(SEARCH("NO CUMPLE ",N354)))</formula>
    </cfRule>
  </conditionalFormatting>
  <conditionalFormatting sqref="N365:N366">
    <cfRule type="containsText" dxfId="67" priority="101" operator="containsText" text="NO CUMPLE">
      <formula>NOT(ISERROR(SEARCH("NO CUMPLE",N365)))</formula>
    </cfRule>
    <cfRule type="containsText" dxfId="66" priority="102" operator="containsText" text="NO CUMPLE ">
      <formula>NOT(ISERROR(SEARCH("NO CUMPLE ",N365)))</formula>
    </cfRule>
  </conditionalFormatting>
  <conditionalFormatting sqref="N378:N379">
    <cfRule type="containsText" dxfId="65" priority="98" operator="containsText" text="NO CUMPLE">
      <formula>NOT(ISERROR(SEARCH("NO CUMPLE",N378)))</formula>
    </cfRule>
    <cfRule type="containsText" dxfId="64" priority="99" operator="containsText" text="NO CUMPLE ">
      <formula>NOT(ISERROR(SEARCH("NO CUMPLE ",N378)))</formula>
    </cfRule>
  </conditionalFormatting>
  <conditionalFormatting sqref="N391:N392">
    <cfRule type="containsText" dxfId="63" priority="95" operator="containsText" text="NO CUMPLE">
      <formula>NOT(ISERROR(SEARCH("NO CUMPLE",N391)))</formula>
    </cfRule>
    <cfRule type="containsText" dxfId="62" priority="96" operator="containsText" text="NO CUMPLE ">
      <formula>NOT(ISERROR(SEARCH("NO CUMPLE ",N391)))</formula>
    </cfRule>
  </conditionalFormatting>
  <conditionalFormatting sqref="N403:N404">
    <cfRule type="containsText" dxfId="61" priority="92" operator="containsText" text="NO CUMPLE">
      <formula>NOT(ISERROR(SEARCH("NO CUMPLE",N403)))</formula>
    </cfRule>
    <cfRule type="containsText" dxfId="60" priority="93" operator="containsText" text="NO CUMPLE ">
      <formula>NOT(ISERROR(SEARCH("NO CUMPLE ",N403)))</formula>
    </cfRule>
  </conditionalFormatting>
  <conditionalFormatting sqref="N418:N419">
    <cfRule type="containsText" dxfId="59" priority="89" operator="containsText" text="NO CUMPLE">
      <formula>NOT(ISERROR(SEARCH("NO CUMPLE",N418)))</formula>
    </cfRule>
    <cfRule type="containsText" dxfId="58" priority="90" operator="containsText" text="NO CUMPLE ">
      <formula>NOT(ISERROR(SEARCH("NO CUMPLE ",N418)))</formula>
    </cfRule>
  </conditionalFormatting>
  <conditionalFormatting sqref="N431:N432">
    <cfRule type="containsText" dxfId="57" priority="86" operator="containsText" text="NO CUMPLE">
      <formula>NOT(ISERROR(SEARCH("NO CUMPLE",N431)))</formula>
    </cfRule>
    <cfRule type="containsText" dxfId="56" priority="87" operator="containsText" text="NO CUMPLE ">
      <formula>NOT(ISERROR(SEARCH("NO CUMPLE ",N431)))</formula>
    </cfRule>
  </conditionalFormatting>
  <conditionalFormatting sqref="N448:N449">
    <cfRule type="containsText" dxfId="55" priority="83" operator="containsText" text="NO CUMPLE">
      <formula>NOT(ISERROR(SEARCH("NO CUMPLE",N448)))</formula>
    </cfRule>
    <cfRule type="containsText" dxfId="54" priority="84" operator="containsText" text="NO CUMPLE ">
      <formula>NOT(ISERROR(SEARCH("NO CUMPLE ",N448)))</formula>
    </cfRule>
  </conditionalFormatting>
  <conditionalFormatting sqref="N460:N461">
    <cfRule type="containsText" dxfId="53" priority="80" operator="containsText" text="NO CUMPLE">
      <formula>NOT(ISERROR(SEARCH("NO CUMPLE",N460)))</formula>
    </cfRule>
    <cfRule type="containsText" dxfId="52" priority="81" operator="containsText" text="NO CUMPLE ">
      <formula>NOT(ISERROR(SEARCH("NO CUMPLE ",N460)))</formula>
    </cfRule>
  </conditionalFormatting>
  <conditionalFormatting sqref="N475:N476">
    <cfRule type="containsText" dxfId="51" priority="77" operator="containsText" text="NO CUMPLE">
      <formula>NOT(ISERROR(SEARCH("NO CUMPLE",N475)))</formula>
    </cfRule>
    <cfRule type="containsText" dxfId="50" priority="78" operator="containsText" text="NO CUMPLE ">
      <formula>NOT(ISERROR(SEARCH("NO CUMPLE ",N475)))</formula>
    </cfRule>
  </conditionalFormatting>
  <conditionalFormatting sqref="N490:N491">
    <cfRule type="containsText" dxfId="49" priority="74" operator="containsText" text="NO CUMPLE">
      <formula>NOT(ISERROR(SEARCH("NO CUMPLE",N490)))</formula>
    </cfRule>
    <cfRule type="containsText" dxfId="48" priority="75" operator="containsText" text="NO CUMPLE ">
      <formula>NOT(ISERROR(SEARCH("NO CUMPLE ",N490)))</formula>
    </cfRule>
  </conditionalFormatting>
  <conditionalFormatting sqref="N501:N502">
    <cfRule type="containsText" dxfId="47" priority="71" operator="containsText" text="NO CUMPLE">
      <formula>NOT(ISERROR(SEARCH("NO CUMPLE",N501)))</formula>
    </cfRule>
    <cfRule type="containsText" dxfId="46" priority="72" operator="containsText" text="NO CUMPLE ">
      <formula>NOT(ISERROR(SEARCH("NO CUMPLE ",N501)))</formula>
    </cfRule>
  </conditionalFormatting>
  <conditionalFormatting sqref="N512:N513">
    <cfRule type="containsText" dxfId="45" priority="68" operator="containsText" text="NO CUMPLE">
      <formula>NOT(ISERROR(SEARCH("NO CUMPLE",N512)))</formula>
    </cfRule>
    <cfRule type="containsText" dxfId="44" priority="69" operator="containsText" text="NO CUMPLE ">
      <formula>NOT(ISERROR(SEARCH("NO CUMPLE ",N512)))</formula>
    </cfRule>
  </conditionalFormatting>
  <conditionalFormatting sqref="N523:N524">
    <cfRule type="containsText" dxfId="43" priority="65" operator="containsText" text="NO CUMPLE">
      <formula>NOT(ISERROR(SEARCH("NO CUMPLE",N523)))</formula>
    </cfRule>
    <cfRule type="containsText" dxfId="42" priority="66" operator="containsText" text="NO CUMPLE ">
      <formula>NOT(ISERROR(SEARCH("NO CUMPLE ",N523)))</formula>
    </cfRule>
  </conditionalFormatting>
  <conditionalFormatting sqref="N535:N536">
    <cfRule type="containsText" dxfId="41" priority="62" operator="containsText" text="NO CUMPLE">
      <formula>NOT(ISERROR(SEARCH("NO CUMPLE",N535)))</formula>
    </cfRule>
    <cfRule type="containsText" dxfId="40" priority="63" operator="containsText" text="NO CUMPLE ">
      <formula>NOT(ISERROR(SEARCH("NO CUMPLE ",N535)))</formula>
    </cfRule>
  </conditionalFormatting>
  <conditionalFormatting sqref="N547:N548">
    <cfRule type="containsText" dxfId="39" priority="59" operator="containsText" text="NO CUMPLE">
      <formula>NOT(ISERROR(SEARCH("NO CUMPLE",N547)))</formula>
    </cfRule>
    <cfRule type="containsText" dxfId="38" priority="60" operator="containsText" text="NO CUMPLE ">
      <formula>NOT(ISERROR(SEARCH("NO CUMPLE ",N547)))</formula>
    </cfRule>
  </conditionalFormatting>
  <conditionalFormatting sqref="N559:N560">
    <cfRule type="containsText" dxfId="37" priority="56" operator="containsText" text="NO CUMPLE">
      <formula>NOT(ISERROR(SEARCH("NO CUMPLE",N559)))</formula>
    </cfRule>
    <cfRule type="containsText" dxfId="36" priority="57" operator="containsText" text="NO CUMPLE ">
      <formula>NOT(ISERROR(SEARCH("NO CUMPLE ",N559)))</formula>
    </cfRule>
  </conditionalFormatting>
  <conditionalFormatting sqref="N572:N573">
    <cfRule type="containsText" dxfId="35" priority="53" operator="containsText" text="NO CUMPLE">
      <formula>NOT(ISERROR(SEARCH("NO CUMPLE",N572)))</formula>
    </cfRule>
    <cfRule type="containsText" dxfId="34" priority="54" operator="containsText" text="NO CUMPLE ">
      <formula>NOT(ISERROR(SEARCH("NO CUMPLE ",N572)))</formula>
    </cfRule>
  </conditionalFormatting>
  <conditionalFormatting sqref="N583:N584">
    <cfRule type="containsText" dxfId="33" priority="50" operator="containsText" text="NO CUMPLE">
      <formula>NOT(ISERROR(SEARCH("NO CUMPLE",N583)))</formula>
    </cfRule>
    <cfRule type="containsText" dxfId="32" priority="51" operator="containsText" text="NO CUMPLE ">
      <formula>NOT(ISERROR(SEARCH("NO CUMPLE ",N583)))</formula>
    </cfRule>
  </conditionalFormatting>
  <conditionalFormatting sqref="N595:N596">
    <cfRule type="containsText" dxfId="31" priority="47" operator="containsText" text="NO CUMPLE">
      <formula>NOT(ISERROR(SEARCH("NO CUMPLE",N595)))</formula>
    </cfRule>
    <cfRule type="containsText" dxfId="30" priority="48" operator="containsText" text="NO CUMPLE ">
      <formula>NOT(ISERROR(SEARCH("NO CUMPLE ",N595)))</formula>
    </cfRule>
  </conditionalFormatting>
  <conditionalFormatting sqref="N607:N608">
    <cfRule type="containsText" dxfId="29" priority="44" operator="containsText" text="NO CUMPLE">
      <formula>NOT(ISERROR(SEARCH("NO CUMPLE",N607)))</formula>
    </cfRule>
    <cfRule type="containsText" dxfId="28" priority="45" operator="containsText" text="NO CUMPLE ">
      <formula>NOT(ISERROR(SEARCH("NO CUMPLE ",N607)))</formula>
    </cfRule>
  </conditionalFormatting>
  <conditionalFormatting sqref="N622:N623">
    <cfRule type="containsText" dxfId="27" priority="41" operator="containsText" text="NO CUMPLE">
      <formula>NOT(ISERROR(SEARCH("NO CUMPLE",N622)))</formula>
    </cfRule>
    <cfRule type="containsText" dxfId="26" priority="42" operator="containsText" text="NO CUMPLE ">
      <formula>NOT(ISERROR(SEARCH("NO CUMPLE ",N622)))</formula>
    </cfRule>
  </conditionalFormatting>
  <conditionalFormatting sqref="N636:N637">
    <cfRule type="containsText" dxfId="25" priority="38" operator="containsText" text="NO CUMPLE">
      <formula>NOT(ISERROR(SEARCH("NO CUMPLE",N636)))</formula>
    </cfRule>
    <cfRule type="containsText" dxfId="24" priority="39" operator="containsText" text="NO CUMPLE ">
      <formula>NOT(ISERROR(SEARCH("NO CUMPLE ",N636)))</formula>
    </cfRule>
  </conditionalFormatting>
  <conditionalFormatting sqref="N647:N648">
    <cfRule type="containsText" dxfId="23" priority="35" operator="containsText" text="NO CUMPLE">
      <formula>NOT(ISERROR(SEARCH("NO CUMPLE",N647)))</formula>
    </cfRule>
    <cfRule type="containsText" dxfId="22" priority="36" operator="containsText" text="NO CUMPLE ">
      <formula>NOT(ISERROR(SEARCH("NO CUMPLE ",N647)))</formula>
    </cfRule>
  </conditionalFormatting>
  <conditionalFormatting sqref="N661:N662">
    <cfRule type="containsText" dxfId="21" priority="32" operator="containsText" text="NO CUMPLE">
      <formula>NOT(ISERROR(SEARCH("NO CUMPLE",N661)))</formula>
    </cfRule>
    <cfRule type="containsText" dxfId="20" priority="33" operator="containsText" text="NO CUMPLE ">
      <formula>NOT(ISERROR(SEARCH("NO CUMPLE ",N661)))</formula>
    </cfRule>
  </conditionalFormatting>
  <conditionalFormatting sqref="N675:N676">
    <cfRule type="containsText" dxfId="19" priority="29" operator="containsText" text="NO CUMPLE">
      <formula>NOT(ISERROR(SEARCH("NO CUMPLE",N675)))</formula>
    </cfRule>
    <cfRule type="containsText" dxfId="18" priority="30" operator="containsText" text="NO CUMPLE ">
      <formula>NOT(ISERROR(SEARCH("NO CUMPLE ",N675)))</formula>
    </cfRule>
  </conditionalFormatting>
  <conditionalFormatting sqref="N688:N689">
    <cfRule type="containsText" dxfId="17" priority="26" operator="containsText" text="NO CUMPLE">
      <formula>NOT(ISERROR(SEARCH("NO CUMPLE",N688)))</formula>
    </cfRule>
    <cfRule type="containsText" dxfId="16" priority="27" operator="containsText" text="NO CUMPLE ">
      <formula>NOT(ISERROR(SEARCH("NO CUMPLE ",N688)))</formula>
    </cfRule>
  </conditionalFormatting>
  <conditionalFormatting sqref="N699:N700">
    <cfRule type="containsText" dxfId="15" priority="23" operator="containsText" text="NO CUMPLE">
      <formula>NOT(ISERROR(SEARCH("NO CUMPLE",N699)))</formula>
    </cfRule>
    <cfRule type="containsText" dxfId="14" priority="24" operator="containsText" text="NO CUMPLE ">
      <formula>NOT(ISERROR(SEARCH("NO CUMPLE ",N699)))</formula>
    </cfRule>
  </conditionalFormatting>
  <conditionalFormatting sqref="N711:N712">
    <cfRule type="containsText" dxfId="13" priority="20" operator="containsText" text="NO CUMPLE">
      <formula>NOT(ISERROR(SEARCH("NO CUMPLE",N711)))</formula>
    </cfRule>
    <cfRule type="containsText" dxfId="12" priority="21" operator="containsText" text="NO CUMPLE ">
      <formula>NOT(ISERROR(SEARCH("NO CUMPLE ",N711)))</formula>
    </cfRule>
  </conditionalFormatting>
  <conditionalFormatting sqref="N724:N725">
    <cfRule type="containsText" dxfId="11" priority="17" operator="containsText" text="NO CUMPLE">
      <formula>NOT(ISERROR(SEARCH("NO CUMPLE",N724)))</formula>
    </cfRule>
    <cfRule type="containsText" dxfId="10" priority="18" operator="containsText" text="NO CUMPLE ">
      <formula>NOT(ISERROR(SEARCH("NO CUMPLE ",N724)))</formula>
    </cfRule>
  </conditionalFormatting>
  <conditionalFormatting sqref="N737:N738">
    <cfRule type="containsText" dxfId="9" priority="14" operator="containsText" text="NO CUMPLE">
      <formula>NOT(ISERROR(SEARCH("NO CUMPLE",N737)))</formula>
    </cfRule>
    <cfRule type="containsText" dxfId="8" priority="15" operator="containsText" text="NO CUMPLE ">
      <formula>NOT(ISERROR(SEARCH("NO CUMPLE ",N737)))</formula>
    </cfRule>
  </conditionalFormatting>
  <conditionalFormatting sqref="N750:N751">
    <cfRule type="containsText" dxfId="7" priority="11" operator="containsText" text="NO CUMPLE">
      <formula>NOT(ISERROR(SEARCH("NO CUMPLE",N750)))</formula>
    </cfRule>
    <cfRule type="containsText" dxfId="6" priority="12" operator="containsText" text="NO CUMPLE ">
      <formula>NOT(ISERROR(SEARCH("NO CUMPLE ",N750)))</formula>
    </cfRule>
  </conditionalFormatting>
  <conditionalFormatting sqref="N762:N763">
    <cfRule type="containsText" dxfId="5" priority="8" operator="containsText" text="NO CUMPLE">
      <formula>NOT(ISERROR(SEARCH("NO CUMPLE",N762)))</formula>
    </cfRule>
    <cfRule type="containsText" dxfId="4" priority="9" operator="containsText" text="NO CUMPLE ">
      <formula>NOT(ISERROR(SEARCH("NO CUMPLE ",N762)))</formula>
    </cfRule>
  </conditionalFormatting>
  <conditionalFormatting sqref="N775:N776">
    <cfRule type="containsText" dxfId="3" priority="5" operator="containsText" text="NO CUMPLE">
      <formula>NOT(ISERROR(SEARCH("NO CUMPLE",N775)))</formula>
    </cfRule>
    <cfRule type="containsText" dxfId="2" priority="6" operator="containsText" text="NO CUMPLE ">
      <formula>NOT(ISERROR(SEARCH("NO CUMPLE ",N775)))</formula>
    </cfRule>
  </conditionalFormatting>
  <conditionalFormatting sqref="N786:N787">
    <cfRule type="containsText" dxfId="1" priority="2" operator="containsText" text="NO CUMPLE">
      <formula>NOT(ISERROR(SEARCH("NO CUMPLE",N786)))</formula>
    </cfRule>
    <cfRule type="containsText" dxfId="0" priority="3" operator="containsText" text="NO CUMPLE ">
      <formula>NOT(ISERROR(SEARCH("NO CUMPLE ",N786)))</formula>
    </cfRule>
  </conditionalFormatting>
  <dataValidations count="1">
    <dataValidation type="list" allowBlank="1" showInputMessage="1" showErrorMessage="1" sqref="C7:C8 M12:M13 K12 N14:N15 C18:C19 N27:N28 K23 M23:M26 C31:C32 N39:N40 K36 M36:M37 C43:C44 M48:M49 K48 M76:M77 C69:C70 N80:N81 M79 M74 K74 N50:N52 C54:C55 N65:N66 M64 K59 M59:M62 C84:C85 M89:M90 K89 N91:N92 C95:C96 N105:N106 K100 M100:M103 M117 C109:C110 N119:N120 K114:K115 M114:M115 C123:C124 M128:M129 K128 N130:N131 C134:C135 K139 N142:N143 M139:M141 C146:C147 M151:M152 K151 N153:N154 C157:C158 N167:N168 M162:M166 K162 C171:C172 N180:N181 K176 M176:M178 C184:C185 N195:N196 M193:M194 K189 M189:M191 C199:C200 N209:N210 M204:M207 K204 C213:C214 N223:N224 M218:M221 K218 C227:C228 N239:N240 M237:M238 M232:M235 K232 C243:C244 N252:N253 M250:M251 M248 K248 C256:C257 M261:M262 K261 N263:N264 C267:C268 M272:M273 K272 N274:N275 C278:C279 N290:N291 M289 K283 M283:M287 C294:C295 M299 K299 N300:N301 C304:C305 M309:M310 K309 N311:N312 K320 C315:C316 N328:N329 M320:M322 M324:M326 K324 C332:C333 M337:M338 K337 N339:N340 C343:C344 N354:N355 K353 M353 M348:M351 K348 C358:C359 M363:M364 K363 N365:N366 C369:C370 N378:N379 K377 M377 M374:M375 K374 C382:C383 N391:N392 K390 M390 M387:M388 K387 C395:C396 N403:N404 K402 M402 M400 K400 C407:C408 N418:N419 K417 M417 M412:M415 K412 C422:C423 N431:N432 K430 M430 M427:M428 K427 C435:C436 N448:N449 K440 M440:M447 C452:C453 N460:N461 K457 M457:M459 C464:C465 N475:N476 K473:K474 M473:M474 K469 M469:M471 C479:C480 N490:N491 K488:K489 M488:M489 K484 M484:M486 C494:C495 N501:N502 M499 K499 C505:C506 N512:N513 K510 M510:M511 C516:C517 N523:N524 K521 M521:M522 C527:C528 N535:N536 M532:M534 K532 C539:C540 N547:N548 K546 M546 K544 M544 C551:C552 N559:N560 M556:M558 K556 C563:C564 N572:N573 K568 M568:M570 C576:C577 N583:N584 M581:M582 K581 C587:C588 N595:N596 K594 M594 K592 M592 C599:C600 N607:N608 K604 M604:M606 K616 C611:C612 N622:N623 M616:M617 M619:M620 K619 C626:C627 N636:N637 M631:M635 K631 C640:C641 N647:N648 K645 M645 C651:C652 N661:N662 K659:K660 M659:M660 M656:M657 K656 C665:C666 N675:N676 K670 M670:M673 C679:C680 N688:N689 K687 M687 M684:M685 K684 C692:C693 N699:N700 M697 K697 C703:C704 N711:N712 M708:M710 K708 K720 C715:C716 N724:N725 M720 M722 K722 C728:C729 N737:N738 K733 M733:M735 C741:C742 N750:N751 K746 M746:M749 K759 C754:C755 N762:N763 M759 M761 K761 C766:C767 N775:N776 K774 M774 M771:M772 K771 C779:C780 N786:N787 K784 M784:M785">
      <formula1>$Z$3:$Z$4</formula1>
    </dataValidation>
  </dataValidations>
  <pageMargins left="0.7" right="0.7" top="0.75" bottom="0.75" header="0.51180555555555496" footer="0.51180555555555496"/>
  <pageSetup scale="10" firstPageNumber="0" orientation="landscape" r:id="rId1"/>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7" tint="0.39997558519241921"/>
  </sheetPr>
  <dimension ref="A1:J20"/>
  <sheetViews>
    <sheetView tabSelected="1" topLeftCell="A4" zoomScale="70" zoomScaleNormal="70" zoomScaleSheetLayoutView="70" workbookViewId="0">
      <selection activeCell="G8" sqref="G8:G18"/>
    </sheetView>
  </sheetViews>
  <sheetFormatPr baseColWidth="10" defaultColWidth="11.42578125" defaultRowHeight="15" x14ac:dyDescent="0.25"/>
  <cols>
    <col min="1" max="1" width="6.85546875" style="13" customWidth="1"/>
    <col min="2" max="2" width="54.85546875" style="16" customWidth="1"/>
    <col min="3" max="3" width="30" style="18" bestFit="1" customWidth="1"/>
    <col min="4" max="4" width="28.42578125" style="4" customWidth="1"/>
    <col min="5" max="5" width="29.7109375" style="4" customWidth="1"/>
    <col min="6" max="6" width="20.28515625" style="4" customWidth="1"/>
    <col min="7" max="7" width="21.28515625" style="4" customWidth="1"/>
    <col min="8" max="8" width="15.140625" style="4" customWidth="1"/>
    <col min="9" max="9" width="15" style="4" customWidth="1"/>
    <col min="10" max="10" width="53.85546875" style="3" customWidth="1"/>
    <col min="11" max="16384" width="11.42578125" style="4"/>
  </cols>
  <sheetData>
    <row r="1" spans="1:10" ht="46.15" customHeight="1" x14ac:dyDescent="0.25">
      <c r="A1" s="355" t="s">
        <v>0</v>
      </c>
      <c r="B1" s="356"/>
      <c r="C1" s="357"/>
      <c r="D1" s="1"/>
      <c r="E1" s="1"/>
      <c r="F1" s="1"/>
      <c r="G1" s="1"/>
      <c r="H1" s="1"/>
      <c r="I1" s="2"/>
    </row>
    <row r="2" spans="1:10" ht="75.599999999999994" customHeight="1" x14ac:dyDescent="0.35">
      <c r="A2" s="358" t="str">
        <f>+'INFORME FINAL'!A2:H2</f>
        <v>CONCURSO DE MERITOS ABIERTO - FDLUSA-CMA-004-2023</v>
      </c>
      <c r="B2" s="359"/>
      <c r="C2" s="360"/>
      <c r="I2" s="5"/>
    </row>
    <row r="3" spans="1:10" ht="21" customHeight="1" x14ac:dyDescent="0.25">
      <c r="A3" s="361" t="s">
        <v>154</v>
      </c>
      <c r="B3" s="362"/>
      <c r="C3" s="363"/>
      <c r="I3" s="5"/>
    </row>
    <row r="4" spans="1:10" ht="21" customHeight="1" x14ac:dyDescent="0.25">
      <c r="A4" s="361"/>
      <c r="B4" s="362"/>
      <c r="C4" s="363"/>
      <c r="I4" s="5"/>
    </row>
    <row r="5" spans="1:10" ht="61.5" customHeight="1" thickBot="1" x14ac:dyDescent="0.3">
      <c r="A5" s="364"/>
      <c r="B5" s="365"/>
      <c r="C5" s="366"/>
      <c r="D5" s="6"/>
      <c r="E5" s="6"/>
      <c r="F5" s="6"/>
      <c r="G5" s="6"/>
      <c r="H5" s="6"/>
      <c r="I5" s="7"/>
    </row>
    <row r="6" spans="1:10" ht="3.75" customHeight="1" thickBot="1" x14ac:dyDescent="0.3">
      <c r="A6" s="8"/>
      <c r="B6" s="15"/>
      <c r="C6" s="17"/>
      <c r="D6" s="1"/>
      <c r="E6" s="1"/>
      <c r="F6" s="1"/>
      <c r="G6" s="1"/>
      <c r="H6" s="1"/>
      <c r="I6" s="2"/>
    </row>
    <row r="7" spans="1:10" ht="70.5" customHeight="1" x14ac:dyDescent="0.25">
      <c r="A7" s="367" t="s">
        <v>155</v>
      </c>
      <c r="B7" s="368"/>
      <c r="C7" s="9" t="s">
        <v>175</v>
      </c>
      <c r="D7" s="11" t="s">
        <v>170</v>
      </c>
      <c r="E7" s="11" t="s">
        <v>171</v>
      </c>
      <c r="F7" s="11" t="s">
        <v>172</v>
      </c>
      <c r="G7" s="11" t="s">
        <v>173</v>
      </c>
      <c r="H7" s="11" t="s">
        <v>174</v>
      </c>
      <c r="I7" s="10" t="s">
        <v>156</v>
      </c>
      <c r="J7" s="12" t="s">
        <v>6</v>
      </c>
    </row>
    <row r="8" spans="1:10" x14ac:dyDescent="0.25">
      <c r="A8" s="126">
        <f>+'INFORME FINAL'!A6</f>
        <v>1</v>
      </c>
      <c r="B8" s="127" t="str">
        <f>+'INFORME FINAL'!B6</f>
        <v>VELNEC S.A.</v>
      </c>
      <c r="C8" s="108">
        <f>+'FORMULA EXPERIENCIA'!G12</f>
        <v>16.30296276938002</v>
      </c>
      <c r="D8" s="109">
        <v>10</v>
      </c>
      <c r="E8" s="109">
        <v>20</v>
      </c>
      <c r="F8" s="109">
        <v>1</v>
      </c>
      <c r="G8" s="109">
        <v>0.25</v>
      </c>
      <c r="H8" s="109">
        <v>0.25</v>
      </c>
      <c r="I8" s="110">
        <f t="shared" ref="I8:I18" si="0">+C8+D8+F8+H8+E8+G8</f>
        <v>47.802962769380017</v>
      </c>
      <c r="J8" s="189"/>
    </row>
    <row r="9" spans="1:10" x14ac:dyDescent="0.25">
      <c r="A9" s="126">
        <f>+'INFORME FINAL'!A7</f>
        <v>2</v>
      </c>
      <c r="B9" s="127" t="str">
        <f>+'INFORME FINAL'!B7</f>
        <v>ANZA INGENIERIA</v>
      </c>
      <c r="C9" s="108">
        <f>+'FORMULA EXPERIENCIA'!G13</f>
        <v>11.017801617377206</v>
      </c>
      <c r="D9" s="109">
        <v>10</v>
      </c>
      <c r="E9" s="109">
        <v>20</v>
      </c>
      <c r="F9" s="109">
        <v>1</v>
      </c>
      <c r="G9" s="109">
        <v>0.25</v>
      </c>
      <c r="H9" s="109">
        <v>0.25</v>
      </c>
      <c r="I9" s="110">
        <f t="shared" si="0"/>
        <v>42.517801617377202</v>
      </c>
      <c r="J9" s="133"/>
    </row>
    <row r="10" spans="1:10" x14ac:dyDescent="0.25">
      <c r="A10" s="226">
        <f>+'INFORME FINAL'!A8</f>
        <v>3</v>
      </c>
      <c r="B10" s="227" t="str">
        <f>+'INFORME FINAL'!B8</f>
        <v>JET INGENIERIA SAS</v>
      </c>
      <c r="C10" s="228">
        <v>68.5</v>
      </c>
      <c r="D10" s="229">
        <v>10</v>
      </c>
      <c r="E10" s="229">
        <v>20</v>
      </c>
      <c r="F10" s="229">
        <v>1</v>
      </c>
      <c r="G10" s="229">
        <v>0.25</v>
      </c>
      <c r="H10" s="229">
        <v>0.25</v>
      </c>
      <c r="I10" s="230">
        <f t="shared" si="0"/>
        <v>100</v>
      </c>
      <c r="J10" s="231"/>
    </row>
    <row r="11" spans="1:10" x14ac:dyDescent="0.25">
      <c r="A11" s="236">
        <f>+'INFORME FINAL'!A9</f>
        <v>4</v>
      </c>
      <c r="B11" s="237" t="str">
        <f>+'INFORME FINAL'!B9</f>
        <v>CONSORCIO TEATRO AM</v>
      </c>
      <c r="C11" s="238"/>
      <c r="D11" s="239"/>
      <c r="E11" s="239"/>
      <c r="F11" s="239"/>
      <c r="G11" s="239"/>
      <c r="H11" s="239"/>
      <c r="I11" s="240"/>
      <c r="J11" s="237" t="s">
        <v>268</v>
      </c>
    </row>
    <row r="12" spans="1:10" x14ac:dyDescent="0.25">
      <c r="A12" s="126">
        <f>+'INFORME FINAL'!A10</f>
        <v>5</v>
      </c>
      <c r="B12" s="127" t="str">
        <f>+'INFORME FINAL'!B10</f>
        <v>HUPK S.A.S.</v>
      </c>
      <c r="C12" s="108">
        <f>+'FORMULA EXPERIENCIA'!G16</f>
        <v>28.625528639713391</v>
      </c>
      <c r="D12" s="109">
        <v>10</v>
      </c>
      <c r="E12" s="109">
        <v>20</v>
      </c>
      <c r="F12" s="109">
        <v>1</v>
      </c>
      <c r="G12" s="109">
        <v>0.25</v>
      </c>
      <c r="H12" s="109">
        <v>0.25</v>
      </c>
      <c r="I12" s="110">
        <f t="shared" si="0"/>
        <v>60.125528639713394</v>
      </c>
      <c r="J12" s="133" t="s">
        <v>234</v>
      </c>
    </row>
    <row r="13" spans="1:10" x14ac:dyDescent="0.25">
      <c r="A13" s="126">
        <f>+'INFORME FINAL'!A11</f>
        <v>6</v>
      </c>
      <c r="B13" s="127" t="str">
        <f>+'INFORME FINAL'!B11</f>
        <v>GB10 CONSULTORES S.A.S.</v>
      </c>
      <c r="C13" s="108">
        <f>+'FORMULA EXPERIENCIA'!G17</f>
        <v>-2.7518670816863433</v>
      </c>
      <c r="D13" s="109">
        <v>10</v>
      </c>
      <c r="E13" s="109">
        <v>20</v>
      </c>
      <c r="F13" s="109">
        <v>1</v>
      </c>
      <c r="G13" s="109">
        <v>0.25</v>
      </c>
      <c r="H13" s="109">
        <v>0.25</v>
      </c>
      <c r="I13" s="110">
        <f t="shared" si="0"/>
        <v>28.748132918313658</v>
      </c>
      <c r="J13" s="133"/>
    </row>
    <row r="14" spans="1:10" x14ac:dyDescent="0.25">
      <c r="A14" s="236">
        <f>+'INFORME FINAL'!A12</f>
        <v>7</v>
      </c>
      <c r="B14" s="237" t="str">
        <f>+'INFORME FINAL'!B12</f>
        <v>Camilo Moncaleano</v>
      </c>
      <c r="C14" s="238"/>
      <c r="D14" s="239"/>
      <c r="E14" s="239"/>
      <c r="F14" s="239"/>
      <c r="G14" s="239"/>
      <c r="H14" s="239"/>
      <c r="I14" s="240"/>
      <c r="J14" s="237" t="s">
        <v>268</v>
      </c>
    </row>
    <row r="15" spans="1:10" ht="30" x14ac:dyDescent="0.25">
      <c r="A15" s="126">
        <f>+'INFORME FINAL'!A13</f>
        <v>8</v>
      </c>
      <c r="B15" s="127" t="str">
        <f>+'INFORME FINAL'!B13</f>
        <v>CONSORCIO ING SERVITÁ</v>
      </c>
      <c r="C15" s="108">
        <f>+'FORMULA EXPERIENCIA'!G19</f>
        <v>36.463557606047253</v>
      </c>
      <c r="D15" s="109">
        <v>10</v>
      </c>
      <c r="E15" s="109">
        <v>20</v>
      </c>
      <c r="F15" s="109">
        <v>1</v>
      </c>
      <c r="G15" s="109">
        <v>0.25</v>
      </c>
      <c r="H15" s="109">
        <v>0.25</v>
      </c>
      <c r="I15" s="110">
        <f t="shared" si="0"/>
        <v>67.96355760604726</v>
      </c>
      <c r="J15" s="133" t="s">
        <v>224</v>
      </c>
    </row>
    <row r="16" spans="1:10" x14ac:dyDescent="0.25">
      <c r="A16" s="126">
        <f>+'INFORME FINAL'!A14</f>
        <v>9</v>
      </c>
      <c r="B16" s="127" t="str">
        <f>+'INFORME FINAL'!B14</f>
        <v>flm ingenieros contratistas consultores S.A.S.</v>
      </c>
      <c r="C16" s="108">
        <f>+'FORMULA EXPERIENCIA'!G20</f>
        <v>12.024212959009342</v>
      </c>
      <c r="D16" s="109">
        <v>10</v>
      </c>
      <c r="E16" s="109">
        <v>20</v>
      </c>
      <c r="F16" s="109">
        <v>1</v>
      </c>
      <c r="G16" s="109">
        <v>0.25</v>
      </c>
      <c r="H16" s="109">
        <v>0.25</v>
      </c>
      <c r="I16" s="110">
        <f t="shared" si="0"/>
        <v>43.52421295900934</v>
      </c>
      <c r="J16" s="133" t="s">
        <v>225</v>
      </c>
    </row>
    <row r="17" spans="1:10" x14ac:dyDescent="0.25">
      <c r="A17" s="126">
        <f>+'INFORME FINAL'!A15</f>
        <v>10</v>
      </c>
      <c r="B17" s="127" t="str">
        <f>+'INFORME FINAL'!B15</f>
        <v>R&amp;M CONSTRUCCIONES E INTERVENTORIAS S.A.S.</v>
      </c>
      <c r="C17" s="108">
        <f>+'FORMULA EXPERIENCIA'!G21</f>
        <v>9.7818110307043273</v>
      </c>
      <c r="D17" s="109">
        <v>10</v>
      </c>
      <c r="E17" s="109">
        <v>20</v>
      </c>
      <c r="F17" s="109">
        <v>1</v>
      </c>
      <c r="G17" s="109">
        <v>0.25</v>
      </c>
      <c r="H17" s="109">
        <v>0.25</v>
      </c>
      <c r="I17" s="110">
        <f t="shared" si="0"/>
        <v>41.281811030704326</v>
      </c>
      <c r="J17" s="133"/>
    </row>
    <row r="18" spans="1:10" x14ac:dyDescent="0.25">
      <c r="A18" s="126">
        <f>+'INFORME FINAL'!A16</f>
        <v>11</v>
      </c>
      <c r="B18" s="127" t="str">
        <f>+'INFORME FINAL'!B16</f>
        <v>IA ingenieria y Arquitectura de Colombia SAS</v>
      </c>
      <c r="C18" s="108">
        <f>+'FORMULA EXPERIENCIA'!G22</f>
        <v>25.951697923743875</v>
      </c>
      <c r="D18" s="109">
        <v>10</v>
      </c>
      <c r="E18" s="109">
        <v>20</v>
      </c>
      <c r="F18" s="109">
        <v>1</v>
      </c>
      <c r="G18" s="109">
        <v>0.25</v>
      </c>
      <c r="H18" s="109">
        <v>0.25</v>
      </c>
      <c r="I18" s="110">
        <f t="shared" si="0"/>
        <v>57.451697923743879</v>
      </c>
      <c r="J18" s="133"/>
    </row>
    <row r="19" spans="1:10" ht="30" x14ac:dyDescent="0.25">
      <c r="A19" s="236">
        <f>+'INFORME FINAL'!A17</f>
        <v>12</v>
      </c>
      <c r="B19" s="237" t="str">
        <f>+'INFORME FINAL'!B17</f>
        <v>PROYECTOS URBANOS Y CONSTRUCCIONES DEL CARIBE S.A.S</v>
      </c>
      <c r="C19" s="238"/>
      <c r="D19" s="239"/>
      <c r="E19" s="239"/>
      <c r="F19" s="239"/>
      <c r="G19" s="239"/>
      <c r="H19" s="239"/>
      <c r="I19" s="240"/>
      <c r="J19" s="237" t="s">
        <v>268</v>
      </c>
    </row>
    <row r="20" spans="1:10" x14ac:dyDescent="0.25">
      <c r="A20" s="236">
        <f>+'INFORME FINAL'!A18</f>
        <v>13</v>
      </c>
      <c r="B20" s="237" t="str">
        <f>+'INFORME FINAL'!B18</f>
        <v>KRIBA INGENIEROS LTDA</v>
      </c>
      <c r="C20" s="238"/>
      <c r="D20" s="239"/>
      <c r="E20" s="239"/>
      <c r="F20" s="239"/>
      <c r="G20" s="239"/>
      <c r="H20" s="239"/>
      <c r="I20" s="240"/>
      <c r="J20" s="237" t="s">
        <v>268</v>
      </c>
    </row>
  </sheetData>
  <mergeCells count="4">
    <mergeCell ref="A1:C1"/>
    <mergeCell ref="A2:C2"/>
    <mergeCell ref="A3:C5"/>
    <mergeCell ref="A7:B7"/>
  </mergeCells>
  <pageMargins left="0.7" right="0.7" top="0.75" bottom="0.75" header="0.3" footer="0.3"/>
  <pageSetup paperSize="9" scale="4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B1:O58"/>
  <sheetViews>
    <sheetView showGridLines="0" topLeftCell="A4" zoomScale="70" zoomScaleNormal="70" zoomScaleSheetLayoutView="85" workbookViewId="0">
      <selection activeCell="H14" sqref="H14"/>
    </sheetView>
  </sheetViews>
  <sheetFormatPr baseColWidth="10" defaultColWidth="11.42578125" defaultRowHeight="15" x14ac:dyDescent="0.25"/>
  <cols>
    <col min="1" max="1" width="5.5703125" style="145" customWidth="1"/>
    <col min="2" max="2" width="9" style="145" customWidth="1"/>
    <col min="3" max="3" width="60.85546875" style="145" customWidth="1"/>
    <col min="4" max="4" width="23.7109375" style="145" customWidth="1"/>
    <col min="5" max="5" width="17.28515625" style="145" customWidth="1"/>
    <col min="6" max="6" width="17" style="145" customWidth="1"/>
    <col min="7" max="7" width="55" style="145" customWidth="1"/>
    <col min="8" max="8" width="26.7109375" style="145" customWidth="1"/>
    <col min="9" max="9" width="13.140625" style="145" customWidth="1"/>
    <col min="10" max="10" width="10.42578125" style="145" customWidth="1"/>
    <col min="11" max="16384" width="11.42578125" style="145"/>
  </cols>
  <sheetData>
    <row r="1" spans="2:15" ht="27" thickBot="1" x14ac:dyDescent="0.3">
      <c r="B1" s="369" t="s">
        <v>257</v>
      </c>
      <c r="C1" s="370"/>
      <c r="D1" s="370"/>
      <c r="E1" s="370"/>
      <c r="F1" s="370"/>
      <c r="G1" s="370"/>
      <c r="H1" s="371"/>
    </row>
    <row r="2" spans="2:15" ht="64.5" customHeight="1" thickBot="1" x14ac:dyDescent="0.3">
      <c r="B2" s="372" t="s">
        <v>157</v>
      </c>
      <c r="C2" s="373"/>
      <c r="D2" s="373"/>
      <c r="E2" s="373"/>
      <c r="F2" s="373"/>
      <c r="G2" s="373"/>
      <c r="H2" s="374"/>
    </row>
    <row r="3" spans="2:15" ht="17.25" customHeight="1" x14ac:dyDescent="0.25">
      <c r="B3" s="146"/>
      <c r="C3" s="147"/>
      <c r="E3" s="148"/>
      <c r="H3" s="149"/>
    </row>
    <row r="4" spans="2:15" ht="17.25" customHeight="1" x14ac:dyDescent="0.25">
      <c r="B4" s="150"/>
      <c r="C4" s="147"/>
      <c r="E4" s="151"/>
      <c r="H4" s="152"/>
      <c r="J4" s="153"/>
    </row>
    <row r="5" spans="2:15" ht="17.25" customHeight="1" x14ac:dyDescent="0.25">
      <c r="B5" s="154"/>
      <c r="E5" s="375"/>
      <c r="F5" s="375"/>
      <c r="G5" s="375"/>
      <c r="H5" s="376"/>
      <c r="J5" s="153"/>
    </row>
    <row r="6" spans="2:15" ht="17.25" customHeight="1" x14ac:dyDescent="0.25">
      <c r="B6" s="154"/>
      <c r="E6" s="155"/>
      <c r="F6" s="156"/>
      <c r="H6" s="157"/>
      <c r="J6" s="153"/>
    </row>
    <row r="7" spans="2:15" ht="17.25" customHeight="1" x14ac:dyDescent="0.35">
      <c r="B7" s="154"/>
      <c r="E7" s="155"/>
      <c r="F7" s="158"/>
      <c r="G7" s="159" t="s">
        <v>46</v>
      </c>
      <c r="H7" s="160"/>
      <c r="J7" s="153"/>
    </row>
    <row r="8" spans="2:15" ht="17.25" customHeight="1" x14ac:dyDescent="0.25">
      <c r="B8" s="154"/>
      <c r="D8" s="161" t="s">
        <v>158</v>
      </c>
      <c r="E8" s="162" t="s">
        <v>159</v>
      </c>
      <c r="F8" s="162"/>
      <c r="G8" s="163"/>
      <c r="H8" s="157"/>
      <c r="J8" s="153"/>
    </row>
    <row r="9" spans="2:15" ht="17.25" customHeight="1" x14ac:dyDescent="0.25">
      <c r="B9" s="154"/>
      <c r="D9" s="164"/>
      <c r="E9" s="162" t="s">
        <v>160</v>
      </c>
      <c r="F9" s="162"/>
      <c r="G9" s="163"/>
      <c r="H9" s="157"/>
      <c r="J9" s="153"/>
    </row>
    <row r="10" spans="2:15" x14ac:dyDescent="0.25">
      <c r="B10" s="154"/>
      <c r="H10" s="165"/>
    </row>
    <row r="11" spans="2:15" ht="30" x14ac:dyDescent="0.25">
      <c r="B11" s="166" t="s">
        <v>161</v>
      </c>
      <c r="C11" s="167" t="s">
        <v>162</v>
      </c>
      <c r="D11" s="168" t="s">
        <v>163</v>
      </c>
      <c r="E11" s="168" t="s">
        <v>164</v>
      </c>
      <c r="F11" s="169" t="s">
        <v>165</v>
      </c>
      <c r="G11" s="169" t="s">
        <v>166</v>
      </c>
      <c r="H11" s="170" t="s">
        <v>6</v>
      </c>
    </row>
    <row r="12" spans="2:15" ht="18.75" x14ac:dyDescent="0.25">
      <c r="B12" s="171">
        <v>1</v>
      </c>
      <c r="C12" s="172" t="str">
        <f>+'INFORME FINAL'!B6</f>
        <v>VELNEC S.A.</v>
      </c>
      <c r="D12" s="173">
        <f>+'EVALUACION TECNICA PROPONE HAB'!E17</f>
        <v>488.565</v>
      </c>
      <c r="E12" s="173">
        <f>+'EVALUACION TECNICA PROPONE HAB'!A17</f>
        <v>3</v>
      </c>
      <c r="F12" s="174">
        <f>+D12/E12</f>
        <v>162.85499999999999</v>
      </c>
      <c r="G12" s="174">
        <f>+$G$31*(1-(($G$30-F12)/($G$30)))</f>
        <v>16.30296276938002</v>
      </c>
      <c r="H12" s="192"/>
    </row>
    <row r="13" spans="2:15" ht="18.75" x14ac:dyDescent="0.25">
      <c r="B13" s="242">
        <v>2</v>
      </c>
      <c r="C13" s="243" t="str">
        <f>+'INFORME FINAL'!B7</f>
        <v>ANZA INGENIERIA</v>
      </c>
      <c r="D13" s="244">
        <f>+'EVALUACION TECNICA PROPONE HAB'!E27</f>
        <v>110.06</v>
      </c>
      <c r="E13" s="244">
        <f>+'EVALUACION TECNICA PROPONE HAB'!A31</f>
        <v>1</v>
      </c>
      <c r="F13" s="241">
        <f t="shared" ref="F13:F22" si="0">+D13/E13</f>
        <v>110.06</v>
      </c>
      <c r="G13" s="241">
        <f t="shared" ref="G13:G22" si="1">+$G$31*(1-(($G$30-F13)/($G$30)))</f>
        <v>11.017801617377206</v>
      </c>
      <c r="H13" s="245"/>
    </row>
    <row r="14" spans="2:15" ht="18.75" x14ac:dyDescent="0.25">
      <c r="B14" s="221">
        <v>3</v>
      </c>
      <c r="C14" s="222" t="str">
        <f>+'INFORME FINAL'!B8</f>
        <v>JET INGENIERIA SAS</v>
      </c>
      <c r="D14" s="223">
        <f>+'EVALUACION TECNICA PROPONE HAB'!E45</f>
        <v>1545.5355</v>
      </c>
      <c r="E14" s="223">
        <f>+'EVALUACION TECNICA PROPONE HAB'!A45</f>
        <v>3</v>
      </c>
      <c r="F14" s="224">
        <f t="shared" si="0"/>
        <v>515.17849999999999</v>
      </c>
      <c r="G14" s="224">
        <f t="shared" si="1"/>
        <v>51.573092045592986</v>
      </c>
      <c r="H14" s="225">
        <v>68.5</v>
      </c>
    </row>
    <row r="15" spans="2:15" ht="18.75" x14ac:dyDescent="0.25">
      <c r="B15" s="246">
        <v>4</v>
      </c>
      <c r="C15" s="247" t="str">
        <f>+'INFORME FINAL'!B9</f>
        <v>CONSORCIO TEATRO AM</v>
      </c>
      <c r="D15" s="248"/>
      <c r="E15" s="248"/>
      <c r="F15" s="249"/>
      <c r="G15" s="249"/>
      <c r="H15" s="250" t="s">
        <v>268</v>
      </c>
      <c r="J15" s="214" t="s">
        <v>256</v>
      </c>
      <c r="N15" s="215">
        <v>45146</v>
      </c>
      <c r="O15" s="148">
        <v>4077.9</v>
      </c>
    </row>
    <row r="16" spans="2:15" ht="18.75" x14ac:dyDescent="0.25">
      <c r="B16" s="171">
        <v>5</v>
      </c>
      <c r="C16" s="172" t="str">
        <f>+'INFORME FINAL'!B10</f>
        <v>HUPK S.A.S.</v>
      </c>
      <c r="D16" s="173">
        <f>+'EVALUACION TECNICA PROPONE HAB'!E72</f>
        <v>857.846</v>
      </c>
      <c r="E16" s="173">
        <f>+'EVALUACION TECNICA PROPONE HAB'!A72</f>
        <v>3</v>
      </c>
      <c r="F16" s="174">
        <f t="shared" si="0"/>
        <v>285.94866666666667</v>
      </c>
      <c r="G16" s="174">
        <f t="shared" si="1"/>
        <v>28.625528639713391</v>
      </c>
      <c r="H16" s="192"/>
    </row>
    <row r="17" spans="2:9" ht="18.75" x14ac:dyDescent="0.25">
      <c r="B17" s="171">
        <v>6</v>
      </c>
      <c r="C17" s="172" t="str">
        <f>+'INFORME FINAL'!B11</f>
        <v>GB10 CONSULTORES S.A.S.</v>
      </c>
      <c r="D17" s="173">
        <f>+'EVALUACION TECNICA PROPONE HAB'!E86</f>
        <v>4160.576</v>
      </c>
      <c r="E17" s="173">
        <f>+'EVALUACION TECNICA PROPONE HAB'!A86</f>
        <v>4</v>
      </c>
      <c r="F17" s="174">
        <f t="shared" si="0"/>
        <v>1040.144</v>
      </c>
      <c r="G17" s="174">
        <f>+$G$31*(1-2*(ABS($G$30-F17)/($G$30)))</f>
        <v>-2.7518670816863433</v>
      </c>
      <c r="H17" s="192"/>
    </row>
    <row r="18" spans="2:9" ht="18.75" x14ac:dyDescent="0.25">
      <c r="B18" s="246">
        <v>7</v>
      </c>
      <c r="C18" s="247" t="str">
        <f>+'INFORME FINAL'!B12</f>
        <v>Camilo Moncaleano</v>
      </c>
      <c r="D18" s="248"/>
      <c r="E18" s="248"/>
      <c r="F18" s="249"/>
      <c r="G18" s="249"/>
      <c r="H18" s="250" t="s">
        <v>268</v>
      </c>
    </row>
    <row r="19" spans="2:9" ht="18.75" x14ac:dyDescent="0.25">
      <c r="B19" s="242">
        <v>8</v>
      </c>
      <c r="C19" s="243" t="str">
        <f>+'INFORME FINAL'!B13</f>
        <v>CONSORCIO ING SERVITÁ</v>
      </c>
      <c r="D19" s="244">
        <f>+'EVALUACION TECNICA PROPONE HAB'!E114</f>
        <v>728.49</v>
      </c>
      <c r="E19" s="244">
        <f>+'EVALUACION TECNICA PROPONE HAB'!A114</f>
        <v>2</v>
      </c>
      <c r="F19" s="241">
        <f t="shared" si="0"/>
        <v>364.245</v>
      </c>
      <c r="G19" s="241">
        <f t="shared" si="1"/>
        <v>36.463557606047253</v>
      </c>
      <c r="H19" s="245"/>
    </row>
    <row r="20" spans="2:9" ht="18.75" x14ac:dyDescent="0.25">
      <c r="B20" s="171">
        <v>9</v>
      </c>
      <c r="C20" s="172" t="str">
        <f>+'INFORME FINAL'!B14</f>
        <v>flm ingenieros contratistas consultores S.A.S.</v>
      </c>
      <c r="D20" s="173">
        <f>+'EVALUACION TECNICA PROPONE HAB'!E128</f>
        <v>360.34000000000003</v>
      </c>
      <c r="E20" s="173">
        <f>+'EVALUACION TECNICA PROPONE HAB'!A128</f>
        <v>3</v>
      </c>
      <c r="F20" s="174">
        <f t="shared" si="0"/>
        <v>120.11333333333334</v>
      </c>
      <c r="G20" s="174">
        <f t="shared" si="1"/>
        <v>12.024212959009342</v>
      </c>
      <c r="H20" s="192"/>
    </row>
    <row r="21" spans="2:9" ht="18.75" x14ac:dyDescent="0.25">
      <c r="B21" s="171">
        <v>10</v>
      </c>
      <c r="C21" s="172" t="str">
        <f>+'INFORME FINAL'!B15</f>
        <v>R&amp;M CONSTRUCCIONES E INTERVENTORIAS S.A.S.</v>
      </c>
      <c r="D21" s="173">
        <f>+'EVALUACION TECNICA PROPONE HAB'!E141</f>
        <v>293.14</v>
      </c>
      <c r="E21" s="173">
        <f>+'EVALUACION TECNICA PROPONE HAB'!A141</f>
        <v>3</v>
      </c>
      <c r="F21" s="174">
        <f t="shared" si="0"/>
        <v>97.713333333333324</v>
      </c>
      <c r="G21" s="174">
        <f t="shared" si="1"/>
        <v>9.7818110307043273</v>
      </c>
      <c r="H21" s="192"/>
    </row>
    <row r="22" spans="2:9" ht="18.75" x14ac:dyDescent="0.25">
      <c r="B22" s="171">
        <v>11</v>
      </c>
      <c r="C22" s="172" t="str">
        <f>+'INFORME FINAL'!B16</f>
        <v>IA ingenieria y Arquitectura de Colombia SAS</v>
      </c>
      <c r="D22" s="173">
        <f>+'EVALUACION TECNICA PROPONE HAB'!E155</f>
        <v>777.7170000000001</v>
      </c>
      <c r="E22" s="173">
        <f>+'EVALUACION TECNICA PROPONE HAB'!A155</f>
        <v>3</v>
      </c>
      <c r="F22" s="174">
        <f t="shared" si="0"/>
        <v>259.23900000000003</v>
      </c>
      <c r="G22" s="174">
        <f t="shared" si="1"/>
        <v>25.951697923743875</v>
      </c>
      <c r="H22" s="193"/>
    </row>
    <row r="23" spans="2:9" ht="30" x14ac:dyDescent="0.25">
      <c r="B23" s="246">
        <v>12</v>
      </c>
      <c r="C23" s="247" t="str">
        <f>+'INFORME FINAL'!B17</f>
        <v>PROYECTOS URBANOS Y CONSTRUCCIONES DEL CARIBE S.A.S</v>
      </c>
      <c r="D23" s="248"/>
      <c r="E23" s="248"/>
      <c r="F23" s="249"/>
      <c r="G23" s="249"/>
      <c r="H23" s="250" t="s">
        <v>268</v>
      </c>
    </row>
    <row r="24" spans="2:9" ht="19.5" thickBot="1" x14ac:dyDescent="0.3">
      <c r="B24" s="246">
        <v>13</v>
      </c>
      <c r="C24" s="247" t="str">
        <f>+'INFORME FINAL'!B18</f>
        <v>KRIBA INGENIEROS LTDA</v>
      </c>
      <c r="D24" s="248"/>
      <c r="E24" s="248"/>
      <c r="F24" s="249"/>
      <c r="G24" s="249"/>
      <c r="H24" s="250" t="s">
        <v>268</v>
      </c>
    </row>
    <row r="25" spans="2:9" ht="16.5" customHeight="1" thickBot="1" x14ac:dyDescent="0.3">
      <c r="B25" s="372" t="s">
        <v>167</v>
      </c>
      <c r="C25" s="373"/>
      <c r="D25" s="373"/>
      <c r="E25" s="373"/>
      <c r="F25" s="373"/>
      <c r="G25" s="373"/>
      <c r="H25" s="374"/>
    </row>
    <row r="26" spans="2:9" x14ac:dyDescent="0.25">
      <c r="B26" s="175"/>
      <c r="C26" s="176"/>
      <c r="D26" s="176"/>
      <c r="E26" s="176"/>
      <c r="F26" s="176"/>
      <c r="G26" s="176"/>
      <c r="H26" s="177"/>
    </row>
    <row r="27" spans="2:9" x14ac:dyDescent="0.25">
      <c r="B27" s="178"/>
      <c r="H27" s="165"/>
    </row>
    <row r="28" spans="2:9" x14ac:dyDescent="0.25">
      <c r="B28" s="178"/>
      <c r="F28" s="217" t="s">
        <v>259</v>
      </c>
      <c r="G28" s="218">
        <f>+F17</f>
        <v>1040.144</v>
      </c>
      <c r="H28" s="165"/>
      <c r="I28" s="148"/>
    </row>
    <row r="29" spans="2:9" x14ac:dyDescent="0.25">
      <c r="B29" s="178"/>
      <c r="F29" s="220" t="s">
        <v>260</v>
      </c>
      <c r="G29" s="179">
        <f>AVERAGE(F12,F14,F13,F16,F17,F19,F20,F21,F22)</f>
        <v>328.38853703703694</v>
      </c>
      <c r="I29" s="148"/>
    </row>
    <row r="30" spans="2:9" ht="15" customHeight="1" x14ac:dyDescent="0.25">
      <c r="B30" s="178"/>
      <c r="F30" s="216" t="s">
        <v>258</v>
      </c>
      <c r="G30" s="219">
        <f>(G28+G29)/2</f>
        <v>684.26626851851847</v>
      </c>
      <c r="H30" s="165"/>
    </row>
    <row r="31" spans="2:9" ht="37.9" customHeight="1" x14ac:dyDescent="0.25">
      <c r="B31" s="178"/>
      <c r="F31" s="181" t="s">
        <v>168</v>
      </c>
      <c r="G31" s="182">
        <v>68.5</v>
      </c>
      <c r="H31" s="165"/>
    </row>
    <row r="32" spans="2:9" x14ac:dyDescent="0.25">
      <c r="B32" s="178"/>
      <c r="G32" s="180"/>
      <c r="H32" s="160"/>
    </row>
    <row r="33" spans="2:10" x14ac:dyDescent="0.25">
      <c r="B33" s="178"/>
      <c r="G33" s="180"/>
      <c r="H33" s="160"/>
      <c r="J33" s="148"/>
    </row>
    <row r="34" spans="2:10" x14ac:dyDescent="0.25">
      <c r="B34" s="178"/>
      <c r="G34" s="183"/>
      <c r="H34" s="160"/>
    </row>
    <row r="35" spans="2:10" x14ac:dyDescent="0.25">
      <c r="B35" s="178"/>
      <c r="G35" s="183"/>
      <c r="H35" s="184"/>
      <c r="J35" s="148"/>
    </row>
    <row r="36" spans="2:10" x14ac:dyDescent="0.25">
      <c r="B36" s="178"/>
      <c r="G36" s="183"/>
      <c r="H36" s="185"/>
      <c r="J36" s="148"/>
    </row>
    <row r="37" spans="2:10" x14ac:dyDescent="0.25">
      <c r="B37" s="178"/>
      <c r="H37" s="160"/>
    </row>
    <row r="38" spans="2:10" x14ac:dyDescent="0.25">
      <c r="B38" s="178"/>
      <c r="H38" s="165"/>
    </row>
    <row r="39" spans="2:10" x14ac:dyDescent="0.25">
      <c r="B39" s="178"/>
      <c r="H39" s="165"/>
    </row>
    <row r="40" spans="2:10" x14ac:dyDescent="0.25">
      <c r="B40" s="178"/>
      <c r="H40" s="165"/>
    </row>
    <row r="41" spans="2:10" x14ac:dyDescent="0.25">
      <c r="B41" s="178"/>
      <c r="H41" s="165"/>
    </row>
    <row r="42" spans="2:10" x14ac:dyDescent="0.25">
      <c r="B42" s="178"/>
      <c r="H42" s="165"/>
    </row>
    <row r="43" spans="2:10" x14ac:dyDescent="0.25">
      <c r="B43" s="178"/>
      <c r="H43" s="165"/>
    </row>
    <row r="44" spans="2:10" x14ac:dyDescent="0.25">
      <c r="B44" s="178"/>
      <c r="H44" s="165"/>
    </row>
    <row r="45" spans="2:10" x14ac:dyDescent="0.25">
      <c r="B45" s="178"/>
      <c r="H45" s="165"/>
    </row>
    <row r="46" spans="2:10" x14ac:dyDescent="0.25">
      <c r="B46" s="178"/>
      <c r="H46" s="165"/>
    </row>
    <row r="47" spans="2:10" x14ac:dyDescent="0.25">
      <c r="B47" s="178"/>
      <c r="H47" s="165"/>
    </row>
    <row r="48" spans="2:10" x14ac:dyDescent="0.25">
      <c r="B48" s="178"/>
      <c r="H48" s="165"/>
    </row>
    <row r="49" spans="2:8" x14ac:dyDescent="0.25">
      <c r="B49" s="178"/>
      <c r="H49" s="165"/>
    </row>
    <row r="50" spans="2:8" x14ac:dyDescent="0.25">
      <c r="B50" s="178"/>
      <c r="H50" s="165"/>
    </row>
    <row r="51" spans="2:8" x14ac:dyDescent="0.25">
      <c r="B51" s="178"/>
      <c r="H51" s="165"/>
    </row>
    <row r="52" spans="2:8" x14ac:dyDescent="0.25">
      <c r="B52" s="178"/>
      <c r="H52" s="165"/>
    </row>
    <row r="53" spans="2:8" x14ac:dyDescent="0.25">
      <c r="B53" s="178"/>
      <c r="H53" s="165"/>
    </row>
    <row r="54" spans="2:8" x14ac:dyDescent="0.25">
      <c r="B54" s="178"/>
      <c r="H54" s="165"/>
    </row>
    <row r="55" spans="2:8" x14ac:dyDescent="0.25">
      <c r="B55" s="178"/>
      <c r="H55" s="165"/>
    </row>
    <row r="56" spans="2:8" x14ac:dyDescent="0.25">
      <c r="B56" s="178"/>
      <c r="H56" s="165"/>
    </row>
    <row r="57" spans="2:8" x14ac:dyDescent="0.25">
      <c r="B57" s="178"/>
      <c r="H57" s="165"/>
    </row>
    <row r="58" spans="2:8" ht="15.75" thickBot="1" x14ac:dyDescent="0.3">
      <c r="B58" s="186"/>
      <c r="C58" s="187"/>
      <c r="D58" s="187"/>
      <c r="E58" s="187"/>
      <c r="F58" s="187"/>
      <c r="G58" s="187"/>
      <c r="H58" s="188"/>
    </row>
  </sheetData>
  <autoFilter ref="B11:H25"/>
  <mergeCells count="4">
    <mergeCell ref="B1:H1"/>
    <mergeCell ref="B2:H2"/>
    <mergeCell ref="E5:H5"/>
    <mergeCell ref="B25:H2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INFORME FINAL</vt:lpstr>
      <vt:lpstr>EVA HABILITANTE PROFESIONALES </vt:lpstr>
      <vt:lpstr>EVALUACION TECNICA PROPONE HAB</vt:lpstr>
      <vt:lpstr>PONDERACIÓN PROPONENTE</vt:lpstr>
      <vt:lpstr>F. PONDERABLES</vt:lpstr>
      <vt:lpstr>FORMULA EXPERIENCIA</vt:lpstr>
      <vt:lpstr>'EVA HABILITANTE PROFESIONALES '!Área_de_impresión</vt:lpstr>
      <vt:lpstr>'EVALUACION TECNICA PROPONE HAB'!Área_de_impresión</vt:lpstr>
      <vt:lpstr>'F. PONDERABLES'!Área_de_impresión</vt:lpstr>
      <vt:lpstr>'PONDERACIÓN 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Ricardo Cruz Gonzalez</dc:creator>
  <cp:keywords>PU</cp:keywords>
  <dc:description/>
  <cp:lastModifiedBy>MARLYN PRADO</cp:lastModifiedBy>
  <cp:revision>3</cp:revision>
  <dcterms:created xsi:type="dcterms:W3CDTF">2016-11-29T14:57:14Z</dcterms:created>
  <dcterms:modified xsi:type="dcterms:W3CDTF">2023-08-22T13:01:34Z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