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CATASTRO/VIGENCIA 2023/PROCESOS 2023/JUNIO/APPLE DEVELOPER/"/>
    </mc:Choice>
  </mc:AlternateContent>
  <xr:revisionPtr revIDLastSave="0" documentId="8_{1369C23E-E551-D14A-A1EB-8DAC4DC9E107}" xr6:coauthVersionLast="45" xr6:coauthVersionMax="45" xr10:uidLastSave="{00000000-0000-0000-0000-000000000000}"/>
  <bookViews>
    <workbookView xWindow="0" yWindow="0" windowWidth="27320" windowHeight="15360" xr2:uid="{9601A00E-6C12-4CD6-9599-9B79FF84E49A}"/>
  </bookViews>
  <sheets>
    <sheet name="Analisis" sheetId="3" r:id="rId1"/>
    <sheet name="Presupuesto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M13" i="3" l="1"/>
  <c r="BL13" i="3"/>
  <c r="BK13" i="3"/>
  <c r="BJ13" i="3"/>
  <c r="BI13" i="3"/>
  <c r="BH13" i="3"/>
  <c r="BE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I13" i="3"/>
  <c r="AH13" i="3"/>
  <c r="AG13" i="3"/>
  <c r="AF13" i="3"/>
  <c r="T13" i="3"/>
  <c r="N13" i="3"/>
  <c r="J13" i="3"/>
  <c r="AL13" i="3" l="1"/>
  <c r="AM13" i="3" s="1"/>
  <c r="U13" i="3"/>
  <c r="O13" i="3"/>
  <c r="K13" i="3"/>
  <c r="V13" i="3" l="1"/>
  <c r="W13" i="3" s="1"/>
  <c r="X13" i="3" s="1"/>
  <c r="BD13" i="3"/>
  <c r="AN13" i="3"/>
  <c r="AO13" i="3" s="1"/>
  <c r="AO14" i="3" s="1"/>
  <c r="L13" i="3"/>
  <c r="M13" i="3" s="1"/>
  <c r="M14" i="3" s="1"/>
  <c r="P13" i="3"/>
  <c r="Q13" i="3" s="1"/>
  <c r="W14" i="3" l="1"/>
  <c r="Y13" i="3"/>
  <c r="I14" i="6"/>
  <c r="H14" i="6"/>
  <c r="BE14" i="3"/>
  <c r="Z13" i="3" l="1"/>
  <c r="AA13" i="3"/>
  <c r="J14" i="6"/>
  <c r="Q14" i="3"/>
  <c r="AB13" i="3" l="1"/>
  <c r="L14" i="6"/>
  <c r="K18" i="6" s="1"/>
  <c r="K20" i="6" s="1"/>
  <c r="K14" i="6"/>
  <c r="BO13" i="3" l="1"/>
  <c r="AC13" i="3"/>
  <c r="BP13" i="3" l="1"/>
  <c r="BO14" i="3"/>
  <c r="AD13" i="3"/>
  <c r="AE13" i="3" s="1"/>
  <c r="AI14" i="3"/>
  <c r="BQ13" i="3" l="1"/>
  <c r="BP14" i="3"/>
  <c r="BR13" i="3" l="1"/>
  <c r="BQ14" i="3"/>
  <c r="BS13" i="3" l="1"/>
  <c r="BS14" i="3" s="1"/>
  <c r="BQ18" i="3" s="1"/>
  <c r="BR14" i="3"/>
</calcChain>
</file>

<file path=xl/sharedStrings.xml><?xml version="1.0" encoding="utf-8"?>
<sst xmlns="http://schemas.openxmlformats.org/spreadsheetml/2006/main" count="128" uniqueCount="73">
  <si>
    <r>
      <t xml:space="preserve">Elaboró: </t>
    </r>
    <r>
      <rPr>
        <sz val="9"/>
        <rFont val="Lucida Sans Unicode"/>
        <family val="2"/>
      </rPr>
      <t xml:space="preserve">SubGerencia de Contratación </t>
    </r>
  </si>
  <si>
    <t xml:space="preserve">Revisó:  </t>
  </si>
  <si>
    <t xml:space="preserve">Aprobó: </t>
  </si>
  <si>
    <t>No. Artículo</t>
  </si>
  <si>
    <t>Código UNSPSC</t>
  </si>
  <si>
    <t>SERVICIOS</t>
  </si>
  <si>
    <t>DESCRIPCIÓN</t>
  </si>
  <si>
    <t>Cantidad</t>
  </si>
  <si>
    <t>Unidad de medida</t>
  </si>
  <si>
    <t>ANALISIS PRECIOS UNITARIOS</t>
  </si>
  <si>
    <t>VALOR MAXIMO UNITARIO</t>
  </si>
  <si>
    <t>VALOR TOTAL</t>
  </si>
  <si>
    <t>CANTIDAD</t>
  </si>
  <si>
    <t>VALOR IVA 19%</t>
  </si>
  <si>
    <t>PROMEDIO</t>
  </si>
  <si>
    <t>MEDIA GEOMETRICA</t>
  </si>
  <si>
    <t>MEDIANA</t>
  </si>
  <si>
    <t>DESVIACIÓN ESTANDAR</t>
  </si>
  <si>
    <t>VALOR  MAXIMO</t>
  </si>
  <si>
    <t>VALOR MINIMO</t>
  </si>
  <si>
    <t>TOTAL</t>
  </si>
  <si>
    <t>PLAZO</t>
  </si>
  <si>
    <t>CALCULO IVA</t>
  </si>
  <si>
    <t>VALOR UNITARIO INCLUIDO IVA - REDONDEO</t>
  </si>
  <si>
    <t>VALOR UNIDADES POR CANTIDADES</t>
  </si>
  <si>
    <t>ANALISIS DE PRECIOS SERVICIO APPLE DEVELOPER PROGRAM</t>
  </si>
  <si>
    <t>CONTRATACIÓN MINIMA CUANTIA</t>
  </si>
  <si>
    <t>Apple Developer Program</t>
  </si>
  <si>
    <t>Renovación de la suscripción del servicio Apple Developer Program por dos (2) años.</t>
  </si>
  <si>
    <t>Unidad</t>
  </si>
  <si>
    <t>CONTRATO N° 351-2021 - CONTRATISTA: REALTIME C&amp;S S.A.S.</t>
  </si>
  <si>
    <t>VALOR DEL CONTRATO INCLUIDO IVA</t>
  </si>
  <si>
    <t>1 mes</t>
  </si>
  <si>
    <t>RENOVACIÓN DEL SERVICIO</t>
  </si>
  <si>
    <t>2 AÑOS</t>
  </si>
  <si>
    <t>CONTRATO N° 285-2019 - CONTRATISTA: REALTIME C&amp;S S.A.S.</t>
  </si>
  <si>
    <t>CONTRATO N° 208-2018 - CONTRATISTA: REALTIME C&amp;S S.A.S.</t>
  </si>
  <si>
    <t>15 días</t>
  </si>
  <si>
    <t>1 AÑO</t>
  </si>
  <si>
    <t>CALCULO IPC 2023</t>
  </si>
  <si>
    <t>CALCULO IPC 2022</t>
  </si>
  <si>
    <t>VALOR CON IPC 2022</t>
  </si>
  <si>
    <t>VALOR CON IPC 2023</t>
  </si>
  <si>
    <t>LINEA PRESUESTAL CDPI-150-00875-23</t>
  </si>
  <si>
    <t>DIFERENCIA</t>
  </si>
  <si>
    <t>*LA RENOVACIÓN TENDRÁ UNA VIGENCIA DE 2 AÑOS</t>
  </si>
  <si>
    <t>VALOR DEL PRESUPUESTO INCLUIDO IVA</t>
  </si>
  <si>
    <t>VALOR UNITARIO CON IVA INCLUIDO</t>
  </si>
  <si>
    <r>
      <rPr>
        <b/>
        <sz val="12"/>
        <color theme="1"/>
        <rFont val="Lucida Sans Unicode"/>
        <family val="2"/>
      </rPr>
      <t>Objeto:</t>
    </r>
    <r>
      <rPr>
        <sz val="12"/>
        <color theme="1"/>
        <rFont val="Lucida Sans Unicode"/>
        <family val="2"/>
      </rPr>
      <t xml:space="preserve"> Renovar la suscripción al servicio Apple Developer Program con el propósito de publicar aplicaciones - APP para dispositivos móviles que funcionan con el sistema operativo IOS.</t>
    </r>
  </si>
  <si>
    <t>VALOR UNITARIO (COL $) 2021</t>
  </si>
  <si>
    <t>VALOR UNITARIO (COL $) 2019</t>
  </si>
  <si>
    <t>CALCULO IPC 2020</t>
  </si>
  <si>
    <t>VALOR CON IPC 2020</t>
  </si>
  <si>
    <t>VALOR TOTAL precio 2020</t>
  </si>
  <si>
    <t>CALCULO IPC 2021</t>
  </si>
  <si>
    <t>VALOR CON IPC 2021</t>
  </si>
  <si>
    <t>IVA</t>
  </si>
  <si>
    <t>VALOR UNITARIO 2021</t>
  </si>
  <si>
    <t>IPC 2022</t>
  </si>
  <si>
    <t>VALOR INCLUIDO IVA 2022</t>
  </si>
  <si>
    <t>IPC 2023</t>
  </si>
  <si>
    <t>INCLUIDO IPC 2023</t>
  </si>
  <si>
    <t>CALCULO IPC 2019</t>
  </si>
  <si>
    <t>VALOR CON IPC 2019</t>
  </si>
  <si>
    <t>VALOR UNITARIO INCLUIDO IVA 2019</t>
  </si>
  <si>
    <t>IPC 2020</t>
  </si>
  <si>
    <t>INCLIDO IPC 2020</t>
  </si>
  <si>
    <t>VALOR UNITARIO INCLUIDO IVA 2020</t>
  </si>
  <si>
    <t>IPC 2021</t>
  </si>
  <si>
    <t>VALOR UNITARIO INCLUIDO IPC 2021</t>
  </si>
  <si>
    <t>VALOR INCLUIDO IVA 2021</t>
  </si>
  <si>
    <t>VALOR INCLUIDO IPC 2022</t>
  </si>
  <si>
    <t>VALOR UNITARIO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</si>
</sst>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Lucida Sans Unicode"/>
      <family val="2"/>
    </font>
    <font>
      <sz val="12"/>
      <color theme="1"/>
      <name val="Lucida Sans Unicode"/>
      <family val="2"/>
    </font>
    <font>
      <b/>
      <sz val="9"/>
      <name val="Lucida Sans Unicode"/>
      <family val="2"/>
    </font>
    <font>
      <sz val="9"/>
      <name val="Lucida Sans Unicode"/>
      <family val="2"/>
    </font>
    <font>
      <sz val="11"/>
      <color theme="1"/>
      <name val="Lucida Sans Unicode"/>
      <family val="2"/>
    </font>
    <font>
      <b/>
      <sz val="11"/>
      <color rgb="FF000000"/>
      <name val="Lucida Sans Unicode"/>
      <family val="2"/>
    </font>
    <font>
      <sz val="11"/>
      <color rgb="FF000000"/>
      <name val="Lucida Sans Unicode"/>
      <family val="2"/>
    </font>
    <font>
      <b/>
      <sz val="11"/>
      <color theme="1"/>
      <name val="Lucida Sans Unicode"/>
      <family val="2"/>
    </font>
    <font>
      <sz val="12"/>
      <color rgb="FF000000"/>
      <name val="Lucida Sans Unicode"/>
      <family val="2"/>
    </font>
    <font>
      <b/>
      <sz val="11"/>
      <color rgb="FFFF0000"/>
      <name val="Lucida Sans Unicode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1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 wrapText="1"/>
    </xf>
    <xf numFmtId="0" fontId="9" fillId="0" borderId="0" xfId="0" applyFont="1"/>
    <xf numFmtId="43" fontId="6" fillId="0" borderId="1" xfId="2" applyFont="1" applyBorder="1" applyAlignment="1">
      <alignment vertical="center" wrapText="1"/>
    </xf>
    <xf numFmtId="3" fontId="6" fillId="0" borderId="0" xfId="0" applyNumberFormat="1" applyFont="1"/>
    <xf numFmtId="0" fontId="7" fillId="7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41" fontId="7" fillId="3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3" fontId="9" fillId="6" borderId="1" xfId="0" applyNumberFormat="1" applyFont="1" applyFill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3" xfId="1" applyFont="1" applyBorder="1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164" fontId="9" fillId="0" borderId="0" xfId="2" applyNumberFormat="1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4" fontId="9" fillId="6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wrapText="1"/>
    </xf>
    <xf numFmtId="43" fontId="11" fillId="0" borderId="1" xfId="2" applyFont="1" applyBorder="1" applyAlignment="1">
      <alignment vertical="center" wrapText="1"/>
    </xf>
    <xf numFmtId="164" fontId="9" fillId="0" borderId="1" xfId="0" applyNumberFormat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164" fontId="9" fillId="4" borderId="1" xfId="2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9" fillId="0" borderId="0" xfId="2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4" fontId="6" fillId="7" borderId="1" xfId="0" applyNumberFormat="1" applyFont="1" applyFill="1" applyBorder="1" applyAlignment="1">
      <alignment vertical="center" wrapText="1"/>
    </xf>
    <xf numFmtId="3" fontId="6" fillId="7" borderId="1" xfId="0" applyNumberFormat="1" applyFont="1" applyFill="1" applyBorder="1" applyAlignment="1">
      <alignment vertical="center" wrapText="1"/>
    </xf>
    <xf numFmtId="43" fontId="9" fillId="0" borderId="1" xfId="0" applyNumberFormat="1" applyFont="1" applyBorder="1" applyAlignment="1">
      <alignment vertical="center" wrapText="1"/>
    </xf>
    <xf numFmtId="43" fontId="9" fillId="0" borderId="1" xfId="0" applyNumberFormat="1" applyFont="1" applyFill="1" applyBorder="1" applyAlignment="1">
      <alignment vertical="center" wrapText="1"/>
    </xf>
  </cellXfs>
  <cellStyles count="4">
    <cellStyle name="Millares" xfId="2" builtinId="3"/>
    <cellStyle name="Millares [0]" xfId="3" builtinId="6"/>
    <cellStyle name="Normal" xfId="0" builtinId="0"/>
    <cellStyle name="Normal 7" xfId="1" xr:uid="{05C75C70-499A-BA47-8A5D-8D329F03D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1</xdr:row>
      <xdr:rowOff>88900</xdr:rowOff>
    </xdr:from>
    <xdr:to>
      <xdr:col>2</xdr:col>
      <xdr:colOff>1057275</xdr:colOff>
      <xdr:row>4</xdr:row>
      <xdr:rowOff>50800</xdr:rowOff>
    </xdr:to>
    <xdr:pic>
      <xdr:nvPicPr>
        <xdr:cNvPr id="2" name="Picture 31">
          <a:extLst>
            <a:ext uri="{FF2B5EF4-FFF2-40B4-BE49-F238E27FC236}">
              <a16:creationId xmlns:a16="http://schemas.microsoft.com/office/drawing/2014/main" id="{337B8C64-50E9-465C-986A-6ED0CEB16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700" y="304800"/>
          <a:ext cx="1870075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1</xdr:row>
      <xdr:rowOff>88900</xdr:rowOff>
    </xdr:from>
    <xdr:to>
      <xdr:col>2</xdr:col>
      <xdr:colOff>1057275</xdr:colOff>
      <xdr:row>4</xdr:row>
      <xdr:rowOff>50800</xdr:rowOff>
    </xdr:to>
    <xdr:pic>
      <xdr:nvPicPr>
        <xdr:cNvPr id="2" name="Picture 31">
          <a:extLst>
            <a:ext uri="{FF2B5EF4-FFF2-40B4-BE49-F238E27FC236}">
              <a16:creationId xmlns:a16="http://schemas.microsoft.com/office/drawing/2014/main" id="{7EDF9DCE-A3CD-4B60-B30F-D7ABB341A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700" y="298450"/>
          <a:ext cx="18319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5229-F116-4E1D-90FA-DE1F331315E1}">
  <dimension ref="B1:BT52"/>
  <sheetViews>
    <sheetView tabSelected="1" topLeftCell="BH11" zoomScale="99" zoomScaleNormal="100" workbookViewId="0">
      <selection activeCell="E13" sqref="E13"/>
    </sheetView>
  </sheetViews>
  <sheetFormatPr baseColWidth="10" defaultColWidth="10.83203125" defaultRowHeight="19" x14ac:dyDescent="0.35"/>
  <cols>
    <col min="1" max="1" width="10.83203125" style="2"/>
    <col min="2" max="2" width="14.83203125" style="3" customWidth="1"/>
    <col min="3" max="3" width="15.33203125" style="3" customWidth="1"/>
    <col min="4" max="4" width="23.5" style="2" customWidth="1"/>
    <col min="5" max="5" width="39.1640625" style="2" customWidth="1"/>
    <col min="6" max="6" width="14.33203125" style="2" customWidth="1"/>
    <col min="7" max="7" width="14" style="2" customWidth="1"/>
    <col min="8" max="8" width="16" style="2" customWidth="1"/>
    <col min="9" max="9" width="16.1640625" style="2" customWidth="1"/>
    <col min="10" max="10" width="17.33203125" style="2" customWidth="1"/>
    <col min="11" max="11" width="17.6640625" style="2" customWidth="1"/>
    <col min="12" max="12" width="15.5" style="2" customWidth="1"/>
    <col min="13" max="13" width="17.6640625" style="2" customWidth="1"/>
    <col min="14" max="14" width="17.33203125" style="2" customWidth="1"/>
    <col min="15" max="15" width="17.6640625" style="2" customWidth="1"/>
    <col min="16" max="16" width="15.5" style="2" customWidth="1"/>
    <col min="17" max="17" width="16.83203125" style="2" customWidth="1"/>
    <col min="18" max="18" width="13.1640625" style="2" customWidth="1"/>
    <col min="19" max="19" width="16.1640625" style="2" customWidth="1"/>
    <col min="20" max="20" width="12.5" style="2" customWidth="1"/>
    <col min="21" max="21" width="13" style="2" customWidth="1"/>
    <col min="22" max="22" width="11.83203125" style="2" customWidth="1"/>
    <col min="23" max="26" width="12.6640625" style="2" customWidth="1"/>
    <col min="27" max="27" width="14.83203125" style="2" customWidth="1"/>
    <col min="28" max="28" width="13" style="2" customWidth="1"/>
    <col min="29" max="34" width="14.1640625" style="2" customWidth="1"/>
    <col min="35" max="35" width="15.1640625" style="2" customWidth="1"/>
    <col min="36" max="36" width="15.5" style="2" customWidth="1"/>
    <col min="37" max="37" width="16.1640625" style="2" customWidth="1"/>
    <col min="38" max="38" width="13.33203125" style="2" customWidth="1"/>
    <col min="39" max="39" width="12.5" style="2" customWidth="1"/>
    <col min="40" max="40" width="15.5" style="2" customWidth="1"/>
    <col min="41" max="53" width="17.6640625" style="2" customWidth="1"/>
    <col min="54" max="54" width="13.33203125" style="2" customWidth="1"/>
    <col min="55" max="55" width="17.1640625" style="2" customWidth="1"/>
    <col min="56" max="56" width="15.5" style="2" customWidth="1"/>
    <col min="57" max="57" width="17.6640625" style="2" customWidth="1"/>
    <col min="58" max="59" width="10.83203125" style="2"/>
    <col min="60" max="61" width="19.5" style="2" customWidth="1"/>
    <col min="62" max="62" width="17.6640625" style="2" customWidth="1"/>
    <col min="63" max="63" width="14.33203125" style="2" customWidth="1"/>
    <col min="64" max="64" width="17.1640625" style="2" customWidth="1"/>
    <col min="65" max="65" width="17.83203125" style="2" customWidth="1"/>
    <col min="66" max="66" width="10.83203125" style="2"/>
    <col min="67" max="67" width="20.33203125" style="2" customWidth="1"/>
    <col min="68" max="68" width="24" style="2" customWidth="1"/>
    <col min="69" max="69" width="22" style="2" customWidth="1"/>
    <col min="70" max="70" width="22.83203125" style="2" customWidth="1"/>
    <col min="71" max="71" width="21.33203125" style="2" customWidth="1"/>
    <col min="72" max="16384" width="10.83203125" style="2"/>
  </cols>
  <sheetData>
    <row r="1" spans="2:72" s="1" customFormat="1" ht="20" x14ac:dyDescent="0.35"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1"/>
      <c r="AC1" s="21"/>
      <c r="AD1" s="73"/>
      <c r="AE1" s="73"/>
      <c r="AF1" s="73"/>
      <c r="AG1" s="73"/>
      <c r="AH1" s="73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</row>
    <row r="2" spans="2:72" s="1" customFormat="1" ht="32.25" customHeight="1" x14ac:dyDescent="0.35">
      <c r="B2" s="51"/>
      <c r="C2" s="51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2" t="s">
        <v>0</v>
      </c>
      <c r="S2" s="52"/>
      <c r="T2" s="52"/>
      <c r="U2" s="52"/>
      <c r="V2" s="52"/>
      <c r="W2" s="52"/>
      <c r="X2" s="52"/>
      <c r="Y2" s="52"/>
      <c r="Z2" s="52"/>
      <c r="AA2" s="52"/>
      <c r="AB2" s="5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</row>
    <row r="3" spans="2:72" s="1" customFormat="1" ht="27" customHeight="1" x14ac:dyDescent="0.35">
      <c r="B3" s="51"/>
      <c r="C3" s="51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2" t="s">
        <v>1</v>
      </c>
      <c r="S3" s="52"/>
      <c r="T3" s="52"/>
      <c r="U3" s="52"/>
      <c r="V3" s="52"/>
      <c r="W3" s="52"/>
      <c r="X3" s="52"/>
      <c r="Y3" s="52"/>
      <c r="Z3" s="52"/>
      <c r="AA3" s="52"/>
      <c r="AB3" s="5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</row>
    <row r="4" spans="2:72" s="1" customFormat="1" ht="27" customHeight="1" x14ac:dyDescent="0.35">
      <c r="B4" s="51"/>
      <c r="C4" s="51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2" t="s">
        <v>2</v>
      </c>
      <c r="S4" s="52"/>
      <c r="T4" s="52"/>
      <c r="U4" s="52"/>
      <c r="V4" s="52"/>
      <c r="W4" s="52"/>
      <c r="X4" s="52"/>
      <c r="Y4" s="52"/>
      <c r="Z4" s="52"/>
      <c r="AA4" s="52"/>
      <c r="AB4" s="5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</row>
    <row r="5" spans="2:72" s="1" customFormat="1" ht="20" x14ac:dyDescent="0.35">
      <c r="B5" s="51"/>
      <c r="C5" s="51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T5" s="23"/>
    </row>
    <row r="6" spans="2:72" s="1" customFormat="1" ht="15" customHeight="1" x14ac:dyDescent="0.35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J6" s="26"/>
    </row>
    <row r="7" spans="2:72" x14ac:dyDescent="0.35">
      <c r="M7" s="10"/>
      <c r="Q7" s="10"/>
      <c r="W7" s="10"/>
      <c r="X7" s="10"/>
      <c r="Y7" s="10"/>
      <c r="Z7" s="10"/>
      <c r="AI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E7" s="10"/>
    </row>
    <row r="8" spans="2:72" ht="20" x14ac:dyDescent="0.35">
      <c r="B8" s="50" t="s">
        <v>25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</row>
    <row r="9" spans="2:72" ht="20" x14ac:dyDescent="0.35">
      <c r="B9" s="50" t="s">
        <v>26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</row>
    <row r="10" spans="2:72" ht="20" x14ac:dyDescent="0.35">
      <c r="B10" s="4"/>
      <c r="C10" s="4"/>
      <c r="D10" s="4"/>
      <c r="E10" s="4"/>
      <c r="F10" s="4"/>
      <c r="G10" s="4"/>
      <c r="H10" s="4"/>
      <c r="I10" s="4"/>
      <c r="J10" s="27"/>
      <c r="K10" s="27"/>
      <c r="L10" s="27"/>
      <c r="M10" s="27"/>
      <c r="N10" s="4"/>
      <c r="O10" s="4"/>
      <c r="P10" s="4"/>
      <c r="Q10" s="4"/>
      <c r="R10" s="4"/>
      <c r="S10" s="4"/>
      <c r="T10" s="27"/>
      <c r="U10" s="27"/>
      <c r="V10" s="27"/>
      <c r="W10" s="27"/>
      <c r="X10" s="28"/>
      <c r="Y10" s="28"/>
      <c r="Z10" s="28"/>
      <c r="AA10" s="4"/>
      <c r="AB10" s="4"/>
      <c r="AC10" s="4"/>
      <c r="AD10" s="28"/>
      <c r="AE10" s="28"/>
      <c r="AF10" s="28"/>
      <c r="AG10" s="28"/>
      <c r="AH10" s="28"/>
      <c r="AI10" s="4"/>
      <c r="AJ10" s="4"/>
      <c r="AK10" s="4"/>
      <c r="AL10" s="27"/>
      <c r="AM10" s="27"/>
      <c r="AN10" s="27"/>
      <c r="AO10" s="27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4"/>
      <c r="BC10" s="4"/>
      <c r="BD10" s="4"/>
      <c r="BE10" s="4"/>
    </row>
    <row r="11" spans="2:72" ht="41.25" customHeight="1" x14ac:dyDescent="0.35">
      <c r="B11" s="54" t="s">
        <v>3</v>
      </c>
      <c r="C11" s="54" t="s">
        <v>4</v>
      </c>
      <c r="D11" s="54" t="s">
        <v>5</v>
      </c>
      <c r="E11" s="54" t="s">
        <v>6</v>
      </c>
      <c r="F11" s="54" t="s">
        <v>7</v>
      </c>
      <c r="G11" s="54" t="s">
        <v>8</v>
      </c>
      <c r="H11" s="58" t="s">
        <v>30</v>
      </c>
      <c r="I11" s="59"/>
      <c r="J11" s="59"/>
      <c r="K11" s="59"/>
      <c r="L11" s="59"/>
      <c r="M11" s="59"/>
      <c r="N11" s="59"/>
      <c r="O11" s="59"/>
      <c r="P11" s="59"/>
      <c r="Q11" s="60"/>
      <c r="R11" s="63" t="s">
        <v>35</v>
      </c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5"/>
      <c r="AJ11" s="66" t="s">
        <v>36</v>
      </c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8"/>
      <c r="BF11" s="15"/>
      <c r="BG11" s="15"/>
      <c r="BH11" s="62" t="s">
        <v>9</v>
      </c>
      <c r="BI11" s="62"/>
      <c r="BJ11" s="62"/>
      <c r="BK11" s="62"/>
      <c r="BL11" s="62"/>
      <c r="BM11" s="62"/>
      <c r="BN11" s="15"/>
      <c r="BO11" s="61" t="s">
        <v>10</v>
      </c>
      <c r="BP11" s="56" t="s">
        <v>22</v>
      </c>
      <c r="BQ11" s="56" t="s">
        <v>47</v>
      </c>
      <c r="BR11" s="61" t="s">
        <v>23</v>
      </c>
      <c r="BS11" s="61" t="s">
        <v>24</v>
      </c>
      <c r="BT11" s="8"/>
    </row>
    <row r="12" spans="2:72" ht="60" x14ac:dyDescent="0.35">
      <c r="B12" s="54"/>
      <c r="C12" s="54"/>
      <c r="D12" s="54"/>
      <c r="E12" s="54"/>
      <c r="F12" s="54"/>
      <c r="G12" s="54"/>
      <c r="H12" s="13" t="s">
        <v>12</v>
      </c>
      <c r="I12" s="13" t="s">
        <v>49</v>
      </c>
      <c r="J12" s="13" t="s">
        <v>40</v>
      </c>
      <c r="K12" s="13" t="s">
        <v>41</v>
      </c>
      <c r="L12" s="13" t="s">
        <v>13</v>
      </c>
      <c r="M12" s="13" t="s">
        <v>11</v>
      </c>
      <c r="N12" s="13" t="s">
        <v>39</v>
      </c>
      <c r="O12" s="13" t="s">
        <v>42</v>
      </c>
      <c r="P12" s="13" t="s">
        <v>13</v>
      </c>
      <c r="Q12" s="13" t="s">
        <v>11</v>
      </c>
      <c r="R12" s="11" t="s">
        <v>12</v>
      </c>
      <c r="S12" s="11" t="s">
        <v>50</v>
      </c>
      <c r="T12" s="11" t="s">
        <v>51</v>
      </c>
      <c r="U12" s="11" t="s">
        <v>52</v>
      </c>
      <c r="V12" s="11" t="s">
        <v>13</v>
      </c>
      <c r="W12" s="11" t="s">
        <v>53</v>
      </c>
      <c r="X12" s="11" t="s">
        <v>54</v>
      </c>
      <c r="Y12" s="11" t="s">
        <v>55</v>
      </c>
      <c r="Z12" s="11" t="s">
        <v>56</v>
      </c>
      <c r="AA12" s="11" t="s">
        <v>57</v>
      </c>
      <c r="AB12" s="11" t="s">
        <v>58</v>
      </c>
      <c r="AC12" s="11" t="s">
        <v>41</v>
      </c>
      <c r="AD12" s="11" t="s">
        <v>56</v>
      </c>
      <c r="AE12" s="11" t="s">
        <v>59</v>
      </c>
      <c r="AF12" s="11" t="s">
        <v>60</v>
      </c>
      <c r="AG12" s="11" t="s">
        <v>61</v>
      </c>
      <c r="AH12" s="11" t="s">
        <v>56</v>
      </c>
      <c r="AI12" s="11" t="s">
        <v>11</v>
      </c>
      <c r="AJ12" s="6" t="s">
        <v>12</v>
      </c>
      <c r="AK12" s="6" t="s">
        <v>50</v>
      </c>
      <c r="AL12" s="6" t="s">
        <v>62</v>
      </c>
      <c r="AM12" s="6" t="s">
        <v>63</v>
      </c>
      <c r="AN12" s="6" t="s">
        <v>13</v>
      </c>
      <c r="AO12" s="6" t="s">
        <v>64</v>
      </c>
      <c r="AP12" s="6" t="s">
        <v>65</v>
      </c>
      <c r="AQ12" s="6" t="s">
        <v>66</v>
      </c>
      <c r="AR12" s="6" t="s">
        <v>56</v>
      </c>
      <c r="AS12" s="6" t="s">
        <v>67</v>
      </c>
      <c r="AT12" s="6" t="s">
        <v>68</v>
      </c>
      <c r="AU12" s="6" t="s">
        <v>69</v>
      </c>
      <c r="AV12" s="6" t="s">
        <v>56</v>
      </c>
      <c r="AW12" s="6" t="s">
        <v>70</v>
      </c>
      <c r="AX12" s="6" t="s">
        <v>58</v>
      </c>
      <c r="AY12" s="6" t="s">
        <v>71</v>
      </c>
      <c r="AZ12" s="6" t="s">
        <v>56</v>
      </c>
      <c r="BA12" s="6" t="s">
        <v>72</v>
      </c>
      <c r="BB12" s="6" t="s">
        <v>39</v>
      </c>
      <c r="BC12" s="6" t="s">
        <v>42</v>
      </c>
      <c r="BD12" s="6" t="s">
        <v>13</v>
      </c>
      <c r="BE12" s="6" t="s">
        <v>11</v>
      </c>
      <c r="BF12" s="15"/>
      <c r="BG12" s="15"/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5"/>
      <c r="BO12" s="61"/>
      <c r="BP12" s="57"/>
      <c r="BQ12" s="57"/>
      <c r="BR12" s="61"/>
      <c r="BS12" s="61"/>
    </row>
    <row r="13" spans="2:72" ht="167.25" customHeight="1" x14ac:dyDescent="0.35">
      <c r="B13" s="29">
        <v>1</v>
      </c>
      <c r="C13" s="29">
        <v>81111500</v>
      </c>
      <c r="D13" s="30" t="s">
        <v>27</v>
      </c>
      <c r="E13" s="30" t="s">
        <v>28</v>
      </c>
      <c r="F13" s="29">
        <v>1</v>
      </c>
      <c r="G13" s="29" t="s">
        <v>29</v>
      </c>
      <c r="H13" s="5">
        <v>1</v>
      </c>
      <c r="I13" s="36">
        <v>1126050.42</v>
      </c>
      <c r="J13" s="36">
        <f>I13*5.62%</f>
        <v>63284.033603999997</v>
      </c>
      <c r="K13" s="36">
        <f>I13+J13</f>
        <v>1189334.4536039999</v>
      </c>
      <c r="L13" s="36">
        <f>K13*19%</f>
        <v>225973.54618475999</v>
      </c>
      <c r="M13" s="36">
        <f>(K13+L13)*H13</f>
        <v>1415307.99978876</v>
      </c>
      <c r="N13" s="7">
        <f>I13*13.12%</f>
        <v>147737.81510399998</v>
      </c>
      <c r="O13" s="75">
        <f>I13+N13</f>
        <v>1273788.235104</v>
      </c>
      <c r="P13" s="7">
        <f>O13*19%</f>
        <v>242019.76466975998</v>
      </c>
      <c r="Q13" s="7">
        <f>(O13*H13)+P13</f>
        <v>1515807.9997737599</v>
      </c>
      <c r="R13" s="5">
        <v>1</v>
      </c>
      <c r="S13" s="36">
        <v>472958.82</v>
      </c>
      <c r="T13" s="36">
        <f>S13*3.8%</f>
        <v>17972.435160000001</v>
      </c>
      <c r="U13" s="36">
        <f>S13+T13</f>
        <v>490931.25516</v>
      </c>
      <c r="V13" s="36">
        <f>U13*19%</f>
        <v>93276.9384804</v>
      </c>
      <c r="W13" s="36">
        <f>(U13*R13)+V13</f>
        <v>584208.19364039996</v>
      </c>
      <c r="X13" s="36">
        <f>+W13*1.61%</f>
        <v>9405.7519176104397</v>
      </c>
      <c r="Y13" s="36">
        <f>+W13+X13</f>
        <v>593613.94555801037</v>
      </c>
      <c r="Z13" s="36">
        <f>+Y13*19%</f>
        <v>112786.64965602197</v>
      </c>
      <c r="AA13" s="36">
        <f>+Y13+Z13</f>
        <v>706400.59521403234</v>
      </c>
      <c r="AB13" s="36">
        <f>+AA13*1.62%</f>
        <v>11443.689642467325</v>
      </c>
      <c r="AC13" s="36">
        <f>+AA13+AB13</f>
        <v>717844.28485649964</v>
      </c>
      <c r="AD13" s="36">
        <f>+AC13*19%</f>
        <v>136390.41412273495</v>
      </c>
      <c r="AE13" s="36">
        <f>+AC13+AD13</f>
        <v>854234.69897923456</v>
      </c>
      <c r="AF13" s="36">
        <f>+AE13*13.13%</f>
        <v>112161.0159759735</v>
      </c>
      <c r="AG13" s="74">
        <f>+AE13+AF13</f>
        <v>966395.71495520801</v>
      </c>
      <c r="AH13" s="36">
        <f>+AG13*19%</f>
        <v>183615.18584148953</v>
      </c>
      <c r="AI13" s="36">
        <f>+AG13+AH13</f>
        <v>1150010.9007966975</v>
      </c>
      <c r="AJ13" s="5">
        <v>1</v>
      </c>
      <c r="AK13" s="36">
        <v>508403.36</v>
      </c>
      <c r="AL13" s="36">
        <f>AK13*13.12%</f>
        <v>66702.520831999995</v>
      </c>
      <c r="AM13" s="36">
        <f>AK13+AL13</f>
        <v>575105.88083199994</v>
      </c>
      <c r="AN13" s="36">
        <f>AM13*19%</f>
        <v>109270.11735808</v>
      </c>
      <c r="AO13" s="36">
        <f>(AM13*AJ13)+AN13</f>
        <v>684375.99819007993</v>
      </c>
      <c r="AP13" s="36">
        <f>+AO13*3.8%</f>
        <v>26006.287931223036</v>
      </c>
      <c r="AQ13" s="36">
        <f>+AO13+AP13</f>
        <v>710382.28612130298</v>
      </c>
      <c r="AR13" s="36">
        <f>+AQ13*19%</f>
        <v>134972.63436304757</v>
      </c>
      <c r="AS13" s="36">
        <f>+AQ13+AR13</f>
        <v>845354.92048435053</v>
      </c>
      <c r="AT13" s="36">
        <f>+AS13*1.61%</f>
        <v>13610.214219798043</v>
      </c>
      <c r="AU13" s="36">
        <f>+AS13+AT13</f>
        <v>858965.13470414863</v>
      </c>
      <c r="AV13" s="36">
        <f>+AU13*19%</f>
        <v>163203.37559378825</v>
      </c>
      <c r="AW13" s="36">
        <f>+AU13+AV13</f>
        <v>1022168.5102979369</v>
      </c>
      <c r="AX13" s="36">
        <f>+AW13*5.62%</f>
        <v>57445.870278744049</v>
      </c>
      <c r="AY13" s="36">
        <f>+AW13+AX13</f>
        <v>1079614.3805766809</v>
      </c>
      <c r="AZ13" s="36">
        <f>+AY13*19%</f>
        <v>205126.73230956937</v>
      </c>
      <c r="BA13" s="36">
        <f>+AY13+AZ13</f>
        <v>1284741.1128862503</v>
      </c>
      <c r="BB13" s="36">
        <f>AK13*13.12%</f>
        <v>66702.520831999995</v>
      </c>
      <c r="BC13" s="74">
        <f>+BA13+BB13</f>
        <v>1351443.6337182503</v>
      </c>
      <c r="BD13" s="36">
        <f>BC13*19%</f>
        <v>256774.29040646757</v>
      </c>
      <c r="BE13" s="36">
        <f>+BC13+BD13</f>
        <v>1608217.9241247179</v>
      </c>
      <c r="BF13" s="15"/>
      <c r="BG13" s="15"/>
      <c r="BH13" s="9">
        <f>AVERAGE(O13,AG13,BC13)</f>
        <v>1197209.1945924861</v>
      </c>
      <c r="BI13" s="9">
        <f>GEOMEAN(O13,AG13,BC13)</f>
        <v>1184904.608437734</v>
      </c>
      <c r="BJ13" s="9">
        <f>MEDIAN(O13,AG13,BC13)</f>
        <v>1273788.235104</v>
      </c>
      <c r="BK13" s="9">
        <f>STDEV(O13,AG13,BC13)</f>
        <v>203626.46443963403</v>
      </c>
      <c r="BL13" s="9">
        <f>MAX(O13,AG13,BC13)</f>
        <v>1351443.6337182503</v>
      </c>
      <c r="BM13" s="9">
        <f>MIN(O13,AG13,BC13)</f>
        <v>966395.71495520801</v>
      </c>
      <c r="BN13" s="15"/>
      <c r="BO13" s="9">
        <f>BL13</f>
        <v>1351443.6337182503</v>
      </c>
      <c r="BP13" s="9">
        <f>BO13*19%</f>
        <v>256774.29040646757</v>
      </c>
      <c r="BQ13" s="9">
        <f>+BO13+BP13</f>
        <v>1608217.9241247179</v>
      </c>
      <c r="BR13" s="9">
        <f>+ROUND(BQ13,0)</f>
        <v>1608218</v>
      </c>
      <c r="BS13" s="9">
        <f>+BR13*F13</f>
        <v>1608218</v>
      </c>
    </row>
    <row r="14" spans="2:72" x14ac:dyDescent="0.35">
      <c r="B14" s="47" t="s">
        <v>20</v>
      </c>
      <c r="C14" s="48"/>
      <c r="D14" s="48"/>
      <c r="E14" s="48"/>
      <c r="F14" s="48"/>
      <c r="G14" s="49"/>
      <c r="H14" s="16"/>
      <c r="I14" s="16"/>
      <c r="J14" s="16"/>
      <c r="K14" s="16"/>
      <c r="L14" s="16"/>
      <c r="M14" s="17">
        <f>SUM(M13:M13)</f>
        <v>1415307.99978876</v>
      </c>
      <c r="N14" s="16"/>
      <c r="O14" s="16"/>
      <c r="P14" s="16"/>
      <c r="Q14" s="37">
        <f>SUM(Q13:Q13)</f>
        <v>1515807.9997737599</v>
      </c>
      <c r="R14" s="16"/>
      <c r="S14" s="16"/>
      <c r="T14" s="16"/>
      <c r="U14" s="16"/>
      <c r="V14" s="16"/>
      <c r="W14" s="37">
        <f>SUM(W13:W13)</f>
        <v>584208.19364039996</v>
      </c>
      <c r="X14" s="37"/>
      <c r="Y14" s="37"/>
      <c r="Z14" s="37"/>
      <c r="AA14" s="16"/>
      <c r="AB14" s="16"/>
      <c r="AC14" s="16"/>
      <c r="AD14" s="16"/>
      <c r="AE14" s="16"/>
      <c r="AF14" s="16"/>
      <c r="AG14" s="16"/>
      <c r="AH14" s="16"/>
      <c r="AI14" s="37">
        <f>SUM(AI13:AI13)</f>
        <v>1150010.9007966975</v>
      </c>
      <c r="AJ14" s="16"/>
      <c r="AK14" s="16"/>
      <c r="AL14" s="16"/>
      <c r="AM14" s="16"/>
      <c r="AN14" s="16"/>
      <c r="AO14" s="37">
        <f>SUM(AO13:AO13)</f>
        <v>684375.99819007993</v>
      </c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16"/>
      <c r="BC14" s="16"/>
      <c r="BD14" s="16"/>
      <c r="BE14" s="37">
        <f>SUM(BE13:BE13)</f>
        <v>1608217.9241247179</v>
      </c>
      <c r="BF14" s="15"/>
      <c r="BG14" s="15"/>
      <c r="BH14" s="15"/>
      <c r="BI14" s="15"/>
      <c r="BJ14" s="15"/>
      <c r="BK14" s="15"/>
      <c r="BL14" s="15"/>
      <c r="BM14" s="15"/>
      <c r="BN14" s="15"/>
      <c r="BO14" s="18">
        <f>SUM(BO13:BO13)</f>
        <v>1351443.6337182503</v>
      </c>
      <c r="BP14" s="76">
        <f>SUM(BP13:BP13)</f>
        <v>256774.29040646757</v>
      </c>
      <c r="BQ14" s="76">
        <f>SUM(BQ13:BQ13)</f>
        <v>1608217.9241247179</v>
      </c>
      <c r="BR14" s="76">
        <f>SUM(BR13:BR13)</f>
        <v>1608218</v>
      </c>
      <c r="BS14" s="76">
        <f>SUM(BS13:BS13)</f>
        <v>1608218</v>
      </c>
    </row>
    <row r="15" spans="2:72" x14ac:dyDescent="0.35">
      <c r="B15" s="19"/>
      <c r="C15" s="19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</row>
    <row r="16" spans="2:72" x14ac:dyDescent="0.35">
      <c r="B16" s="19"/>
      <c r="C16" s="19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1"/>
      <c r="AB16" s="31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33"/>
      <c r="BP16" s="33"/>
      <c r="BQ16" s="33"/>
      <c r="BR16" s="33"/>
      <c r="BS16" s="34"/>
    </row>
    <row r="17" spans="2:71" ht="20" x14ac:dyDescent="0.35">
      <c r="B17" s="19"/>
      <c r="C17" s="19"/>
      <c r="D17" s="15"/>
      <c r="E17" s="15"/>
      <c r="F17" s="15"/>
      <c r="G17" s="15"/>
      <c r="H17" s="45" t="s">
        <v>31</v>
      </c>
      <c r="I17" s="45"/>
      <c r="J17" s="46">
        <v>1340000</v>
      </c>
      <c r="K17" s="46"/>
      <c r="L17" s="15"/>
      <c r="M17" s="15"/>
      <c r="N17" s="55"/>
      <c r="O17" s="55"/>
      <c r="P17" s="15"/>
      <c r="Q17" s="15"/>
      <c r="R17" s="45" t="s">
        <v>31</v>
      </c>
      <c r="S17" s="45"/>
      <c r="T17" s="46">
        <v>562821</v>
      </c>
      <c r="U17" s="46"/>
      <c r="V17" s="15"/>
      <c r="W17" s="15"/>
      <c r="X17" s="15"/>
      <c r="Y17" s="15"/>
      <c r="Z17" s="15"/>
      <c r="AA17" s="55"/>
      <c r="AB17" s="55"/>
      <c r="AC17" s="15"/>
      <c r="AD17" s="15"/>
      <c r="AE17" s="15"/>
      <c r="AF17" s="15"/>
      <c r="AG17" s="15"/>
      <c r="AH17" s="15"/>
      <c r="AI17" s="15"/>
      <c r="AJ17" s="45" t="s">
        <v>31</v>
      </c>
      <c r="AK17" s="45"/>
      <c r="AL17" s="46">
        <v>605000</v>
      </c>
      <c r="AM17" s="46"/>
      <c r="AN17" s="20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55"/>
      <c r="BC17" s="55"/>
      <c r="BD17" s="32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42" t="s">
        <v>21</v>
      </c>
      <c r="BP17" s="42"/>
      <c r="BQ17" s="38" t="s">
        <v>32</v>
      </c>
      <c r="BR17" s="35"/>
      <c r="BS17" s="31"/>
    </row>
    <row r="18" spans="2:71" ht="28.5" customHeight="1" x14ac:dyDescent="0.35">
      <c r="B18" s="19"/>
      <c r="C18" s="19"/>
      <c r="D18" s="15"/>
      <c r="E18" s="15"/>
      <c r="F18" s="15"/>
      <c r="G18" s="15"/>
      <c r="H18" s="45" t="s">
        <v>21</v>
      </c>
      <c r="I18" s="45"/>
      <c r="J18" s="41" t="s">
        <v>32</v>
      </c>
      <c r="K18" s="41"/>
      <c r="L18" s="15"/>
      <c r="M18" s="15"/>
      <c r="N18" s="44"/>
      <c r="O18" s="44"/>
      <c r="P18" s="15"/>
      <c r="Q18" s="15"/>
      <c r="R18" s="45" t="s">
        <v>21</v>
      </c>
      <c r="S18" s="45"/>
      <c r="T18" s="41" t="s">
        <v>32</v>
      </c>
      <c r="U18" s="41"/>
      <c r="V18" s="15"/>
      <c r="W18" s="15"/>
      <c r="X18" s="15"/>
      <c r="Y18" s="15"/>
      <c r="Z18" s="15"/>
      <c r="AA18" s="44"/>
      <c r="AB18" s="44"/>
      <c r="AC18" s="15"/>
      <c r="AD18" s="15"/>
      <c r="AE18" s="15"/>
      <c r="AF18" s="15"/>
      <c r="AG18" s="15"/>
      <c r="AH18" s="15"/>
      <c r="AI18" s="15"/>
      <c r="AJ18" s="45" t="s">
        <v>21</v>
      </c>
      <c r="AK18" s="45"/>
      <c r="AL18" s="41" t="s">
        <v>37</v>
      </c>
      <c r="AM18" s="41"/>
      <c r="AN18" s="15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44"/>
      <c r="BC18" s="44"/>
      <c r="BD18" s="31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42" t="s">
        <v>46</v>
      </c>
      <c r="BP18" s="42"/>
      <c r="BQ18" s="77">
        <f>BS14</f>
        <v>1608218</v>
      </c>
      <c r="BR18" s="32"/>
      <c r="BS18" s="31"/>
    </row>
    <row r="19" spans="2:71" ht="33" customHeight="1" x14ac:dyDescent="0.35">
      <c r="B19" s="19"/>
      <c r="C19" s="19"/>
      <c r="D19" s="15"/>
      <c r="E19" s="15"/>
      <c r="F19" s="15"/>
      <c r="G19" s="15"/>
      <c r="H19" s="45" t="s">
        <v>33</v>
      </c>
      <c r="I19" s="45"/>
      <c r="J19" s="41" t="s">
        <v>34</v>
      </c>
      <c r="K19" s="41"/>
      <c r="L19" s="15"/>
      <c r="M19" s="15"/>
      <c r="N19" s="44"/>
      <c r="O19" s="44"/>
      <c r="P19" s="15"/>
      <c r="Q19" s="15"/>
      <c r="R19" s="45" t="s">
        <v>33</v>
      </c>
      <c r="S19" s="45"/>
      <c r="T19" s="41" t="s">
        <v>34</v>
      </c>
      <c r="U19" s="41"/>
      <c r="V19" s="15"/>
      <c r="W19" s="15"/>
      <c r="X19" s="15"/>
      <c r="Y19" s="15"/>
      <c r="Z19" s="15"/>
      <c r="AA19" s="44"/>
      <c r="AB19" s="44"/>
      <c r="AC19" s="15"/>
      <c r="AD19" s="15"/>
      <c r="AE19" s="15"/>
      <c r="AF19" s="15"/>
      <c r="AG19" s="15"/>
      <c r="AH19" s="15"/>
      <c r="AI19" s="15"/>
      <c r="AJ19" s="45" t="s">
        <v>33</v>
      </c>
      <c r="AK19" s="45"/>
      <c r="AL19" s="41" t="s">
        <v>38</v>
      </c>
      <c r="AM19" s="41"/>
      <c r="AN19" s="15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44"/>
      <c r="BC19" s="44"/>
      <c r="BD19" s="31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43" t="s">
        <v>43</v>
      </c>
      <c r="BP19" s="43"/>
      <c r="BQ19" s="39">
        <v>2500000</v>
      </c>
      <c r="BR19" s="15"/>
      <c r="BS19" s="15"/>
    </row>
    <row r="20" spans="2:71" x14ac:dyDescent="0.35">
      <c r="B20" s="19"/>
      <c r="C20" s="19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31"/>
      <c r="O20" s="31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31"/>
      <c r="AB20" s="31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43"/>
      <c r="BP20" s="43"/>
      <c r="BQ20" s="39"/>
      <c r="BR20" s="15"/>
      <c r="BS20" s="15"/>
    </row>
    <row r="21" spans="2:71" ht="71.25" customHeight="1" x14ac:dyDescent="0.35">
      <c r="B21" s="19"/>
      <c r="C21" s="1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31"/>
      <c r="O21" s="31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31"/>
      <c r="AB21" s="31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41" t="s">
        <v>45</v>
      </c>
      <c r="BP21" s="41"/>
      <c r="BQ21" s="41"/>
      <c r="BR21" s="15"/>
      <c r="BS21" s="15"/>
    </row>
    <row r="22" spans="2:71" x14ac:dyDescent="0.35">
      <c r="B22" s="19"/>
      <c r="C22" s="1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31"/>
      <c r="O22" s="31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</row>
    <row r="23" spans="2:71" x14ac:dyDescent="0.35">
      <c r="B23" s="19"/>
      <c r="C23" s="19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</row>
    <row r="24" spans="2:71" x14ac:dyDescent="0.35">
      <c r="B24" s="19"/>
      <c r="C24" s="19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</row>
    <row r="25" spans="2:71" x14ac:dyDescent="0.35">
      <c r="B25" s="19"/>
      <c r="C25" s="19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</row>
    <row r="26" spans="2:71" x14ac:dyDescent="0.35">
      <c r="B26" s="19"/>
      <c r="C26" s="1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</row>
    <row r="27" spans="2:71" x14ac:dyDescent="0.35">
      <c r="B27" s="19"/>
      <c r="C27" s="1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</row>
    <row r="28" spans="2:71" x14ac:dyDescent="0.35">
      <c r="B28" s="19"/>
      <c r="C28" s="1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</row>
    <row r="29" spans="2:71" x14ac:dyDescent="0.35">
      <c r="B29" s="19"/>
      <c r="C29" s="1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</row>
    <row r="30" spans="2:71" x14ac:dyDescent="0.35">
      <c r="B30" s="19"/>
      <c r="C30" s="19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</row>
    <row r="31" spans="2:71" x14ac:dyDescent="0.35">
      <c r="B31" s="19"/>
      <c r="C31" s="19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</row>
    <row r="32" spans="2:71" x14ac:dyDescent="0.35">
      <c r="B32" s="19"/>
      <c r="C32" s="19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</row>
    <row r="33" spans="2:71" x14ac:dyDescent="0.35">
      <c r="B33" s="19"/>
      <c r="C33" s="19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</row>
    <row r="34" spans="2:71" x14ac:dyDescent="0.35">
      <c r="B34" s="19"/>
      <c r="C34" s="19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</row>
    <row r="35" spans="2:71" x14ac:dyDescent="0.35">
      <c r="B35" s="19"/>
      <c r="C35" s="19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</row>
    <row r="36" spans="2:71" x14ac:dyDescent="0.35">
      <c r="B36" s="19"/>
      <c r="C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</row>
    <row r="37" spans="2:71" x14ac:dyDescent="0.35">
      <c r="B37" s="19"/>
      <c r="C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</row>
    <row r="38" spans="2:71" x14ac:dyDescent="0.35">
      <c r="B38" s="19"/>
      <c r="C38" s="19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</row>
    <row r="39" spans="2:71" x14ac:dyDescent="0.35">
      <c r="B39" s="19"/>
      <c r="C39" s="19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</row>
    <row r="40" spans="2:71" x14ac:dyDescent="0.35">
      <c r="B40" s="19"/>
      <c r="C40" s="19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</row>
    <row r="41" spans="2:71" x14ac:dyDescent="0.35">
      <c r="B41" s="19"/>
      <c r="C41" s="19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</row>
    <row r="42" spans="2:71" x14ac:dyDescent="0.35">
      <c r="B42" s="19"/>
      <c r="C42" s="19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</row>
    <row r="43" spans="2:71" x14ac:dyDescent="0.35">
      <c r="B43" s="19"/>
      <c r="C43" s="19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</row>
    <row r="44" spans="2:71" x14ac:dyDescent="0.35">
      <c r="B44" s="19"/>
      <c r="C44" s="19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</row>
    <row r="45" spans="2:71" x14ac:dyDescent="0.35">
      <c r="B45" s="19"/>
      <c r="C45" s="19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</row>
    <row r="46" spans="2:71" x14ac:dyDescent="0.35">
      <c r="B46" s="19"/>
      <c r="C46" s="19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</row>
    <row r="47" spans="2:71" x14ac:dyDescent="0.35">
      <c r="B47" s="19"/>
      <c r="C47" s="19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</row>
    <row r="48" spans="2:71" x14ac:dyDescent="0.35">
      <c r="B48" s="19"/>
      <c r="C48" s="19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</row>
    <row r="49" spans="2:71" x14ac:dyDescent="0.35">
      <c r="B49" s="19"/>
      <c r="C49" s="19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</row>
    <row r="50" spans="2:71" x14ac:dyDescent="0.35">
      <c r="B50" s="19"/>
      <c r="C50" s="19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</row>
    <row r="51" spans="2:71" x14ac:dyDescent="0.35">
      <c r="B51" s="19"/>
      <c r="C51" s="19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</row>
    <row r="52" spans="2:71" x14ac:dyDescent="0.35">
      <c r="B52" s="19"/>
      <c r="C52" s="19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</row>
  </sheetData>
  <mergeCells count="57">
    <mergeCell ref="BS11:BS12"/>
    <mergeCell ref="B1:AB1"/>
    <mergeCell ref="D5:AB5"/>
    <mergeCell ref="BB18:BC18"/>
    <mergeCell ref="N18:O18"/>
    <mergeCell ref="H18:I18"/>
    <mergeCell ref="R18:S18"/>
    <mergeCell ref="AA18:AB18"/>
    <mergeCell ref="AJ18:AK18"/>
    <mergeCell ref="BB17:BC17"/>
    <mergeCell ref="BQ11:BQ12"/>
    <mergeCell ref="H11:Q11"/>
    <mergeCell ref="BO11:BO12"/>
    <mergeCell ref="BR11:BR12"/>
    <mergeCell ref="BH11:BM11"/>
    <mergeCell ref="R11:AI11"/>
    <mergeCell ref="AJ11:BE11"/>
    <mergeCell ref="BP11:BP12"/>
    <mergeCell ref="B14:G14"/>
    <mergeCell ref="B8:BE8"/>
    <mergeCell ref="B2:C5"/>
    <mergeCell ref="R2:AB2"/>
    <mergeCell ref="R3:AB3"/>
    <mergeCell ref="R4:AB4"/>
    <mergeCell ref="D2:Q4"/>
    <mergeCell ref="B11:B12"/>
    <mergeCell ref="C11:C12"/>
    <mergeCell ref="D11:D12"/>
    <mergeCell ref="E11:E12"/>
    <mergeCell ref="F11:F12"/>
    <mergeCell ref="G11:G12"/>
    <mergeCell ref="B9:BE9"/>
    <mergeCell ref="H19:I19"/>
    <mergeCell ref="H17:I17"/>
    <mergeCell ref="N19:O19"/>
    <mergeCell ref="R17:S17"/>
    <mergeCell ref="R19:S19"/>
    <mergeCell ref="N17:O17"/>
    <mergeCell ref="AA19:AB19"/>
    <mergeCell ref="AJ17:AK17"/>
    <mergeCell ref="AJ19:AK19"/>
    <mergeCell ref="BB19:BC19"/>
    <mergeCell ref="J17:K17"/>
    <mergeCell ref="J18:K18"/>
    <mergeCell ref="J19:K19"/>
    <mergeCell ref="T17:U17"/>
    <mergeCell ref="T18:U18"/>
    <mergeCell ref="T19:U19"/>
    <mergeCell ref="AL17:AM17"/>
    <mergeCell ref="AL18:AM18"/>
    <mergeCell ref="AL19:AM19"/>
    <mergeCell ref="AA17:AB17"/>
    <mergeCell ref="BO21:BQ21"/>
    <mergeCell ref="BO17:BP17"/>
    <mergeCell ref="BO18:BP18"/>
    <mergeCell ref="BO19:BP19"/>
    <mergeCell ref="BO20:BP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F22C4-A26D-42AB-A59A-D53F6401AD93}">
  <dimension ref="B1:T52"/>
  <sheetViews>
    <sheetView topLeftCell="C1" zoomScale="55" zoomScaleNormal="55" workbookViewId="0">
      <selection activeCell="H19" sqref="H19"/>
    </sheetView>
  </sheetViews>
  <sheetFormatPr baseColWidth="10" defaultColWidth="10.83203125" defaultRowHeight="19" x14ac:dyDescent="0.35"/>
  <cols>
    <col min="1" max="1" width="10.83203125" style="2"/>
    <col min="2" max="2" width="14.83203125" style="3" customWidth="1"/>
    <col min="3" max="3" width="15.33203125" style="3" customWidth="1"/>
    <col min="4" max="4" width="23.5" style="2" customWidth="1"/>
    <col min="5" max="5" width="39.1640625" style="2" customWidth="1"/>
    <col min="6" max="6" width="14.33203125" style="2" customWidth="1"/>
    <col min="7" max="7" width="14" style="2" customWidth="1"/>
    <col min="8" max="8" width="14.5" style="2" customWidth="1"/>
    <col min="9" max="9" width="16.1640625" style="2" customWidth="1"/>
    <col min="10" max="10" width="17.1640625" style="2" customWidth="1"/>
    <col min="11" max="11" width="23.33203125" style="2" customWidth="1"/>
    <col min="12" max="12" width="20.5" style="2" customWidth="1"/>
    <col min="13" max="13" width="13" style="2" customWidth="1"/>
    <col min="14" max="14" width="10.83203125" style="2"/>
    <col min="15" max="15" width="20.33203125" style="2" customWidth="1"/>
    <col min="16" max="16" width="24" style="2" customWidth="1"/>
    <col min="17" max="17" width="22" style="2" customWidth="1"/>
    <col min="18" max="18" width="22.83203125" style="2" customWidth="1"/>
    <col min="19" max="19" width="21.33203125" style="2" customWidth="1"/>
    <col min="20" max="16384" width="10.83203125" style="2"/>
  </cols>
  <sheetData>
    <row r="1" spans="2:20" s="1" customFormat="1" ht="20" x14ac:dyDescent="0.35"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1"/>
    </row>
    <row r="2" spans="2:20" s="1" customFormat="1" ht="32.25" customHeight="1" x14ac:dyDescent="0.35">
      <c r="B2" s="51"/>
      <c r="C2" s="51"/>
      <c r="D2" s="53" t="s">
        <v>48</v>
      </c>
      <c r="E2" s="53"/>
      <c r="F2" s="53"/>
      <c r="G2" s="53"/>
      <c r="H2" s="52" t="s">
        <v>0</v>
      </c>
      <c r="I2" s="52"/>
      <c r="J2" s="52"/>
      <c r="K2" s="52"/>
      <c r="L2" s="52"/>
      <c r="M2" s="52"/>
    </row>
    <row r="3" spans="2:20" s="1" customFormat="1" ht="27" customHeight="1" x14ac:dyDescent="0.35">
      <c r="B3" s="51"/>
      <c r="C3" s="51"/>
      <c r="D3" s="53"/>
      <c r="E3" s="53"/>
      <c r="F3" s="53"/>
      <c r="G3" s="53"/>
      <c r="H3" s="52" t="s">
        <v>1</v>
      </c>
      <c r="I3" s="52"/>
      <c r="J3" s="52"/>
      <c r="K3" s="52"/>
      <c r="L3" s="52"/>
      <c r="M3" s="52"/>
    </row>
    <row r="4" spans="2:20" s="1" customFormat="1" ht="27" customHeight="1" x14ac:dyDescent="0.35">
      <c r="B4" s="51"/>
      <c r="C4" s="51"/>
      <c r="D4" s="53"/>
      <c r="E4" s="53"/>
      <c r="F4" s="53"/>
      <c r="G4" s="53"/>
      <c r="H4" s="52" t="s">
        <v>2</v>
      </c>
      <c r="I4" s="52"/>
      <c r="J4" s="52"/>
      <c r="K4" s="52"/>
      <c r="L4" s="52"/>
      <c r="M4" s="52"/>
    </row>
    <row r="5" spans="2:20" s="1" customFormat="1" ht="20" x14ac:dyDescent="0.35">
      <c r="B5" s="51"/>
      <c r="C5" s="51"/>
      <c r="D5" s="72"/>
      <c r="E5" s="72"/>
      <c r="F5" s="72"/>
      <c r="G5" s="72"/>
      <c r="H5" s="72"/>
      <c r="I5" s="72"/>
      <c r="J5" s="72"/>
      <c r="K5" s="72"/>
      <c r="L5" s="72"/>
      <c r="M5" s="72"/>
      <c r="T5" s="23"/>
    </row>
    <row r="6" spans="2:20" s="1" customFormat="1" ht="15" customHeight="1" x14ac:dyDescent="0.35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8" spans="2:20" ht="20" x14ac:dyDescent="0.35">
      <c r="B8" s="50" t="s">
        <v>25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2:20" ht="20" x14ac:dyDescent="0.35">
      <c r="B9" s="50" t="s">
        <v>26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2:20" ht="20" x14ac:dyDescent="0.3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2:20" ht="41.25" customHeight="1" x14ac:dyDescent="0.35">
      <c r="B11" s="54" t="s">
        <v>3</v>
      </c>
      <c r="C11" s="54" t="s">
        <v>4</v>
      </c>
      <c r="D11" s="54" t="s">
        <v>5</v>
      </c>
      <c r="E11" s="54" t="s">
        <v>6</v>
      </c>
      <c r="F11" s="54" t="s">
        <v>7</v>
      </c>
      <c r="G11" s="54" t="s">
        <v>8</v>
      </c>
      <c r="H11" s="61" t="s">
        <v>10</v>
      </c>
      <c r="I11" s="56" t="s">
        <v>22</v>
      </c>
      <c r="J11" s="56" t="s">
        <v>47</v>
      </c>
      <c r="K11" s="61" t="s">
        <v>23</v>
      </c>
      <c r="L11" s="61" t="s">
        <v>24</v>
      </c>
    </row>
    <row r="12" spans="2:20" x14ac:dyDescent="0.35">
      <c r="B12" s="54"/>
      <c r="C12" s="54"/>
      <c r="D12" s="54"/>
      <c r="E12" s="54"/>
      <c r="F12" s="54"/>
      <c r="G12" s="54"/>
      <c r="H12" s="61"/>
      <c r="I12" s="57"/>
      <c r="J12" s="57"/>
      <c r="K12" s="61"/>
      <c r="L12" s="61"/>
    </row>
    <row r="13" spans="2:20" ht="167.25" customHeight="1" x14ac:dyDescent="0.35">
      <c r="B13" s="29">
        <v>1</v>
      </c>
      <c r="C13" s="29">
        <v>81111500</v>
      </c>
      <c r="D13" s="30" t="s">
        <v>27</v>
      </c>
      <c r="E13" s="30" t="s">
        <v>28</v>
      </c>
      <c r="F13" s="29">
        <v>1</v>
      </c>
      <c r="G13" s="29" t="s">
        <v>29</v>
      </c>
      <c r="H13" s="9">
        <v>1273788.235104</v>
      </c>
      <c r="I13" s="9">
        <v>242019.76466975998</v>
      </c>
      <c r="J13" s="9">
        <v>1515807.9997737599</v>
      </c>
      <c r="K13" s="9">
        <v>1515808</v>
      </c>
      <c r="L13" s="9">
        <v>1515808</v>
      </c>
    </row>
    <row r="14" spans="2:20" x14ac:dyDescent="0.35">
      <c r="B14" s="47" t="s">
        <v>20</v>
      </c>
      <c r="C14" s="48"/>
      <c r="D14" s="48"/>
      <c r="E14" s="48"/>
      <c r="F14" s="48"/>
      <c r="G14" s="49"/>
      <c r="H14" s="18">
        <f>SUM(H13:H13)</f>
        <v>1273788.235104</v>
      </c>
      <c r="I14" s="18">
        <f>SUM(I13:I13)</f>
        <v>242019.76466975998</v>
      </c>
      <c r="J14" s="18">
        <f>SUM(J13:J13)</f>
        <v>1515807.9997737599</v>
      </c>
      <c r="K14" s="18">
        <f>SUM(K13:K13)</f>
        <v>1515808</v>
      </c>
      <c r="L14" s="18">
        <f>SUM(L13:L13)</f>
        <v>1515808</v>
      </c>
    </row>
    <row r="15" spans="2:20" x14ac:dyDescent="0.35">
      <c r="B15" s="19"/>
      <c r="C15" s="19"/>
      <c r="D15" s="15"/>
      <c r="E15" s="15"/>
      <c r="F15" s="15"/>
      <c r="G15" s="15"/>
      <c r="H15" s="15"/>
      <c r="I15" s="15"/>
      <c r="J15" s="15"/>
      <c r="K15" s="15"/>
      <c r="L15" s="15"/>
    </row>
    <row r="16" spans="2:20" x14ac:dyDescent="0.35">
      <c r="B16" s="19"/>
      <c r="C16" s="19"/>
      <c r="D16" s="15"/>
      <c r="E16" s="15"/>
      <c r="F16" s="15"/>
      <c r="G16" s="15"/>
      <c r="H16" s="15"/>
      <c r="I16" s="33"/>
      <c r="J16" s="33"/>
      <c r="K16" s="33"/>
      <c r="L16" s="33"/>
    </row>
    <row r="17" spans="2:19" ht="20" x14ac:dyDescent="0.35">
      <c r="B17" s="19"/>
      <c r="C17" s="19"/>
      <c r="D17" s="15"/>
      <c r="E17" s="15"/>
      <c r="F17" s="15"/>
      <c r="G17" s="15"/>
      <c r="H17" s="15"/>
      <c r="I17" s="42" t="s">
        <v>21</v>
      </c>
      <c r="J17" s="42"/>
      <c r="K17" s="38" t="s">
        <v>32</v>
      </c>
      <c r="L17" s="35"/>
    </row>
    <row r="18" spans="2:19" ht="28.5" customHeight="1" x14ac:dyDescent="0.35">
      <c r="B18" s="19"/>
      <c r="C18" s="19"/>
      <c r="D18" s="15"/>
      <c r="E18" s="15"/>
      <c r="F18" s="15"/>
      <c r="G18" s="15"/>
      <c r="H18" s="15"/>
      <c r="I18" s="42" t="s">
        <v>46</v>
      </c>
      <c r="J18" s="42"/>
      <c r="K18" s="40">
        <f>L14</f>
        <v>1515808</v>
      </c>
      <c r="L18" s="32"/>
    </row>
    <row r="19" spans="2:19" ht="33" customHeight="1" x14ac:dyDescent="0.35">
      <c r="B19" s="19"/>
      <c r="C19" s="19"/>
      <c r="D19" s="15"/>
      <c r="E19" s="15"/>
      <c r="F19" s="15"/>
      <c r="G19" s="15"/>
      <c r="H19" s="15"/>
      <c r="I19" s="43" t="s">
        <v>43</v>
      </c>
      <c r="J19" s="43"/>
      <c r="K19" s="39">
        <v>2500000</v>
      </c>
      <c r="L19" s="15"/>
    </row>
    <row r="20" spans="2:19" x14ac:dyDescent="0.35">
      <c r="B20" s="19"/>
      <c r="C20" s="19"/>
      <c r="D20" s="15"/>
      <c r="E20" s="15"/>
      <c r="F20" s="15"/>
      <c r="G20" s="15"/>
      <c r="H20" s="15"/>
      <c r="I20" s="43" t="s">
        <v>44</v>
      </c>
      <c r="J20" s="43"/>
      <c r="K20" s="39">
        <f>K19-K18</f>
        <v>984192</v>
      </c>
      <c r="L20" s="15"/>
    </row>
    <row r="21" spans="2:19" ht="71.25" customHeight="1" x14ac:dyDescent="0.35">
      <c r="B21" s="19"/>
      <c r="C21" s="19"/>
      <c r="D21" s="15"/>
      <c r="E21" s="15"/>
      <c r="F21" s="15"/>
      <c r="G21" s="15"/>
      <c r="H21" s="15"/>
      <c r="I21" s="41" t="s">
        <v>45</v>
      </c>
      <c r="J21" s="41"/>
      <c r="K21" s="41"/>
      <c r="L21" s="15"/>
    </row>
    <row r="22" spans="2:19" x14ac:dyDescent="0.35">
      <c r="B22" s="19"/>
      <c r="C22" s="1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2:19" x14ac:dyDescent="0.35">
      <c r="B23" s="19"/>
      <c r="C23" s="19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2:19" x14ac:dyDescent="0.35">
      <c r="B24" s="19"/>
      <c r="C24" s="19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2:19" x14ac:dyDescent="0.35">
      <c r="B25" s="19"/>
      <c r="C25" s="19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2:19" x14ac:dyDescent="0.35">
      <c r="B26" s="19"/>
      <c r="C26" s="1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</row>
    <row r="27" spans="2:19" x14ac:dyDescent="0.35">
      <c r="B27" s="19"/>
      <c r="C27" s="1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2:19" x14ac:dyDescent="0.35">
      <c r="B28" s="19"/>
      <c r="C28" s="1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</row>
    <row r="29" spans="2:19" x14ac:dyDescent="0.35">
      <c r="B29" s="19"/>
      <c r="C29" s="1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2:19" x14ac:dyDescent="0.35">
      <c r="B30" s="19"/>
      <c r="C30" s="19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</row>
    <row r="31" spans="2:19" x14ac:dyDescent="0.35">
      <c r="B31" s="19"/>
      <c r="C31" s="19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2:19" x14ac:dyDescent="0.35">
      <c r="B32" s="19"/>
      <c r="C32" s="19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</row>
    <row r="33" spans="2:19" x14ac:dyDescent="0.35">
      <c r="B33" s="19"/>
      <c r="C33" s="19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</row>
    <row r="34" spans="2:19" x14ac:dyDescent="0.35">
      <c r="B34" s="19"/>
      <c r="C34" s="19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</row>
    <row r="35" spans="2:19" x14ac:dyDescent="0.35">
      <c r="B35" s="19"/>
      <c r="C35" s="19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</row>
    <row r="36" spans="2:19" x14ac:dyDescent="0.35">
      <c r="B36" s="19"/>
      <c r="C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</row>
    <row r="37" spans="2:19" x14ac:dyDescent="0.35">
      <c r="B37" s="19"/>
      <c r="C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</row>
    <row r="38" spans="2:19" x14ac:dyDescent="0.35">
      <c r="B38" s="19"/>
      <c r="C38" s="19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</row>
    <row r="39" spans="2:19" x14ac:dyDescent="0.35">
      <c r="B39" s="19"/>
      <c r="C39" s="19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  <row r="40" spans="2:19" x14ac:dyDescent="0.35">
      <c r="B40" s="19"/>
      <c r="C40" s="19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</row>
    <row r="41" spans="2:19" x14ac:dyDescent="0.35">
      <c r="B41" s="19"/>
      <c r="C41" s="19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2:19" x14ac:dyDescent="0.35">
      <c r="B42" s="19"/>
      <c r="C42" s="19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</row>
    <row r="43" spans="2:19" x14ac:dyDescent="0.35">
      <c r="B43" s="19"/>
      <c r="C43" s="19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</row>
    <row r="44" spans="2:19" x14ac:dyDescent="0.35">
      <c r="B44" s="19"/>
      <c r="C44" s="19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</row>
    <row r="45" spans="2:19" x14ac:dyDescent="0.35">
      <c r="B45" s="19"/>
      <c r="C45" s="19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spans="2:19" x14ac:dyDescent="0.35">
      <c r="B46" s="19"/>
      <c r="C46" s="19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</row>
    <row r="47" spans="2:19" x14ac:dyDescent="0.35">
      <c r="B47" s="19"/>
      <c r="C47" s="19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</row>
    <row r="48" spans="2:19" x14ac:dyDescent="0.35">
      <c r="B48" s="19"/>
      <c r="C48" s="19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</row>
    <row r="49" spans="2:19" x14ac:dyDescent="0.35">
      <c r="B49" s="19"/>
      <c r="C49" s="19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</row>
    <row r="50" spans="2:19" x14ac:dyDescent="0.35">
      <c r="B50" s="19"/>
      <c r="C50" s="19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</row>
    <row r="51" spans="2:19" x14ac:dyDescent="0.35">
      <c r="B51" s="19"/>
      <c r="C51" s="19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</row>
    <row r="52" spans="2:19" x14ac:dyDescent="0.35">
      <c r="B52" s="19"/>
      <c r="C52" s="19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</row>
  </sheetData>
  <mergeCells count="26">
    <mergeCell ref="B1:M1"/>
    <mergeCell ref="B2:C5"/>
    <mergeCell ref="D2:G4"/>
    <mergeCell ref="H2:M2"/>
    <mergeCell ref="H3:M3"/>
    <mergeCell ref="H4:M4"/>
    <mergeCell ref="D5:M5"/>
    <mergeCell ref="B8:M8"/>
    <mergeCell ref="B9:M9"/>
    <mergeCell ref="B11:B12"/>
    <mergeCell ref="C11:C12"/>
    <mergeCell ref="D11:D12"/>
    <mergeCell ref="E11:E12"/>
    <mergeCell ref="F11:F12"/>
    <mergeCell ref="G11:G12"/>
    <mergeCell ref="L11:L12"/>
    <mergeCell ref="B14:G14"/>
    <mergeCell ref="H11:H12"/>
    <mergeCell ref="I11:I12"/>
    <mergeCell ref="J11:J12"/>
    <mergeCell ref="K11:K12"/>
    <mergeCell ref="I19:J19"/>
    <mergeCell ref="I20:J20"/>
    <mergeCell ref="I21:K21"/>
    <mergeCell ref="I18:J18"/>
    <mergeCell ref="I17:J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</vt:lpstr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MAYERLY ANDREA ACERO ALBA</dc:creator>
  <cp:keywords/>
  <dc:description/>
  <cp:lastModifiedBy>Microsoft Office User</cp:lastModifiedBy>
  <cp:revision/>
  <dcterms:created xsi:type="dcterms:W3CDTF">2023-02-13T18:22:11Z</dcterms:created>
  <dcterms:modified xsi:type="dcterms:W3CDTF">2023-06-06T18:21:19Z</dcterms:modified>
  <cp:category/>
  <cp:contentStatus/>
</cp:coreProperties>
</file>