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ie.valencia\Desktop\"/>
    </mc:Choice>
  </mc:AlternateContent>
  <xr:revisionPtr revIDLastSave="0" documentId="8_{3E77A985-0D3D-465D-AC8F-9612287932AD}" xr6:coauthVersionLast="47" xr6:coauthVersionMax="47" xr10:uidLastSave="{00000000-0000-0000-0000-000000000000}"/>
  <bookViews>
    <workbookView xWindow="-120" yWindow="-120" windowWidth="29040" windowHeight="15840" xr2:uid="{A66E6B76-C93A-4279-AAE1-7E059ACFE05A}"/>
  </bookViews>
  <sheets>
    <sheet name="Hoja1" sheetId="1" r:id="rId1"/>
    <sheet name="Hoja1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3" l="1"/>
  <c r="G7" i="3"/>
  <c r="H13" i="1"/>
  <c r="H14" i="1" s="1"/>
  <c r="G33" i="3"/>
  <c r="G26" i="3"/>
  <c r="G12" i="3"/>
  <c r="H24" i="1" l="1"/>
  <c r="G4" i="3" s="1"/>
  <c r="H20" i="1"/>
  <c r="H21" i="1" s="1"/>
  <c r="H19" i="1"/>
  <c r="H18" i="1"/>
  <c r="H17" i="1"/>
  <c r="H16" i="1"/>
  <c r="H11" i="1"/>
  <c r="H9" i="1"/>
  <c r="H10" i="1"/>
  <c r="H8" i="1"/>
  <c r="H25" i="1" l="1"/>
  <c r="G5" i="3" s="1"/>
  <c r="E32" i="3" s="1"/>
  <c r="F32" i="3" s="1"/>
  <c r="H26" i="1" l="1"/>
  <c r="G6" i="3"/>
  <c r="E27" i="3" l="1"/>
  <c r="F27" i="3" s="1"/>
  <c r="E30" i="3"/>
  <c r="F30" i="3" s="1"/>
  <c r="E31" i="3"/>
  <c r="F31" i="3" s="1"/>
  <c r="E28" i="3"/>
  <c r="F28" i="3" s="1"/>
  <c r="E29" i="3"/>
  <c r="F29" i="3" s="1"/>
</calcChain>
</file>

<file path=xl/sharedStrings.xml><?xml version="1.0" encoding="utf-8"?>
<sst xmlns="http://schemas.openxmlformats.org/spreadsheetml/2006/main" count="91" uniqueCount="79">
  <si>
    <t>CONTRATANTE</t>
  </si>
  <si>
    <t>OBJETO:</t>
  </si>
  <si>
    <t>CONTRATO</t>
  </si>
  <si>
    <t>DURACIÓN (MESES)</t>
  </si>
  <si>
    <t xml:space="preserve">INICIO </t>
  </si>
  <si>
    <t>SEP</t>
  </si>
  <si>
    <t>FIN</t>
  </si>
  <si>
    <t>NOVIEMBRE</t>
  </si>
  <si>
    <t>FUNCIÓN EN EL PROYECTO</t>
  </si>
  <si>
    <t>TITULO (Formación)</t>
  </si>
  <si>
    <t>DEDICACIÓN (MESES)</t>
  </si>
  <si>
    <t>UNIDAD</t>
  </si>
  <si>
    <t>CANTIDAD</t>
  </si>
  <si>
    <t>% DEDICACIÓN</t>
  </si>
  <si>
    <t>Vr. Unitario</t>
  </si>
  <si>
    <t>Vr. TOTAL</t>
  </si>
  <si>
    <t>COMPONENTE PERSONAL</t>
  </si>
  <si>
    <t>Director de Obra</t>
  </si>
  <si>
    <t>Residente de Obra</t>
  </si>
  <si>
    <t>Auxiliar de Obra</t>
  </si>
  <si>
    <t>Ingeniero civil, arquitecto o arq. Constructor</t>
  </si>
  <si>
    <t>Mes</t>
  </si>
  <si>
    <t>SUBTOTAL COMPONENTE PERSONAL</t>
  </si>
  <si>
    <t>% FACTOR MULTIPLICADOR</t>
  </si>
  <si>
    <t>VALOR FACTOR MULTIPLICADOR</t>
  </si>
  <si>
    <t>TOTAL</t>
  </si>
  <si>
    <t>COMPONENTE APOYO LOGISTICO</t>
  </si>
  <si>
    <t>Transporte personal técnico</t>
  </si>
  <si>
    <t>Papelería, tóner, impresiones, copias y pilotes</t>
  </si>
  <si>
    <t>Arriendo de oficinas</t>
  </si>
  <si>
    <t>Servicios públicos</t>
  </si>
  <si>
    <t>Arrendamiento de equipos de computo</t>
  </si>
  <si>
    <t>SUBTOTAL COMPONENTE APOYO LOGISTICO</t>
  </si>
  <si>
    <t>TOTAL PROYECTO</t>
  </si>
  <si>
    <t>SUBTOTAL INTERVENTORÍA</t>
  </si>
  <si>
    <t>IVA 19%</t>
  </si>
  <si>
    <t>"INTERVENTORIA TÉCNICA, ADMINISTRATIVA, FINANCIERA, LEGAL Y AMBIENTAL EN EL MANTENIMIENTO Y ADECUACIÓN DE LAS SEDES DE LAS INSTITUCIONES EDUCATIVAS SAN LUIS GONZAGA SEDES LICEO SAN LUIS GONZAGA, LAS MISERICORDIAS Y ESCUELA CARLOS MESA,  INSTITUCION EDUCATIVA RURAL GRANJAS INFANTILES SEDE NORAL, INSTITUCION EDUCATIVA VILLA NUEVA SEDE VILLA NUEVA DEL MUNICIPIO DE COPACABANA”</t>
  </si>
  <si>
    <t>PRESUPUESTO INTERVENTORÍA</t>
  </si>
  <si>
    <t>FACTOR MULTRIPLICADOR</t>
  </si>
  <si>
    <t>DURACIÓN DEL PROYECTO</t>
  </si>
  <si>
    <t>TRES (3) MESES</t>
  </si>
  <si>
    <t>SUBTOTAL INTERVENTORIA</t>
  </si>
  <si>
    <t>IVA INTERVENTORIA</t>
  </si>
  <si>
    <t>TOTAL INTERVENTORIA</t>
  </si>
  <si>
    <t>FACTOR MULTIPLICADOR (2.5)</t>
  </si>
  <si>
    <t>DESCRIPCIÓN</t>
  </si>
  <si>
    <t>PORCENTAJE PARCIAL</t>
  </si>
  <si>
    <t>A</t>
  </si>
  <si>
    <t>SALARIO BASICO</t>
  </si>
  <si>
    <t>Nomina Total Mensual</t>
  </si>
  <si>
    <t>B</t>
  </si>
  <si>
    <t>PRESTACIONES SOCIALES</t>
  </si>
  <si>
    <t>Cesantías</t>
  </si>
  <si>
    <t>Intereses sobre Cesantías</t>
  </si>
  <si>
    <t>Primas</t>
  </si>
  <si>
    <t>Vacciones</t>
  </si>
  <si>
    <t>SEGURIDAD SOCIAL</t>
  </si>
  <si>
    <t>Aportes a Salud</t>
  </si>
  <si>
    <t>Aportes a Pensión</t>
  </si>
  <si>
    <t>ARP</t>
  </si>
  <si>
    <t>OTROS</t>
  </si>
  <si>
    <t>Sena</t>
  </si>
  <si>
    <t>ICBF</t>
  </si>
  <si>
    <t>Caja de Compensación familiar</t>
  </si>
  <si>
    <t>Dotación</t>
  </si>
  <si>
    <t>C</t>
  </si>
  <si>
    <t>COSTOS DE PERFECCIONAMIENTO (ESTAMPILLAS Y PÓLIZAS)</t>
  </si>
  <si>
    <t>Póliza Unica de cumplimiento</t>
  </si>
  <si>
    <t>Retención por honorarios (11%)</t>
  </si>
  <si>
    <t>Estampilla Pro hospital (1%)</t>
  </si>
  <si>
    <t>Estampilla Pro anciano (3%)</t>
  </si>
  <si>
    <t>ICA (8 por mil)</t>
  </si>
  <si>
    <t>8 por mil</t>
  </si>
  <si>
    <t>Retención por IVA (15% sobre IVA)</t>
  </si>
  <si>
    <t>15 sobre Iva</t>
  </si>
  <si>
    <t>D</t>
  </si>
  <si>
    <t>HONORARIOS UTILIDADES</t>
  </si>
  <si>
    <t>Honorarios utilidades del Consultor</t>
  </si>
  <si>
    <t>FACTOR MULTIPLICADOR: TOTAL A+B+C+D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</si>
</sst>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43" fontId="0" fillId="0" borderId="1" xfId="0" applyNumberFormat="1" applyBorder="1" applyAlignment="1">
      <alignment vertical="center"/>
    </xf>
    <xf numFmtId="43" fontId="0" fillId="0" borderId="1" xfId="0" applyNumberForma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3" fontId="0" fillId="0" borderId="1" xfId="1" applyFont="1" applyBorder="1" applyAlignment="1">
      <alignment vertical="center"/>
    </xf>
    <xf numFmtId="43" fontId="2" fillId="0" borderId="1" xfId="0" applyNumberFormat="1" applyFont="1" applyBorder="1"/>
    <xf numFmtId="0" fontId="2" fillId="0" borderId="1" xfId="0" applyFont="1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5" fillId="0" borderId="0" xfId="0" applyFont="1"/>
    <xf numFmtId="0" fontId="5" fillId="2" borderId="1" xfId="0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right" vertical="center"/>
    </xf>
    <xf numFmtId="0" fontId="5" fillId="0" borderId="1" xfId="0" applyFont="1" applyBorder="1"/>
    <xf numFmtId="0" fontId="4" fillId="0" borderId="1" xfId="0" applyFont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0" borderId="1" xfId="0" applyFont="1" applyBorder="1" applyAlignment="1">
      <alignment horizontal="right"/>
    </xf>
    <xf numFmtId="2" fontId="5" fillId="2" borderId="1" xfId="0" applyNumberFormat="1" applyFont="1" applyFill="1" applyBorder="1"/>
    <xf numFmtId="0" fontId="4" fillId="2" borderId="1" xfId="0" applyFont="1" applyFill="1" applyBorder="1"/>
    <xf numFmtId="10" fontId="5" fillId="0" borderId="1" xfId="0" applyNumberFormat="1" applyFont="1" applyBorder="1" applyAlignment="1">
      <alignment horizontal="center"/>
    </xf>
    <xf numFmtId="43" fontId="5" fillId="0" borderId="1" xfId="0" applyNumberFormat="1" applyFont="1" applyBorder="1"/>
    <xf numFmtId="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2" fontId="4" fillId="0" borderId="1" xfId="0" applyNumberFormat="1" applyFont="1" applyBorder="1"/>
    <xf numFmtId="43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1C23B-CE4D-4C4F-8C58-344F7EB4B614}">
  <dimension ref="A1:J26"/>
  <sheetViews>
    <sheetView tabSelected="1" workbookViewId="0">
      <selection activeCell="J12" sqref="J12"/>
    </sheetView>
  </sheetViews>
  <sheetFormatPr baseColWidth="10" defaultRowHeight="15" x14ac:dyDescent="0.25"/>
  <cols>
    <col min="1" max="1" width="24.42578125" bestFit="1" customWidth="1"/>
    <col min="2" max="2" width="27.5703125" customWidth="1"/>
    <col min="3" max="3" width="19.85546875" bestFit="1" customWidth="1"/>
    <col min="6" max="6" width="14.140625" bestFit="1" customWidth="1"/>
    <col min="7" max="7" width="13.140625" bestFit="1" customWidth="1"/>
    <col min="8" max="8" width="15.140625" bestFit="1" customWidth="1"/>
    <col min="10" max="10" width="14.140625" bestFit="1" customWidth="1"/>
  </cols>
  <sheetData>
    <row r="1" spans="1:10" ht="21" x14ac:dyDescent="0.35">
      <c r="A1" s="34" t="s">
        <v>37</v>
      </c>
      <c r="B1" s="34"/>
      <c r="C1" s="34"/>
      <c r="D1" s="34"/>
      <c r="E1" s="34"/>
      <c r="F1" s="34"/>
      <c r="G1" s="34"/>
      <c r="H1" s="34"/>
    </row>
    <row r="2" spans="1:10" ht="66.75" customHeight="1" x14ac:dyDescent="0.25">
      <c r="A2" s="14" t="s">
        <v>0</v>
      </c>
      <c r="B2" s="36" t="s">
        <v>36</v>
      </c>
      <c r="C2" s="36"/>
      <c r="D2" s="36"/>
      <c r="E2" s="36"/>
      <c r="F2" s="36"/>
      <c r="G2" s="36"/>
      <c r="H2" s="36"/>
    </row>
    <row r="3" spans="1:10" x14ac:dyDescent="0.25">
      <c r="A3" s="1" t="s">
        <v>1</v>
      </c>
      <c r="B3" s="1" t="s">
        <v>2</v>
      </c>
      <c r="C3" s="2"/>
      <c r="D3" s="2"/>
      <c r="E3" s="2"/>
      <c r="F3" s="2"/>
      <c r="G3" s="2"/>
      <c r="H3" s="2"/>
    </row>
    <row r="4" spans="1:10" x14ac:dyDescent="0.25">
      <c r="A4" s="1" t="s">
        <v>3</v>
      </c>
      <c r="B4" s="2">
        <v>3</v>
      </c>
      <c r="C4" s="2" t="s">
        <v>4</v>
      </c>
      <c r="D4" s="2" t="s">
        <v>5</v>
      </c>
      <c r="E4" s="2">
        <v>2023</v>
      </c>
      <c r="F4" s="2" t="s">
        <v>6</v>
      </c>
      <c r="G4" s="2" t="s">
        <v>7</v>
      </c>
      <c r="H4" s="2">
        <v>2023</v>
      </c>
    </row>
    <row r="6" spans="1:10" x14ac:dyDescent="0.25">
      <c r="A6" s="15" t="s">
        <v>8</v>
      </c>
      <c r="B6" s="15" t="s">
        <v>9</v>
      </c>
      <c r="C6" s="15" t="s">
        <v>10</v>
      </c>
      <c r="D6" s="15" t="s">
        <v>11</v>
      </c>
      <c r="E6" s="15" t="s">
        <v>12</v>
      </c>
      <c r="F6" s="15" t="s">
        <v>13</v>
      </c>
      <c r="G6" s="15" t="s">
        <v>14</v>
      </c>
      <c r="H6" s="15" t="s">
        <v>15</v>
      </c>
    </row>
    <row r="7" spans="1:10" x14ac:dyDescent="0.25">
      <c r="A7" s="32" t="s">
        <v>16</v>
      </c>
      <c r="B7" s="32"/>
      <c r="C7" s="32"/>
      <c r="D7" s="32"/>
      <c r="E7" s="32"/>
      <c r="F7" s="32"/>
      <c r="G7" s="32"/>
      <c r="H7" s="32"/>
    </row>
    <row r="8" spans="1:10" ht="30" x14ac:dyDescent="0.25">
      <c r="A8" s="9" t="s">
        <v>17</v>
      </c>
      <c r="B8" s="10" t="s">
        <v>20</v>
      </c>
      <c r="C8" s="4">
        <v>3</v>
      </c>
      <c r="D8" s="4" t="s">
        <v>21</v>
      </c>
      <c r="E8" s="4">
        <v>1</v>
      </c>
      <c r="F8" s="5">
        <v>0.5</v>
      </c>
      <c r="G8" s="11">
        <v>5300000</v>
      </c>
      <c r="H8" s="7">
        <f>G8*F8*C8*E8</f>
        <v>7950000</v>
      </c>
    </row>
    <row r="9" spans="1:10" ht="30" x14ac:dyDescent="0.25">
      <c r="A9" s="9" t="s">
        <v>18</v>
      </c>
      <c r="B9" s="10" t="s">
        <v>20</v>
      </c>
      <c r="C9" s="4">
        <v>3</v>
      </c>
      <c r="D9" s="4" t="s">
        <v>21</v>
      </c>
      <c r="E9" s="4">
        <v>1</v>
      </c>
      <c r="F9" s="5">
        <v>1</v>
      </c>
      <c r="G9" s="11">
        <v>4900000</v>
      </c>
      <c r="H9" s="7">
        <f t="shared" ref="H9:H10" si="0">G9*F9*C9*E9</f>
        <v>14700000</v>
      </c>
    </row>
    <row r="10" spans="1:10" ht="30" x14ac:dyDescent="0.25">
      <c r="A10" s="9" t="s">
        <v>19</v>
      </c>
      <c r="B10" s="10" t="s">
        <v>20</v>
      </c>
      <c r="C10" s="4">
        <v>3</v>
      </c>
      <c r="D10" s="4" t="s">
        <v>21</v>
      </c>
      <c r="E10" s="4">
        <v>1</v>
      </c>
      <c r="F10" s="5">
        <v>1</v>
      </c>
      <c r="G10" s="11">
        <v>2700000</v>
      </c>
      <c r="H10" s="7">
        <f t="shared" si="0"/>
        <v>8100000</v>
      </c>
    </row>
    <row r="11" spans="1:10" x14ac:dyDescent="0.25">
      <c r="A11" s="33" t="s">
        <v>22</v>
      </c>
      <c r="B11" s="33"/>
      <c r="C11" s="33"/>
      <c r="D11" s="33"/>
      <c r="E11" s="33"/>
      <c r="F11" s="33"/>
      <c r="G11" s="33"/>
      <c r="H11" s="12">
        <f>SUM(H8:H10)</f>
        <v>30750000</v>
      </c>
    </row>
    <row r="12" spans="1:10" x14ac:dyDescent="0.25">
      <c r="A12" s="33" t="s">
        <v>23</v>
      </c>
      <c r="B12" s="33"/>
      <c r="C12" s="33"/>
      <c r="D12" s="33"/>
      <c r="E12" s="33"/>
      <c r="F12" s="33"/>
      <c r="G12" s="33"/>
      <c r="H12" s="13">
        <v>2.5</v>
      </c>
    </row>
    <row r="13" spans="1:10" x14ac:dyDescent="0.25">
      <c r="A13" s="33" t="s">
        <v>24</v>
      </c>
      <c r="B13" s="33"/>
      <c r="C13" s="33"/>
      <c r="D13" s="33"/>
      <c r="E13" s="33"/>
      <c r="F13" s="33"/>
      <c r="G13" s="33"/>
      <c r="H13" s="12">
        <f>+H11*H12-H11</f>
        <v>46125000</v>
      </c>
    </row>
    <row r="14" spans="1:10" x14ac:dyDescent="0.25">
      <c r="A14" s="13" t="s">
        <v>25</v>
      </c>
      <c r="B14" s="3"/>
      <c r="C14" s="3"/>
      <c r="D14" s="3"/>
      <c r="E14" s="3"/>
      <c r="F14" s="3"/>
      <c r="G14" s="3"/>
      <c r="H14" s="12">
        <f>H11+H13</f>
        <v>76875000</v>
      </c>
      <c r="J14" s="31"/>
    </row>
    <row r="15" spans="1:10" x14ac:dyDescent="0.25">
      <c r="A15" s="32" t="s">
        <v>26</v>
      </c>
      <c r="B15" s="32"/>
      <c r="C15" s="32"/>
      <c r="D15" s="32"/>
      <c r="E15" s="32"/>
      <c r="F15" s="32"/>
      <c r="G15" s="32"/>
      <c r="H15" s="32"/>
    </row>
    <row r="16" spans="1:10" x14ac:dyDescent="0.25">
      <c r="A16" s="35" t="s">
        <v>27</v>
      </c>
      <c r="B16" s="35"/>
      <c r="C16" s="4">
        <v>3</v>
      </c>
      <c r="D16" s="4" t="s">
        <v>21</v>
      </c>
      <c r="E16" s="4">
        <v>1</v>
      </c>
      <c r="F16" s="5">
        <v>1</v>
      </c>
      <c r="G16" s="6">
        <v>3000000</v>
      </c>
      <c r="H16" s="7">
        <f t="shared" ref="H16:H20" si="1">G16*F16*C16*E16</f>
        <v>9000000</v>
      </c>
    </row>
    <row r="17" spans="1:8" x14ac:dyDescent="0.25">
      <c r="A17" s="35" t="s">
        <v>28</v>
      </c>
      <c r="B17" s="35"/>
      <c r="C17" s="4">
        <v>3</v>
      </c>
      <c r="D17" s="4" t="s">
        <v>21</v>
      </c>
      <c r="E17" s="4">
        <v>1</v>
      </c>
      <c r="F17" s="5">
        <v>1</v>
      </c>
      <c r="G17" s="6">
        <v>250000</v>
      </c>
      <c r="H17" s="7">
        <f t="shared" si="1"/>
        <v>750000</v>
      </c>
    </row>
    <row r="18" spans="1:8" x14ac:dyDescent="0.25">
      <c r="A18" s="35" t="s">
        <v>29</v>
      </c>
      <c r="B18" s="35"/>
      <c r="C18" s="4">
        <v>3</v>
      </c>
      <c r="D18" s="4" t="s">
        <v>21</v>
      </c>
      <c r="E18" s="4">
        <v>1</v>
      </c>
      <c r="F18" s="5">
        <v>1</v>
      </c>
      <c r="G18" s="6">
        <v>700000</v>
      </c>
      <c r="H18" s="7">
        <f t="shared" si="1"/>
        <v>2100000</v>
      </c>
    </row>
    <row r="19" spans="1:8" x14ac:dyDescent="0.25">
      <c r="A19" s="35" t="s">
        <v>30</v>
      </c>
      <c r="B19" s="35"/>
      <c r="C19" s="4">
        <v>3</v>
      </c>
      <c r="D19" s="4" t="s">
        <v>21</v>
      </c>
      <c r="E19" s="4">
        <v>1</v>
      </c>
      <c r="F19" s="5">
        <v>1</v>
      </c>
      <c r="G19" s="6">
        <v>450000</v>
      </c>
      <c r="H19" s="7">
        <f t="shared" si="1"/>
        <v>1350000</v>
      </c>
    </row>
    <row r="20" spans="1:8" x14ac:dyDescent="0.25">
      <c r="A20" s="35" t="s">
        <v>31</v>
      </c>
      <c r="B20" s="35"/>
      <c r="C20" s="4">
        <v>3</v>
      </c>
      <c r="D20" s="4" t="s">
        <v>21</v>
      </c>
      <c r="E20" s="4">
        <v>2</v>
      </c>
      <c r="F20" s="5">
        <v>1</v>
      </c>
      <c r="G20" s="6">
        <v>264275.77</v>
      </c>
      <c r="H20" s="7">
        <f t="shared" si="1"/>
        <v>1585654.62</v>
      </c>
    </row>
    <row r="21" spans="1:8" x14ac:dyDescent="0.25">
      <c r="A21" s="33" t="s">
        <v>32</v>
      </c>
      <c r="B21" s="33"/>
      <c r="C21" s="33"/>
      <c r="D21" s="33"/>
      <c r="E21" s="33"/>
      <c r="F21" s="33"/>
      <c r="G21" s="33"/>
      <c r="H21" s="12">
        <f>SUM(H16:H20)</f>
        <v>14785654.620000001</v>
      </c>
    </row>
    <row r="23" spans="1:8" x14ac:dyDescent="0.25">
      <c r="A23" s="32" t="s">
        <v>33</v>
      </c>
      <c r="B23" s="32"/>
      <c r="C23" s="32"/>
      <c r="D23" s="32"/>
      <c r="E23" s="32"/>
      <c r="F23" s="32"/>
      <c r="G23" s="32"/>
      <c r="H23" s="32"/>
    </row>
    <row r="24" spans="1:8" x14ac:dyDescent="0.25">
      <c r="A24" s="33" t="s">
        <v>34</v>
      </c>
      <c r="B24" s="33"/>
      <c r="C24" s="33"/>
      <c r="D24" s="33"/>
      <c r="E24" s="33"/>
      <c r="F24" s="33"/>
      <c r="G24" s="33"/>
      <c r="H24" s="8">
        <f>H21+H14</f>
        <v>91660654.620000005</v>
      </c>
    </row>
    <row r="25" spans="1:8" x14ac:dyDescent="0.25">
      <c r="A25" s="33" t="s">
        <v>35</v>
      </c>
      <c r="B25" s="33"/>
      <c r="C25" s="33"/>
      <c r="D25" s="33"/>
      <c r="E25" s="33"/>
      <c r="F25" s="33"/>
      <c r="G25" s="33"/>
      <c r="H25" s="8">
        <f>H24*19%</f>
        <v>17415524.377800003</v>
      </c>
    </row>
    <row r="26" spans="1:8" x14ac:dyDescent="0.25">
      <c r="A26" s="33" t="s">
        <v>33</v>
      </c>
      <c r="B26" s="33"/>
      <c r="C26" s="33"/>
      <c r="D26" s="33"/>
      <c r="E26" s="33"/>
      <c r="F26" s="33"/>
      <c r="G26" s="33"/>
      <c r="H26" s="12">
        <f>+H24+H25</f>
        <v>109076178.99780001</v>
      </c>
    </row>
  </sheetData>
  <mergeCells count="17">
    <mergeCell ref="A1:H1"/>
    <mergeCell ref="A16:B16"/>
    <mergeCell ref="A17:B17"/>
    <mergeCell ref="A18:B18"/>
    <mergeCell ref="A19:B19"/>
    <mergeCell ref="B2:H2"/>
    <mergeCell ref="A7:H7"/>
    <mergeCell ref="A11:G11"/>
    <mergeCell ref="A12:G12"/>
    <mergeCell ref="A13:G13"/>
    <mergeCell ref="A15:H15"/>
    <mergeCell ref="A23:H23"/>
    <mergeCell ref="A24:G24"/>
    <mergeCell ref="A25:G25"/>
    <mergeCell ref="A26:G26"/>
    <mergeCell ref="A20:B20"/>
    <mergeCell ref="A21:G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1E839-DF31-4E42-90FE-79FFA8461DB5}">
  <dimension ref="A1:G36"/>
  <sheetViews>
    <sheetView topLeftCell="D19" workbookViewId="0">
      <selection activeCell="G37" sqref="G37"/>
    </sheetView>
  </sheetViews>
  <sheetFormatPr baseColWidth="10" defaultRowHeight="12.75" x14ac:dyDescent="0.2"/>
  <cols>
    <col min="1" max="1" width="11.42578125" style="16"/>
    <col min="2" max="2" width="19.5703125" style="16" bestFit="1" customWidth="1"/>
    <col min="3" max="3" width="17.28515625" style="16" customWidth="1"/>
    <col min="4" max="4" width="25.140625" style="16" customWidth="1"/>
    <col min="5" max="5" width="14.85546875" style="16" bestFit="1" customWidth="1"/>
    <col min="6" max="6" width="13.85546875" style="16" bestFit="1" customWidth="1"/>
    <col min="7" max="7" width="19.42578125" style="16" bestFit="1" customWidth="1"/>
    <col min="8" max="16384" width="11.42578125" style="16"/>
  </cols>
  <sheetData>
    <row r="1" spans="1:7" x14ac:dyDescent="0.2">
      <c r="A1" s="45" t="s">
        <v>38</v>
      </c>
      <c r="B1" s="45"/>
      <c r="C1" s="45"/>
      <c r="D1" s="45"/>
      <c r="E1" s="45"/>
      <c r="F1" s="45"/>
      <c r="G1" s="45"/>
    </row>
    <row r="2" spans="1:7" ht="80.25" customHeight="1" x14ac:dyDescent="0.2">
      <c r="A2" s="47" t="s">
        <v>36</v>
      </c>
      <c r="B2" s="47"/>
      <c r="C2" s="47"/>
      <c r="D2" s="47"/>
      <c r="E2" s="47"/>
      <c r="F2" s="47"/>
      <c r="G2" s="47"/>
    </row>
    <row r="3" spans="1:7" x14ac:dyDescent="0.2">
      <c r="A3" s="44" t="s">
        <v>39</v>
      </c>
      <c r="B3" s="44"/>
      <c r="C3" s="44"/>
      <c r="D3" s="44"/>
      <c r="E3" s="44"/>
      <c r="F3" s="44"/>
      <c r="G3" s="17" t="s">
        <v>40</v>
      </c>
    </row>
    <row r="4" spans="1:7" x14ac:dyDescent="0.2">
      <c r="A4" s="44" t="s">
        <v>41</v>
      </c>
      <c r="B4" s="44"/>
      <c r="C4" s="44"/>
      <c r="D4" s="44"/>
      <c r="E4" s="44"/>
      <c r="F4" s="44"/>
      <c r="G4" s="18">
        <f>+Hoja1!H24</f>
        <v>91660654.620000005</v>
      </c>
    </row>
    <row r="5" spans="1:7" x14ac:dyDescent="0.2">
      <c r="A5" s="44" t="s">
        <v>42</v>
      </c>
      <c r="B5" s="44"/>
      <c r="C5" s="44"/>
      <c r="D5" s="44"/>
      <c r="E5" s="44"/>
      <c r="F5" s="44"/>
      <c r="G5" s="18">
        <f>+Hoja1!H25</f>
        <v>17415524.377800003</v>
      </c>
    </row>
    <row r="6" spans="1:7" x14ac:dyDescent="0.2">
      <c r="A6" s="44" t="s">
        <v>43</v>
      </c>
      <c r="B6" s="44"/>
      <c r="C6" s="44"/>
      <c r="D6" s="44"/>
      <c r="E6" s="44"/>
      <c r="F6" s="44"/>
      <c r="G6" s="18">
        <f>SUM(G4:G5)</f>
        <v>109076178.99780001</v>
      </c>
    </row>
    <row r="7" spans="1:7" x14ac:dyDescent="0.2">
      <c r="A7" s="44" t="s">
        <v>44</v>
      </c>
      <c r="B7" s="44"/>
      <c r="C7" s="44"/>
      <c r="D7" s="44"/>
      <c r="E7" s="44"/>
      <c r="F7" s="44"/>
      <c r="G7" s="18">
        <f>+Hoja1!H13</f>
        <v>46125000</v>
      </c>
    </row>
    <row r="8" spans="1:7" x14ac:dyDescent="0.2">
      <c r="A8" s="19"/>
      <c r="B8" s="45" t="s">
        <v>38</v>
      </c>
      <c r="C8" s="45"/>
      <c r="D8" s="45"/>
      <c r="E8" s="45"/>
      <c r="F8" s="45"/>
      <c r="G8" s="19"/>
    </row>
    <row r="9" spans="1:7" x14ac:dyDescent="0.2">
      <c r="A9" s="19"/>
      <c r="B9" s="46" t="s">
        <v>45</v>
      </c>
      <c r="C9" s="46"/>
      <c r="D9" s="20" t="s">
        <v>46</v>
      </c>
      <c r="E9" s="19"/>
      <c r="F9" s="19"/>
      <c r="G9" s="19"/>
    </row>
    <row r="10" spans="1:7" x14ac:dyDescent="0.2">
      <c r="A10" s="21" t="s">
        <v>47</v>
      </c>
      <c r="B10" s="40" t="s">
        <v>48</v>
      </c>
      <c r="C10" s="40"/>
      <c r="D10" s="22"/>
      <c r="E10" s="22"/>
      <c r="F10" s="22"/>
      <c r="G10" s="22">
        <v>1</v>
      </c>
    </row>
    <row r="11" spans="1:7" x14ac:dyDescent="0.2">
      <c r="A11" s="19"/>
      <c r="B11" s="38" t="s">
        <v>49</v>
      </c>
      <c r="C11" s="39"/>
      <c r="D11" s="23">
        <v>1</v>
      </c>
      <c r="E11" s="19"/>
      <c r="F11" s="19"/>
      <c r="G11" s="19"/>
    </row>
    <row r="12" spans="1:7" x14ac:dyDescent="0.2">
      <c r="A12" s="21" t="s">
        <v>50</v>
      </c>
      <c r="B12" s="40" t="s">
        <v>51</v>
      </c>
      <c r="C12" s="40"/>
      <c r="D12" s="22"/>
      <c r="E12" s="22"/>
      <c r="F12" s="22"/>
      <c r="G12" s="24">
        <f>SUM(D13:D25)</f>
        <v>0.53790000000000004</v>
      </c>
    </row>
    <row r="13" spans="1:7" x14ac:dyDescent="0.2">
      <c r="A13" s="19"/>
      <c r="B13" s="37" t="s">
        <v>52</v>
      </c>
      <c r="C13" s="37"/>
      <c r="D13" s="19">
        <v>8.3299999999999999E-2</v>
      </c>
      <c r="E13" s="19"/>
      <c r="F13" s="19"/>
      <c r="G13" s="19"/>
    </row>
    <row r="14" spans="1:7" x14ac:dyDescent="0.2">
      <c r="A14" s="19"/>
      <c r="B14" s="37" t="s">
        <v>53</v>
      </c>
      <c r="C14" s="37"/>
      <c r="D14" s="19">
        <v>0.01</v>
      </c>
      <c r="E14" s="19"/>
      <c r="F14" s="19"/>
      <c r="G14" s="19"/>
    </row>
    <row r="15" spans="1:7" x14ac:dyDescent="0.2">
      <c r="A15" s="19"/>
      <c r="B15" s="37" t="s">
        <v>54</v>
      </c>
      <c r="C15" s="37"/>
      <c r="D15" s="19">
        <v>8.3299999999999999E-2</v>
      </c>
      <c r="E15" s="19"/>
      <c r="F15" s="19"/>
      <c r="G15" s="19"/>
    </row>
    <row r="16" spans="1:7" x14ac:dyDescent="0.2">
      <c r="A16" s="19"/>
      <c r="B16" s="37" t="s">
        <v>55</v>
      </c>
      <c r="C16" s="37"/>
      <c r="D16" s="19">
        <v>4.1700000000000001E-2</v>
      </c>
      <c r="E16" s="19"/>
      <c r="F16" s="19"/>
      <c r="G16" s="19"/>
    </row>
    <row r="17" spans="1:7" x14ac:dyDescent="0.2">
      <c r="A17" s="19"/>
      <c r="B17" s="37" t="s">
        <v>56</v>
      </c>
      <c r="C17" s="37"/>
      <c r="D17" s="19"/>
      <c r="E17" s="19"/>
      <c r="F17" s="19"/>
      <c r="G17" s="19"/>
    </row>
    <row r="18" spans="1:7" x14ac:dyDescent="0.2">
      <c r="A18" s="19"/>
      <c r="B18" s="37" t="s">
        <v>57</v>
      </c>
      <c r="C18" s="37"/>
      <c r="D18" s="19">
        <v>8.5000000000000006E-2</v>
      </c>
      <c r="E18" s="19"/>
      <c r="F18" s="19"/>
      <c r="G18" s="19"/>
    </row>
    <row r="19" spans="1:7" x14ac:dyDescent="0.2">
      <c r="A19" s="19"/>
      <c r="B19" s="37" t="s">
        <v>58</v>
      </c>
      <c r="C19" s="37"/>
      <c r="D19" s="19">
        <v>0.12</v>
      </c>
      <c r="E19" s="19"/>
      <c r="F19" s="19"/>
      <c r="G19" s="19"/>
    </row>
    <row r="20" spans="1:7" x14ac:dyDescent="0.2">
      <c r="A20" s="19"/>
      <c r="B20" s="37" t="s">
        <v>59</v>
      </c>
      <c r="C20" s="37"/>
      <c r="D20" s="19">
        <v>6.9599999999999995E-2</v>
      </c>
      <c r="E20" s="19"/>
      <c r="F20" s="19"/>
      <c r="G20" s="19"/>
    </row>
    <row r="21" spans="1:7" x14ac:dyDescent="0.2">
      <c r="A21" s="19"/>
      <c r="B21" s="37" t="s">
        <v>60</v>
      </c>
      <c r="C21" s="37"/>
      <c r="D21" s="19"/>
      <c r="E21" s="19"/>
      <c r="F21" s="19"/>
      <c r="G21" s="19"/>
    </row>
    <row r="22" spans="1:7" x14ac:dyDescent="0.2">
      <c r="A22" s="19"/>
      <c r="B22" s="37" t="s">
        <v>61</v>
      </c>
      <c r="C22" s="37"/>
      <c r="D22" s="19"/>
      <c r="E22" s="19"/>
      <c r="F22" s="19"/>
      <c r="G22" s="19"/>
    </row>
    <row r="23" spans="1:7" x14ac:dyDescent="0.2">
      <c r="A23" s="19"/>
      <c r="B23" s="37" t="s">
        <v>62</v>
      </c>
      <c r="C23" s="37"/>
      <c r="D23" s="19"/>
      <c r="E23" s="19"/>
      <c r="F23" s="19"/>
      <c r="G23" s="19"/>
    </row>
    <row r="24" spans="1:7" x14ac:dyDescent="0.2">
      <c r="A24" s="19"/>
      <c r="B24" s="37" t="s">
        <v>63</v>
      </c>
      <c r="C24" s="37"/>
      <c r="D24" s="19">
        <v>0.04</v>
      </c>
      <c r="E24" s="19"/>
      <c r="F24" s="19"/>
      <c r="G24" s="19"/>
    </row>
    <row r="25" spans="1:7" x14ac:dyDescent="0.2">
      <c r="A25" s="19"/>
      <c r="B25" s="37" t="s">
        <v>64</v>
      </c>
      <c r="C25" s="37"/>
      <c r="D25" s="19">
        <v>5.0000000000000001E-3</v>
      </c>
      <c r="E25" s="19"/>
      <c r="F25" s="19"/>
      <c r="G25" s="19"/>
    </row>
    <row r="26" spans="1:7" x14ac:dyDescent="0.2">
      <c r="A26" s="21" t="s">
        <v>65</v>
      </c>
      <c r="B26" s="25" t="s">
        <v>66</v>
      </c>
      <c r="C26" s="25"/>
      <c r="D26" s="22"/>
      <c r="E26" s="22"/>
      <c r="F26" s="22"/>
      <c r="G26" s="24">
        <f>SUM(G27:G32)</f>
        <v>0.49000000000000005</v>
      </c>
    </row>
    <row r="27" spans="1:7" x14ac:dyDescent="0.2">
      <c r="A27" s="19"/>
      <c r="B27" s="19" t="s">
        <v>67</v>
      </c>
      <c r="C27" s="19"/>
      <c r="D27" s="26">
        <v>2.5000000000000001E-2</v>
      </c>
      <c r="E27" s="27">
        <f>$G$6</f>
        <v>109076178.99780001</v>
      </c>
      <c r="F27" s="27">
        <f>E27*D27</f>
        <v>2726904.4749450004</v>
      </c>
      <c r="G27" s="19">
        <v>0.06</v>
      </c>
    </row>
    <row r="28" spans="1:7" x14ac:dyDescent="0.2">
      <c r="A28" s="19"/>
      <c r="B28" s="19" t="s">
        <v>68</v>
      </c>
      <c r="C28" s="19"/>
      <c r="D28" s="28">
        <v>0.11</v>
      </c>
      <c r="E28" s="27">
        <f t="shared" ref="E28:E31" si="0">$G$6</f>
        <v>109076178.99780001</v>
      </c>
      <c r="F28" s="27">
        <f t="shared" ref="F28:F30" si="1">E28*D28</f>
        <v>11998379.689758001</v>
      </c>
      <c r="G28" s="19">
        <v>0.26</v>
      </c>
    </row>
    <row r="29" spans="1:7" x14ac:dyDescent="0.2">
      <c r="A29" s="19"/>
      <c r="B29" s="19" t="s">
        <v>69</v>
      </c>
      <c r="C29" s="19"/>
      <c r="D29" s="28">
        <v>0.01</v>
      </c>
      <c r="E29" s="27">
        <f t="shared" si="0"/>
        <v>109076178.99780001</v>
      </c>
      <c r="F29" s="27">
        <f t="shared" si="1"/>
        <v>1090761.7899780001</v>
      </c>
      <c r="G29" s="19">
        <v>0.02</v>
      </c>
    </row>
    <row r="30" spans="1:7" x14ac:dyDescent="0.2">
      <c r="A30" s="19"/>
      <c r="B30" s="19" t="s">
        <v>70</v>
      </c>
      <c r="C30" s="19"/>
      <c r="D30" s="28">
        <v>0.03</v>
      </c>
      <c r="E30" s="27">
        <f t="shared" si="0"/>
        <v>109076178.99780001</v>
      </c>
      <c r="F30" s="27">
        <f t="shared" si="1"/>
        <v>3272285.3699340001</v>
      </c>
      <c r="G30" s="19">
        <v>7.0000000000000007E-2</v>
      </c>
    </row>
    <row r="31" spans="1:7" x14ac:dyDescent="0.2">
      <c r="A31" s="19"/>
      <c r="B31" s="38" t="s">
        <v>71</v>
      </c>
      <c r="C31" s="39"/>
      <c r="D31" s="29" t="s">
        <v>72</v>
      </c>
      <c r="E31" s="27">
        <f t="shared" si="0"/>
        <v>109076178.99780001</v>
      </c>
      <c r="F31" s="27">
        <f>E31*(8/1000)</f>
        <v>872609.43198240013</v>
      </c>
      <c r="G31" s="19">
        <v>0.02</v>
      </c>
    </row>
    <row r="32" spans="1:7" x14ac:dyDescent="0.2">
      <c r="A32" s="19"/>
      <c r="B32" s="19" t="s">
        <v>73</v>
      </c>
      <c r="C32" s="19"/>
      <c r="D32" s="29" t="s">
        <v>74</v>
      </c>
      <c r="E32" s="27">
        <f>G5</f>
        <v>17415524.377800003</v>
      </c>
      <c r="F32" s="27">
        <f>E32*(15/100)</f>
        <v>2612328.6566700004</v>
      </c>
      <c r="G32" s="19">
        <v>0.06</v>
      </c>
    </row>
    <row r="33" spans="1:7" x14ac:dyDescent="0.2">
      <c r="A33" s="21" t="s">
        <v>75</v>
      </c>
      <c r="B33" s="40" t="s">
        <v>76</v>
      </c>
      <c r="C33" s="40"/>
      <c r="D33" s="40"/>
      <c r="E33" s="22"/>
      <c r="F33" s="22"/>
      <c r="G33" s="24">
        <f>+D34</f>
        <v>0.47</v>
      </c>
    </row>
    <row r="34" spans="1:7" x14ac:dyDescent="0.2">
      <c r="A34" s="19"/>
      <c r="B34" s="37" t="s">
        <v>77</v>
      </c>
      <c r="C34" s="37"/>
      <c r="D34" s="19">
        <v>0.47</v>
      </c>
      <c r="E34" s="19"/>
      <c r="F34" s="19"/>
      <c r="G34" s="19"/>
    </row>
    <row r="35" spans="1:7" x14ac:dyDescent="0.2">
      <c r="A35" s="19"/>
      <c r="B35" s="19"/>
      <c r="C35" s="19"/>
      <c r="D35" s="19"/>
      <c r="E35" s="19"/>
      <c r="F35" s="19"/>
      <c r="G35" s="19"/>
    </row>
    <row r="36" spans="1:7" x14ac:dyDescent="0.2">
      <c r="A36" s="19"/>
      <c r="B36" s="41" t="s">
        <v>78</v>
      </c>
      <c r="C36" s="42"/>
      <c r="D36" s="42"/>
      <c r="E36" s="42"/>
      <c r="F36" s="43"/>
      <c r="G36" s="30">
        <f>G33+G26+G12+G10</f>
        <v>2.4979</v>
      </c>
    </row>
  </sheetData>
  <mergeCells count="29">
    <mergeCell ref="B12:C12"/>
    <mergeCell ref="A1:G1"/>
    <mergeCell ref="A2:G2"/>
    <mergeCell ref="A3:F3"/>
    <mergeCell ref="A4:F4"/>
    <mergeCell ref="A5:F5"/>
    <mergeCell ref="A6:F6"/>
    <mergeCell ref="A7:F7"/>
    <mergeCell ref="B8:F8"/>
    <mergeCell ref="B9:C9"/>
    <mergeCell ref="B10:C10"/>
    <mergeCell ref="B11:C11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31:C31"/>
    <mergeCell ref="B33:D33"/>
    <mergeCell ref="B34:C34"/>
    <mergeCell ref="B36:F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Arango</dc:creator>
  <cp:lastModifiedBy>Angie Andrea Valencia Montes</cp:lastModifiedBy>
  <dcterms:created xsi:type="dcterms:W3CDTF">2023-08-15T14:33:42Z</dcterms:created>
  <dcterms:modified xsi:type="dcterms:W3CDTF">2023-08-16T19:33:50Z</dcterms:modified>
</cp:coreProperties>
</file>