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Recuperado\Escritorio\CONTRATO 1916-2022\CESION 2023\PAGOS\FEBRERO\"/>
    </mc:Choice>
  </mc:AlternateContent>
  <xr:revisionPtr revIDLastSave="0" documentId="8_{AE96EF29-911E-4E2C-B9B3-5F4C00F98280}" xr6:coauthVersionLast="45" xr6:coauthVersionMax="45" xr10:uidLastSave="{00000000-0000-0000-0000-000000000000}"/>
  <bookViews>
    <workbookView xWindow="-120" yWindow="-120" windowWidth="20700" windowHeight="11160" activeTab="5" xr2:uid="{93604168-3A3F-5A4C-97B3-29C5465AF9CC}"/>
  </bookViews>
  <sheets>
    <sheet name="PLANTILLA" sheetId="3" state="hidden" r:id="rId1"/>
    <sheet name="12 FEBRERO " sheetId="1" r:id="rId2"/>
    <sheet name="19 FEBRERO" sheetId="2" r:id="rId3"/>
    <sheet name="26 FEBRERO" sheetId="8" r:id="rId4"/>
    <sheet name="INFORME FINAL FEB2" sheetId="4" r:id="rId5"/>
    <sheet name="SALDOS POR PROYECTO" sheetId="9" r:id="rId6"/>
    <sheet name="INFORME FINAL ENE - FEB" sheetId="6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xlnm._FilterDatabase" localSheetId="6" hidden="1">'INFORME FINAL ENE - FEB'!$G$82:$G$164</definedName>
    <definedName name="_xlnm._FilterDatabase" localSheetId="4" hidden="1">'INFORME FINAL FEB2'!$G$82:$G$164</definedName>
    <definedName name="_xlnm.Print_Area" localSheetId="1">'12 FEBRERO '!$A$1:$Y$80</definedName>
    <definedName name="_xlnm.Print_Area" localSheetId="2">'19 FEBRERO'!$A$1:$Y$80</definedName>
    <definedName name="_xlnm.Print_Area" localSheetId="3">'26 FEBRERO'!$A$1:$Y$80</definedName>
    <definedName name="_xlnm.Print_Area" localSheetId="0">PLANTILLA!$A$1:$Y$79</definedName>
    <definedName name="d">[1]DATOS!$H$4:$H$12</definedName>
    <definedName name="dep">[1]DATOS!$D$3:$D$6</definedName>
    <definedName name="Deportes1" localSheetId="6">[2]DATOS!$H$4:$H$12</definedName>
    <definedName name="Deportes1" localSheetId="4">[2]DATOS!$H$4:$H$12</definedName>
    <definedName name="Deportes1">[3]DATOS!$H$4:$H$12</definedName>
    <definedName name="Deportes2" localSheetId="6">[2]DATOS!$I$4:$I$11</definedName>
    <definedName name="Deportes2" localSheetId="4">[2]DATOS!$I$4:$I$11</definedName>
    <definedName name="Deportes2">[3]DATOS!$I$4:$I$11</definedName>
    <definedName name="Deportes3" localSheetId="6">[2]DATOS!$K$4:$K$8</definedName>
    <definedName name="Deportes3" localSheetId="4">[2]DATOS!$K$4:$K$8</definedName>
    <definedName name="Deportes3">[3]DATOS!$K$4:$K$8</definedName>
    <definedName name="FF">[4]DATOS!$K$4:$K$8</definedName>
    <definedName name="INCLUIYENTE">[5]DATOS!$H$4:$H$12</definedName>
    <definedName name="INCLUYENTE">[5]DATOS!$J$4:$J$12</definedName>
    <definedName name="JUVENTUD">[6]DATOS!$J$4:$J$12</definedName>
    <definedName name="OTRPO">[7]DATOS!$D$3:$D$6</definedName>
    <definedName name="Proyecto" localSheetId="6">[2]DATOS!$D$3:$D$6</definedName>
    <definedName name="Proyecto" localSheetId="4">[2]DATOS!$D$3:$D$6</definedName>
    <definedName name="Proyecto">[3]DATOS!$D$3:$D$6</definedName>
    <definedName name="Recreacion" localSheetId="6">[2]DATOS!$J$4:$J$12</definedName>
    <definedName name="Recreacion" localSheetId="4">[2]DATOS!$J$4:$J$12</definedName>
    <definedName name="Recreacion">[3]DATOS!$J$4:$J$12</definedName>
    <definedName name="TEC">[8]DATOS!$I$4:$I$11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9" i="9" l="1"/>
  <c r="D72" i="9" l="1"/>
  <c r="D59" i="9"/>
  <c r="N79" i="4"/>
  <c r="M79" i="4"/>
  <c r="L79" i="4"/>
  <c r="H26" i="4"/>
  <c r="D26" i="4"/>
  <c r="C26" i="4"/>
  <c r="H25" i="4"/>
  <c r="D25" i="4"/>
  <c r="C25" i="4"/>
  <c r="H24" i="4"/>
  <c r="D24" i="4"/>
  <c r="C24" i="4"/>
  <c r="D51" i="9" l="1"/>
  <c r="D50" i="9"/>
  <c r="D49" i="9"/>
  <c r="D54" i="9" s="1"/>
  <c r="D42" i="9"/>
  <c r="D41" i="9"/>
  <c r="D40" i="9"/>
  <c r="D34" i="9"/>
  <c r="D33" i="9"/>
  <c r="D32" i="9"/>
  <c r="D31" i="9"/>
  <c r="D30" i="9"/>
  <c r="D27" i="9"/>
  <c r="D16" i="9"/>
  <c r="D15" i="9"/>
  <c r="D14" i="9"/>
  <c r="D13" i="9"/>
  <c r="D12" i="9"/>
  <c r="C9" i="9"/>
  <c r="D7" i="9"/>
  <c r="E7" i="9" s="1"/>
  <c r="C16" i="9" s="1"/>
  <c r="E6" i="9"/>
  <c r="C15" i="9" s="1"/>
  <c r="D5" i="9"/>
  <c r="E5" i="9" s="1"/>
  <c r="C14" i="9" s="1"/>
  <c r="E14" i="9" s="1"/>
  <c r="C23" i="9" s="1"/>
  <c r="E23" i="9" s="1"/>
  <c r="C32" i="9" s="1"/>
  <c r="D4" i="9"/>
  <c r="E4" i="9" s="1"/>
  <c r="C13" i="9" s="1"/>
  <c r="D3" i="9"/>
  <c r="E3" i="9" s="1"/>
  <c r="C12" i="9" s="1"/>
  <c r="I192" i="8"/>
  <c r="I191" i="8"/>
  <c r="I190" i="8"/>
  <c r="I189" i="8"/>
  <c r="I188" i="8"/>
  <c r="N187" i="8"/>
  <c r="I187" i="8"/>
  <c r="N186" i="8"/>
  <c r="N185" i="8"/>
  <c r="N184" i="8"/>
  <c r="N183" i="8"/>
  <c r="N182" i="8"/>
  <c r="N181" i="8"/>
  <c r="N180" i="8"/>
  <c r="N179" i="8"/>
  <c r="N178" i="8"/>
  <c r="N177" i="8"/>
  <c r="N176" i="8"/>
  <c r="N175" i="8"/>
  <c r="N174" i="8"/>
  <c r="N173" i="8"/>
  <c r="N172" i="8"/>
  <c r="N171" i="8"/>
  <c r="N170" i="8"/>
  <c r="N169" i="8"/>
  <c r="N168" i="8"/>
  <c r="N167" i="8"/>
  <c r="N166" i="8"/>
  <c r="N165" i="8"/>
  <c r="N164" i="8"/>
  <c r="N163" i="8"/>
  <c r="N162" i="8"/>
  <c r="N161" i="8"/>
  <c r="N160" i="8"/>
  <c r="N159" i="8"/>
  <c r="N158" i="8"/>
  <c r="N157" i="8"/>
  <c r="N156" i="8"/>
  <c r="N155" i="8"/>
  <c r="N154" i="8"/>
  <c r="N153" i="8"/>
  <c r="N152" i="8"/>
  <c r="N151" i="8"/>
  <c r="N150" i="8"/>
  <c r="N149" i="8"/>
  <c r="N148" i="8"/>
  <c r="N147" i="8"/>
  <c r="N146" i="8"/>
  <c r="N145" i="8"/>
  <c r="N144" i="8"/>
  <c r="N143" i="8"/>
  <c r="N142" i="8"/>
  <c r="N141" i="8"/>
  <c r="N140" i="8"/>
  <c r="D68" i="8"/>
  <c r="C68" i="8"/>
  <c r="C66" i="8"/>
  <c r="G64" i="8"/>
  <c r="E64" i="8"/>
  <c r="B64" i="8"/>
  <c r="G63" i="8"/>
  <c r="E63" i="8"/>
  <c r="B63" i="8"/>
  <c r="G62" i="8"/>
  <c r="E62" i="8"/>
  <c r="B62" i="8"/>
  <c r="G61" i="8"/>
  <c r="E61" i="8"/>
  <c r="B61" i="8"/>
  <c r="G60" i="8"/>
  <c r="E60" i="8"/>
  <c r="B60" i="8"/>
  <c r="G59" i="8"/>
  <c r="E59" i="8"/>
  <c r="B59" i="8"/>
  <c r="G58" i="8"/>
  <c r="E58" i="8"/>
  <c r="B58" i="8"/>
  <c r="G57" i="8"/>
  <c r="E57" i="8"/>
  <c r="B57" i="8"/>
  <c r="G56" i="8"/>
  <c r="E56" i="8"/>
  <c r="B56" i="8"/>
  <c r="G55" i="8"/>
  <c r="E55" i="8"/>
  <c r="B55" i="8"/>
  <c r="E41" i="8"/>
  <c r="C41" i="8"/>
  <c r="G39" i="8"/>
  <c r="E39" i="8"/>
  <c r="G38" i="8"/>
  <c r="E38" i="8"/>
  <c r="B38" i="8"/>
  <c r="G37" i="8"/>
  <c r="E37" i="8"/>
  <c r="B37" i="8"/>
  <c r="G36" i="8"/>
  <c r="E36" i="8"/>
  <c r="B36" i="8"/>
  <c r="G35" i="8"/>
  <c r="E35" i="8"/>
  <c r="B35" i="8"/>
  <c r="G30" i="8"/>
  <c r="E30" i="8"/>
  <c r="G29" i="8"/>
  <c r="E29" i="8"/>
  <c r="B29" i="8"/>
  <c r="G28" i="8"/>
  <c r="E28" i="8"/>
  <c r="B28" i="8"/>
  <c r="G27" i="8"/>
  <c r="E27" i="8"/>
  <c r="B27" i="8"/>
  <c r="U26" i="8"/>
  <c r="L26" i="8"/>
  <c r="K70" i="8" s="1"/>
  <c r="K26" i="8"/>
  <c r="Y24" i="8"/>
  <c r="W24" i="8"/>
  <c r="Y23" i="8"/>
  <c r="W23" i="8"/>
  <c r="C23" i="8"/>
  <c r="Y22" i="8"/>
  <c r="W22" i="8"/>
  <c r="Y21" i="8"/>
  <c r="W21" i="8"/>
  <c r="Y20" i="8"/>
  <c r="W20" i="8"/>
  <c r="P19" i="8"/>
  <c r="N19" i="8"/>
  <c r="P18" i="8"/>
  <c r="N18" i="8"/>
  <c r="Y16" i="8"/>
  <c r="Y26" i="8" s="1"/>
  <c r="W16" i="8"/>
  <c r="G16" i="8"/>
  <c r="E16" i="8"/>
  <c r="B16" i="8"/>
  <c r="Y15" i="8"/>
  <c r="W15" i="8"/>
  <c r="C13" i="8"/>
  <c r="G10" i="8"/>
  <c r="E10" i="8"/>
  <c r="B10" i="8"/>
  <c r="G9" i="8"/>
  <c r="E9" i="8"/>
  <c r="B9" i="8"/>
  <c r="U8" i="8"/>
  <c r="P8" i="8"/>
  <c r="G8" i="8"/>
  <c r="E8" i="8"/>
  <c r="B8" i="8"/>
  <c r="Y7" i="8"/>
  <c r="P7" i="8"/>
  <c r="G7" i="8"/>
  <c r="E7" i="8"/>
  <c r="B7" i="8"/>
  <c r="B13" i="8" s="1"/>
  <c r="Y6" i="8"/>
  <c r="W6" i="8"/>
  <c r="T6" i="8"/>
  <c r="P6" i="8"/>
  <c r="N6" i="8"/>
  <c r="G6" i="8"/>
  <c r="E6" i="8"/>
  <c r="B6" i="8"/>
  <c r="Y5" i="8"/>
  <c r="W5" i="8"/>
  <c r="T5" i="8"/>
  <c r="P5" i="8"/>
  <c r="N5" i="8"/>
  <c r="G5" i="8"/>
  <c r="E5" i="8"/>
  <c r="B5" i="8"/>
  <c r="Y4" i="8"/>
  <c r="W4" i="8"/>
  <c r="T4" i="8"/>
  <c r="T26" i="8" s="1"/>
  <c r="P4" i="8"/>
  <c r="N4" i="8"/>
  <c r="G4" i="8"/>
  <c r="M71" i="8" s="1"/>
  <c r="E4" i="8"/>
  <c r="B4" i="8"/>
  <c r="D36" i="9" l="1"/>
  <c r="E15" i="9"/>
  <c r="C24" i="9" s="1"/>
  <c r="E24" i="9" s="1"/>
  <c r="C33" i="9" s="1"/>
  <c r="E33" i="9" s="1"/>
  <c r="C42" i="9" s="1"/>
  <c r="D18" i="9"/>
  <c r="E16" i="9"/>
  <c r="C25" i="9" s="1"/>
  <c r="E25" i="9" s="1"/>
  <c r="C34" i="9" s="1"/>
  <c r="E34" i="9" s="1"/>
  <c r="C43" i="9" s="1"/>
  <c r="E43" i="9" s="1"/>
  <c r="C52" i="9" s="1"/>
  <c r="E52" i="9" s="1"/>
  <c r="C61" i="9" s="1"/>
  <c r="E61" i="9" s="1"/>
  <c r="C70" i="9" s="1"/>
  <c r="E70" i="9" s="1"/>
  <c r="E32" i="9"/>
  <c r="C41" i="9" s="1"/>
  <c r="E41" i="9" s="1"/>
  <c r="C50" i="9" s="1"/>
  <c r="E50" i="9" s="1"/>
  <c r="C59" i="9" s="1"/>
  <c r="E59" i="9" s="1"/>
  <c r="C68" i="9" s="1"/>
  <c r="E68" i="9" s="1"/>
  <c r="E42" i="9"/>
  <c r="C51" i="9" s="1"/>
  <c r="E51" i="9" s="1"/>
  <c r="C60" i="9" s="1"/>
  <c r="E60" i="9" s="1"/>
  <c r="C69" i="9" s="1"/>
  <c r="E69" i="9" s="1"/>
  <c r="E13" i="9"/>
  <c r="C22" i="9" s="1"/>
  <c r="E22" i="9" s="1"/>
  <c r="C31" i="9" s="1"/>
  <c r="E31" i="9" s="1"/>
  <c r="C40" i="9" s="1"/>
  <c r="E40" i="9" s="1"/>
  <c r="C49" i="9" s="1"/>
  <c r="E49" i="9" s="1"/>
  <c r="C58" i="9" s="1"/>
  <c r="D45" i="9"/>
  <c r="C18" i="9"/>
  <c r="E12" i="9"/>
  <c r="D9" i="9"/>
  <c r="J11" i="9" s="1"/>
  <c r="E8" i="9"/>
  <c r="B66" i="8"/>
  <c r="P26" i="8"/>
  <c r="G66" i="8"/>
  <c r="N71" i="8"/>
  <c r="B41" i="8"/>
  <c r="B23" i="8"/>
  <c r="B68" i="8" s="1"/>
  <c r="K69" i="8" s="1"/>
  <c r="G41" i="8"/>
  <c r="O71" i="8"/>
  <c r="P71" i="8" s="1"/>
  <c r="G13" i="8"/>
  <c r="G23" i="8" s="1"/>
  <c r="C21" i="9" l="1"/>
  <c r="E17" i="9"/>
  <c r="G68" i="8"/>
  <c r="K71" i="8" s="1"/>
  <c r="C27" i="9" l="1"/>
  <c r="E21" i="9"/>
  <c r="K164" i="6"/>
  <c r="I164" i="6"/>
  <c r="K163" i="6"/>
  <c r="I163" i="6"/>
  <c r="K162" i="6"/>
  <c r="I162" i="6"/>
  <c r="K161" i="6"/>
  <c r="I161" i="6"/>
  <c r="K160" i="6"/>
  <c r="I160" i="6"/>
  <c r="K159" i="6"/>
  <c r="I159" i="6"/>
  <c r="K158" i="6"/>
  <c r="I158" i="6"/>
  <c r="K157" i="6"/>
  <c r="I157" i="6"/>
  <c r="K156" i="6"/>
  <c r="I156" i="6"/>
  <c r="K155" i="6"/>
  <c r="I155" i="6"/>
  <c r="K154" i="6"/>
  <c r="I154" i="6"/>
  <c r="K153" i="6"/>
  <c r="I153" i="6"/>
  <c r="K152" i="6"/>
  <c r="I152" i="6"/>
  <c r="K151" i="6"/>
  <c r="I151" i="6"/>
  <c r="K150" i="6"/>
  <c r="I150" i="6"/>
  <c r="K149" i="6"/>
  <c r="I149" i="6"/>
  <c r="K148" i="6"/>
  <c r="I148" i="6"/>
  <c r="K147" i="6"/>
  <c r="I147" i="6"/>
  <c r="K146" i="6"/>
  <c r="I146" i="6"/>
  <c r="K145" i="6"/>
  <c r="I145" i="6"/>
  <c r="K144" i="6"/>
  <c r="I144" i="6"/>
  <c r="K143" i="6"/>
  <c r="I143" i="6"/>
  <c r="K142" i="6"/>
  <c r="I142" i="6"/>
  <c r="K141" i="6"/>
  <c r="I141" i="6"/>
  <c r="K140" i="6"/>
  <c r="I140" i="6"/>
  <c r="K139" i="6"/>
  <c r="I139" i="6"/>
  <c r="K138" i="6"/>
  <c r="I138" i="6"/>
  <c r="K137" i="6"/>
  <c r="I137" i="6"/>
  <c r="K136" i="6"/>
  <c r="I136" i="6"/>
  <c r="K135" i="6"/>
  <c r="I135" i="6"/>
  <c r="K134" i="6"/>
  <c r="I134" i="6"/>
  <c r="K133" i="6"/>
  <c r="I133" i="6"/>
  <c r="K132" i="6"/>
  <c r="I132" i="6"/>
  <c r="K131" i="6"/>
  <c r="I131" i="6"/>
  <c r="K130" i="6"/>
  <c r="I130" i="6"/>
  <c r="K129" i="6"/>
  <c r="I129" i="6"/>
  <c r="K128" i="6"/>
  <c r="I128" i="6"/>
  <c r="K127" i="6"/>
  <c r="I127" i="6"/>
  <c r="K126" i="6"/>
  <c r="I126" i="6"/>
  <c r="K125" i="6"/>
  <c r="I125" i="6"/>
  <c r="K124" i="6"/>
  <c r="I124" i="6"/>
  <c r="K123" i="6"/>
  <c r="I123" i="6"/>
  <c r="K122" i="6"/>
  <c r="I122" i="6"/>
  <c r="K121" i="6"/>
  <c r="I121" i="6"/>
  <c r="K120" i="6"/>
  <c r="I120" i="6"/>
  <c r="K119" i="6"/>
  <c r="I119" i="6"/>
  <c r="K118" i="6"/>
  <c r="I118" i="6"/>
  <c r="K117" i="6"/>
  <c r="I117" i="6"/>
  <c r="K116" i="6"/>
  <c r="I116" i="6"/>
  <c r="K115" i="6"/>
  <c r="I115" i="6"/>
  <c r="K114" i="6"/>
  <c r="I114" i="6"/>
  <c r="K113" i="6"/>
  <c r="I113" i="6"/>
  <c r="K112" i="6"/>
  <c r="I112" i="6"/>
  <c r="K111" i="6"/>
  <c r="I111" i="6"/>
  <c r="K110" i="6"/>
  <c r="I110" i="6"/>
  <c r="K109" i="6"/>
  <c r="I109" i="6"/>
  <c r="K108" i="6"/>
  <c r="I108" i="6"/>
  <c r="K107" i="6"/>
  <c r="I107" i="6"/>
  <c r="K106" i="6"/>
  <c r="I106" i="6"/>
  <c r="K105" i="6"/>
  <c r="I105" i="6"/>
  <c r="K104" i="6"/>
  <c r="I104" i="6"/>
  <c r="K103" i="6"/>
  <c r="I103" i="6"/>
  <c r="K102" i="6"/>
  <c r="I102" i="6"/>
  <c r="K101" i="6"/>
  <c r="I101" i="6"/>
  <c r="K100" i="6"/>
  <c r="I100" i="6"/>
  <c r="K99" i="6"/>
  <c r="I99" i="6"/>
  <c r="K98" i="6"/>
  <c r="I98" i="6"/>
  <c r="K97" i="6"/>
  <c r="I97" i="6"/>
  <c r="K96" i="6"/>
  <c r="I96" i="6"/>
  <c r="K95" i="6"/>
  <c r="I95" i="6"/>
  <c r="K94" i="6"/>
  <c r="I94" i="6"/>
  <c r="K93" i="6"/>
  <c r="I93" i="6"/>
  <c r="K92" i="6"/>
  <c r="I92" i="6"/>
  <c r="K91" i="6"/>
  <c r="I91" i="6"/>
  <c r="K90" i="6"/>
  <c r="I90" i="6"/>
  <c r="K89" i="6"/>
  <c r="I89" i="6"/>
  <c r="K88" i="6"/>
  <c r="I88" i="6"/>
  <c r="K87" i="6"/>
  <c r="I87" i="6"/>
  <c r="K86" i="6"/>
  <c r="I86" i="6"/>
  <c r="K85" i="6"/>
  <c r="I85" i="6"/>
  <c r="K84" i="6"/>
  <c r="I84" i="6"/>
  <c r="K83" i="6"/>
  <c r="I83" i="6"/>
  <c r="L82" i="6"/>
  <c r="G80" i="6"/>
  <c r="N79" i="6"/>
  <c r="M79" i="6"/>
  <c r="L79" i="6"/>
  <c r="J78" i="6"/>
  <c r="I75" i="6"/>
  <c r="E75" i="6"/>
  <c r="H71" i="6"/>
  <c r="D71" i="6"/>
  <c r="C71" i="6"/>
  <c r="H70" i="6"/>
  <c r="D70" i="6"/>
  <c r="C70" i="6"/>
  <c r="H69" i="6"/>
  <c r="D69" i="6"/>
  <c r="C69" i="6"/>
  <c r="I66" i="6"/>
  <c r="E66" i="6"/>
  <c r="H62" i="6"/>
  <c r="D62" i="6"/>
  <c r="C62" i="6"/>
  <c r="H61" i="6"/>
  <c r="D61" i="6"/>
  <c r="C61" i="6"/>
  <c r="H60" i="6"/>
  <c r="D60" i="6"/>
  <c r="C60" i="6"/>
  <c r="I57" i="6"/>
  <c r="E57" i="6"/>
  <c r="H53" i="6"/>
  <c r="D53" i="6"/>
  <c r="C53" i="6"/>
  <c r="H52" i="6"/>
  <c r="D52" i="6"/>
  <c r="C52" i="6"/>
  <c r="H51" i="6"/>
  <c r="D51" i="6"/>
  <c r="C51" i="6"/>
  <c r="I48" i="6"/>
  <c r="E48" i="6"/>
  <c r="H44" i="6"/>
  <c r="D44" i="6"/>
  <c r="C44" i="6"/>
  <c r="H43" i="6"/>
  <c r="D43" i="6"/>
  <c r="C43" i="6"/>
  <c r="H42" i="6"/>
  <c r="D42" i="6"/>
  <c r="C42" i="6"/>
  <c r="I39" i="6"/>
  <c r="E39" i="6"/>
  <c r="H35" i="6"/>
  <c r="D35" i="6"/>
  <c r="C35" i="6"/>
  <c r="H34" i="6"/>
  <c r="D34" i="6"/>
  <c r="C34" i="6"/>
  <c r="H33" i="6"/>
  <c r="D33" i="6"/>
  <c r="C33" i="6"/>
  <c r="I30" i="6"/>
  <c r="E30" i="6"/>
  <c r="H26" i="6"/>
  <c r="D26" i="6"/>
  <c r="C26" i="6"/>
  <c r="H25" i="6"/>
  <c r="D25" i="6"/>
  <c r="C25" i="6"/>
  <c r="H24" i="6"/>
  <c r="D24" i="6"/>
  <c r="C24" i="6"/>
  <c r="E21" i="6"/>
  <c r="H17" i="6"/>
  <c r="D17" i="6"/>
  <c r="C17" i="6"/>
  <c r="H16" i="6"/>
  <c r="D16" i="6"/>
  <c r="C16" i="6"/>
  <c r="H15" i="6"/>
  <c r="D15" i="6"/>
  <c r="C15" i="6"/>
  <c r="I12" i="6"/>
  <c r="E12" i="6"/>
  <c r="H8" i="6"/>
  <c r="D8" i="6"/>
  <c r="C8" i="6"/>
  <c r="H7" i="6"/>
  <c r="D7" i="6"/>
  <c r="C7" i="6"/>
  <c r="H6" i="6"/>
  <c r="D6" i="6"/>
  <c r="C6" i="6"/>
  <c r="K164" i="4"/>
  <c r="I164" i="4"/>
  <c r="K163" i="4"/>
  <c r="I163" i="4"/>
  <c r="K162" i="4"/>
  <c r="I162" i="4"/>
  <c r="K161" i="4"/>
  <c r="I161" i="4"/>
  <c r="K160" i="4"/>
  <c r="I160" i="4"/>
  <c r="K159" i="4"/>
  <c r="I159" i="4"/>
  <c r="K158" i="4"/>
  <c r="I158" i="4"/>
  <c r="K157" i="4"/>
  <c r="I157" i="4"/>
  <c r="K156" i="4"/>
  <c r="I156" i="4"/>
  <c r="K155" i="4"/>
  <c r="I155" i="4"/>
  <c r="K154" i="4"/>
  <c r="I154" i="4"/>
  <c r="K153" i="4"/>
  <c r="I153" i="4"/>
  <c r="K152" i="4"/>
  <c r="I152" i="4"/>
  <c r="K151" i="4"/>
  <c r="I151" i="4"/>
  <c r="K150" i="4"/>
  <c r="I150" i="4"/>
  <c r="K149" i="4"/>
  <c r="I149" i="4"/>
  <c r="K148" i="4"/>
  <c r="I148" i="4"/>
  <c r="K147" i="4"/>
  <c r="I147" i="4"/>
  <c r="K146" i="4"/>
  <c r="I146" i="4"/>
  <c r="K145" i="4"/>
  <c r="I145" i="4"/>
  <c r="K144" i="4"/>
  <c r="I144" i="4"/>
  <c r="K143" i="4"/>
  <c r="I143" i="4"/>
  <c r="K142" i="4"/>
  <c r="I142" i="4"/>
  <c r="K141" i="4"/>
  <c r="I141" i="4"/>
  <c r="K140" i="4"/>
  <c r="I140" i="4"/>
  <c r="K139" i="4"/>
  <c r="I139" i="4"/>
  <c r="K138" i="4"/>
  <c r="I138" i="4"/>
  <c r="K137" i="4"/>
  <c r="I137" i="4"/>
  <c r="K136" i="4"/>
  <c r="I136" i="4"/>
  <c r="K135" i="4"/>
  <c r="I135" i="4"/>
  <c r="K134" i="4"/>
  <c r="I134" i="4"/>
  <c r="K133" i="4"/>
  <c r="I133" i="4"/>
  <c r="K132" i="4"/>
  <c r="I132" i="4"/>
  <c r="K131" i="4"/>
  <c r="I131" i="4"/>
  <c r="K130" i="4"/>
  <c r="I130" i="4"/>
  <c r="K129" i="4"/>
  <c r="I129" i="4"/>
  <c r="K128" i="4"/>
  <c r="I128" i="4"/>
  <c r="K127" i="4"/>
  <c r="I127" i="4"/>
  <c r="K126" i="4"/>
  <c r="I126" i="4"/>
  <c r="K125" i="4"/>
  <c r="I125" i="4"/>
  <c r="K124" i="4"/>
  <c r="I124" i="4"/>
  <c r="K123" i="4"/>
  <c r="I123" i="4"/>
  <c r="K122" i="4"/>
  <c r="I122" i="4"/>
  <c r="K121" i="4"/>
  <c r="I121" i="4"/>
  <c r="K120" i="4"/>
  <c r="I120" i="4"/>
  <c r="K119" i="4"/>
  <c r="I119" i="4"/>
  <c r="K118" i="4"/>
  <c r="I118" i="4"/>
  <c r="K117" i="4"/>
  <c r="I117" i="4"/>
  <c r="K116" i="4"/>
  <c r="I116" i="4"/>
  <c r="K115" i="4"/>
  <c r="I115" i="4"/>
  <c r="K114" i="4"/>
  <c r="I114" i="4"/>
  <c r="K113" i="4"/>
  <c r="I113" i="4"/>
  <c r="K112" i="4"/>
  <c r="I112" i="4"/>
  <c r="K111" i="4"/>
  <c r="I111" i="4"/>
  <c r="K110" i="4"/>
  <c r="I110" i="4"/>
  <c r="K109" i="4"/>
  <c r="I109" i="4"/>
  <c r="K108" i="4"/>
  <c r="I108" i="4"/>
  <c r="K107" i="4"/>
  <c r="I107" i="4"/>
  <c r="K106" i="4"/>
  <c r="I106" i="4"/>
  <c r="K105" i="4"/>
  <c r="I105" i="4"/>
  <c r="K104" i="4"/>
  <c r="I104" i="4"/>
  <c r="K103" i="4"/>
  <c r="I103" i="4"/>
  <c r="K102" i="4"/>
  <c r="I102" i="4"/>
  <c r="K101" i="4"/>
  <c r="I101" i="4"/>
  <c r="K100" i="4"/>
  <c r="I100" i="4"/>
  <c r="K99" i="4"/>
  <c r="I99" i="4"/>
  <c r="K98" i="4"/>
  <c r="I98" i="4"/>
  <c r="K97" i="4"/>
  <c r="I97" i="4"/>
  <c r="K96" i="4"/>
  <c r="I96" i="4"/>
  <c r="K95" i="4"/>
  <c r="I95" i="4"/>
  <c r="K94" i="4"/>
  <c r="I94" i="4"/>
  <c r="K93" i="4"/>
  <c r="I93" i="4"/>
  <c r="K92" i="4"/>
  <c r="I92" i="4"/>
  <c r="K91" i="4"/>
  <c r="I91" i="4"/>
  <c r="K90" i="4"/>
  <c r="I90" i="4"/>
  <c r="K89" i="4"/>
  <c r="I89" i="4"/>
  <c r="K88" i="4"/>
  <c r="I88" i="4"/>
  <c r="K87" i="4"/>
  <c r="I87" i="4"/>
  <c r="K86" i="4"/>
  <c r="I86" i="4"/>
  <c r="K85" i="4"/>
  <c r="I85" i="4"/>
  <c r="K84" i="4"/>
  <c r="I84" i="4"/>
  <c r="K83" i="4"/>
  <c r="I83" i="4"/>
  <c r="G80" i="4"/>
  <c r="L82" i="4" s="1"/>
  <c r="O79" i="4"/>
  <c r="J78" i="4"/>
  <c r="I75" i="4"/>
  <c r="E75" i="4"/>
  <c r="D75" i="4"/>
  <c r="L73" i="4"/>
  <c r="H75" i="4"/>
  <c r="C75" i="4"/>
  <c r="I66" i="4"/>
  <c r="E66" i="4"/>
  <c r="D66" i="4"/>
  <c r="C66" i="4"/>
  <c r="L64" i="4"/>
  <c r="I57" i="4"/>
  <c r="E57" i="4"/>
  <c r="C57" i="4"/>
  <c r="L55" i="4"/>
  <c r="H57" i="4"/>
  <c r="D57" i="4"/>
  <c r="I48" i="4"/>
  <c r="E48" i="4"/>
  <c r="L46" i="4"/>
  <c r="H48" i="4"/>
  <c r="D48" i="4"/>
  <c r="C48" i="4"/>
  <c r="I39" i="4"/>
  <c r="E39" i="4"/>
  <c r="H39" i="4"/>
  <c r="D39" i="4"/>
  <c r="C39" i="4"/>
  <c r="I30" i="4"/>
  <c r="E30" i="4"/>
  <c r="H30" i="4"/>
  <c r="E21" i="4"/>
  <c r="I12" i="4"/>
  <c r="E12" i="4"/>
  <c r="D58" i="9" l="1"/>
  <c r="E58" i="9" s="1"/>
  <c r="C67" i="9" s="1"/>
  <c r="E67" i="9" s="1"/>
  <c r="D57" i="9"/>
  <c r="D63" i="9" s="1"/>
  <c r="E26" i="9"/>
  <c r="C30" i="9"/>
  <c r="C66" i="6"/>
  <c r="D30" i="4"/>
  <c r="L11" i="6"/>
  <c r="D66" i="6"/>
  <c r="O79" i="6"/>
  <c r="D12" i="6"/>
  <c r="C57" i="6"/>
  <c r="D75" i="6"/>
  <c r="C12" i="6"/>
  <c r="H21" i="6"/>
  <c r="C39" i="6"/>
  <c r="H57" i="6"/>
  <c r="D48" i="6"/>
  <c r="H12" i="6"/>
  <c r="L19" i="6"/>
  <c r="C30" i="6"/>
  <c r="H39" i="6"/>
  <c r="H48" i="6"/>
  <c r="L64" i="6"/>
  <c r="L73" i="6"/>
  <c r="E78" i="6"/>
  <c r="D21" i="6"/>
  <c r="H30" i="6"/>
  <c r="I78" i="6"/>
  <c r="D57" i="6"/>
  <c r="L55" i="6"/>
  <c r="E78" i="4"/>
  <c r="L37" i="6"/>
  <c r="C75" i="6"/>
  <c r="C30" i="4"/>
  <c r="I78" i="4"/>
  <c r="C21" i="6"/>
  <c r="D30" i="6"/>
  <c r="D39" i="6"/>
  <c r="C48" i="6"/>
  <c r="L46" i="6"/>
  <c r="H75" i="6"/>
  <c r="L28" i="6"/>
  <c r="H66" i="6"/>
  <c r="K166" i="6"/>
  <c r="L37" i="4"/>
  <c r="L28" i="4"/>
  <c r="H66" i="4"/>
  <c r="K166" i="4"/>
  <c r="E30" i="9" l="1"/>
  <c r="C36" i="9"/>
  <c r="C39" i="9"/>
  <c r="E35" i="9"/>
  <c r="D78" i="6"/>
  <c r="M11" i="6"/>
  <c r="C78" i="6"/>
  <c r="H78" i="6"/>
  <c r="G79" i="6" s="1"/>
  <c r="I168" i="6" s="1"/>
  <c r="E39" i="9" l="1"/>
  <c r="C45" i="9"/>
  <c r="I11" i="9"/>
  <c r="K11" i="9" s="1"/>
  <c r="C48" i="9"/>
  <c r="E44" i="9"/>
  <c r="I191" i="3"/>
  <c r="I190" i="3"/>
  <c r="I189" i="3"/>
  <c r="I188" i="3"/>
  <c r="I187" i="3"/>
  <c r="N186" i="3"/>
  <c r="I186" i="3"/>
  <c r="N185" i="3"/>
  <c r="N184" i="3"/>
  <c r="N183" i="3"/>
  <c r="N182" i="3"/>
  <c r="N181" i="3"/>
  <c r="N180" i="3"/>
  <c r="N179" i="3"/>
  <c r="N178" i="3"/>
  <c r="N177" i="3"/>
  <c r="N176" i="3"/>
  <c r="N175" i="3"/>
  <c r="N174" i="3"/>
  <c r="N173" i="3"/>
  <c r="N172" i="3"/>
  <c r="N171" i="3"/>
  <c r="N170" i="3"/>
  <c r="N169" i="3"/>
  <c r="N168" i="3"/>
  <c r="N167" i="3"/>
  <c r="N166" i="3"/>
  <c r="N165" i="3"/>
  <c r="N164" i="3"/>
  <c r="N163" i="3"/>
  <c r="N162" i="3"/>
  <c r="N161" i="3"/>
  <c r="N160" i="3"/>
  <c r="N159" i="3"/>
  <c r="N158" i="3"/>
  <c r="N157" i="3"/>
  <c r="N156" i="3"/>
  <c r="N155" i="3"/>
  <c r="N154" i="3"/>
  <c r="N153" i="3"/>
  <c r="N152" i="3"/>
  <c r="N151" i="3"/>
  <c r="N150" i="3"/>
  <c r="N149" i="3"/>
  <c r="N148" i="3"/>
  <c r="N147" i="3"/>
  <c r="N146" i="3"/>
  <c r="N145" i="3"/>
  <c r="N144" i="3"/>
  <c r="N143" i="3"/>
  <c r="N142" i="3"/>
  <c r="N141" i="3"/>
  <c r="N140" i="3"/>
  <c r="N139" i="3"/>
  <c r="D67" i="3"/>
  <c r="C65" i="3"/>
  <c r="C67" i="3" s="1"/>
  <c r="G63" i="3"/>
  <c r="E63" i="3"/>
  <c r="B63" i="3"/>
  <c r="G62" i="3"/>
  <c r="E62" i="3"/>
  <c r="B62" i="3"/>
  <c r="G61" i="3"/>
  <c r="E61" i="3"/>
  <c r="B61" i="3"/>
  <c r="G60" i="3"/>
  <c r="E60" i="3"/>
  <c r="B60" i="3"/>
  <c r="G59" i="3"/>
  <c r="E59" i="3"/>
  <c r="B59" i="3"/>
  <c r="G58" i="3"/>
  <c r="E58" i="3"/>
  <c r="B58" i="3"/>
  <c r="G57" i="3"/>
  <c r="E57" i="3"/>
  <c r="B57" i="3"/>
  <c r="G56" i="3"/>
  <c r="E56" i="3"/>
  <c r="B56" i="3"/>
  <c r="G55" i="3"/>
  <c r="E55" i="3"/>
  <c r="B55" i="3"/>
  <c r="G54" i="3"/>
  <c r="E54" i="3"/>
  <c r="B54" i="3"/>
  <c r="E40" i="3"/>
  <c r="C40" i="3"/>
  <c r="G38" i="3"/>
  <c r="E38" i="3"/>
  <c r="B38" i="3"/>
  <c r="G37" i="3"/>
  <c r="E37" i="3"/>
  <c r="B37" i="3"/>
  <c r="G36" i="3"/>
  <c r="E36" i="3"/>
  <c r="B36" i="3"/>
  <c r="G35" i="3"/>
  <c r="E35" i="3"/>
  <c r="B35" i="3"/>
  <c r="G34" i="3"/>
  <c r="E34" i="3"/>
  <c r="B34" i="3"/>
  <c r="G28" i="3"/>
  <c r="E28" i="3"/>
  <c r="B28" i="3"/>
  <c r="G27" i="3"/>
  <c r="E27" i="3"/>
  <c r="B27" i="3"/>
  <c r="G26" i="3"/>
  <c r="E26" i="3"/>
  <c r="B26" i="3"/>
  <c r="B40" i="3" s="1"/>
  <c r="U25" i="3"/>
  <c r="L25" i="3"/>
  <c r="K25" i="3"/>
  <c r="Y23" i="3"/>
  <c r="W23" i="3"/>
  <c r="Y22" i="3"/>
  <c r="W22" i="3"/>
  <c r="C22" i="3"/>
  <c r="Y21" i="3"/>
  <c r="W21" i="3"/>
  <c r="Y20" i="3"/>
  <c r="W20" i="3"/>
  <c r="P19" i="3"/>
  <c r="N19" i="3"/>
  <c r="P18" i="3"/>
  <c r="N18" i="3"/>
  <c r="Y16" i="3"/>
  <c r="W16" i="3"/>
  <c r="G16" i="3"/>
  <c r="E16" i="3"/>
  <c r="B16" i="3"/>
  <c r="Y15" i="3"/>
  <c r="W15" i="3"/>
  <c r="C13" i="3"/>
  <c r="G10" i="3"/>
  <c r="E10" i="3"/>
  <c r="B10" i="3"/>
  <c r="G9" i="3"/>
  <c r="E9" i="3"/>
  <c r="B9" i="3"/>
  <c r="U8" i="3"/>
  <c r="P8" i="3"/>
  <c r="G8" i="3"/>
  <c r="E8" i="3"/>
  <c r="B8" i="3"/>
  <c r="Y7" i="3"/>
  <c r="P7" i="3"/>
  <c r="G7" i="3"/>
  <c r="E7" i="3"/>
  <c r="B7" i="3"/>
  <c r="Y6" i="3"/>
  <c r="W6" i="3"/>
  <c r="T6" i="3"/>
  <c r="P6" i="3"/>
  <c r="N6" i="3"/>
  <c r="G6" i="3"/>
  <c r="E6" i="3"/>
  <c r="B6" i="3"/>
  <c r="Y5" i="3"/>
  <c r="W5" i="3"/>
  <c r="T5" i="3"/>
  <c r="P5" i="3"/>
  <c r="N5" i="3"/>
  <c r="G5" i="3"/>
  <c r="E5" i="3"/>
  <c r="B5" i="3"/>
  <c r="Y4" i="3"/>
  <c r="W4" i="3"/>
  <c r="T4" i="3"/>
  <c r="T25" i="3" s="1"/>
  <c r="P4" i="3"/>
  <c r="N4" i="3"/>
  <c r="G4" i="3"/>
  <c r="G13" i="3" s="1"/>
  <c r="G22" i="3" s="1"/>
  <c r="E4" i="3"/>
  <c r="B4" i="3"/>
  <c r="E48" i="9" l="1"/>
  <c r="C57" i="9" s="1"/>
  <c r="C63" i="9" s="1"/>
  <c r="C54" i="9"/>
  <c r="E53" i="9"/>
  <c r="G65" i="3"/>
  <c r="B13" i="3"/>
  <c r="B22" i="3" s="1"/>
  <c r="B67" i="3" s="1"/>
  <c r="K68" i="3" s="1"/>
  <c r="P25" i="3"/>
  <c r="K69" i="3"/>
  <c r="Y25" i="3"/>
  <c r="G40" i="3"/>
  <c r="N70" i="3" s="1"/>
  <c r="B65" i="3"/>
  <c r="M70" i="3"/>
  <c r="G67" i="3"/>
  <c r="O70" i="3"/>
  <c r="E57" i="9" l="1"/>
  <c r="K70" i="3"/>
  <c r="P70" i="3"/>
  <c r="I192" i="2"/>
  <c r="I191" i="2"/>
  <c r="I190" i="2"/>
  <c r="I189" i="2"/>
  <c r="I188" i="2"/>
  <c r="N187" i="2"/>
  <c r="I187" i="2"/>
  <c r="N186" i="2"/>
  <c r="N185" i="2"/>
  <c r="N184" i="2"/>
  <c r="N183" i="2"/>
  <c r="N182" i="2"/>
  <c r="N181" i="2"/>
  <c r="N180" i="2"/>
  <c r="N179" i="2"/>
  <c r="N178" i="2"/>
  <c r="N177" i="2"/>
  <c r="N176" i="2"/>
  <c r="N175" i="2"/>
  <c r="N174" i="2"/>
  <c r="N173" i="2"/>
  <c r="N172" i="2"/>
  <c r="N171" i="2"/>
  <c r="N170" i="2"/>
  <c r="N169" i="2"/>
  <c r="N168" i="2"/>
  <c r="N167" i="2"/>
  <c r="N166" i="2"/>
  <c r="N165" i="2"/>
  <c r="N164" i="2"/>
  <c r="N163" i="2"/>
  <c r="N162" i="2"/>
  <c r="N161" i="2"/>
  <c r="N160" i="2"/>
  <c r="N159" i="2"/>
  <c r="N158" i="2"/>
  <c r="N157" i="2"/>
  <c r="N156" i="2"/>
  <c r="N155" i="2"/>
  <c r="N154" i="2"/>
  <c r="N153" i="2"/>
  <c r="N152" i="2"/>
  <c r="N151" i="2"/>
  <c r="N150" i="2"/>
  <c r="N149" i="2"/>
  <c r="N148" i="2"/>
  <c r="N147" i="2"/>
  <c r="N146" i="2"/>
  <c r="N145" i="2"/>
  <c r="N144" i="2"/>
  <c r="N143" i="2"/>
  <c r="N142" i="2"/>
  <c r="N141" i="2"/>
  <c r="N140" i="2"/>
  <c r="D68" i="2"/>
  <c r="C66" i="2"/>
  <c r="G64" i="2"/>
  <c r="E64" i="2"/>
  <c r="B64" i="2"/>
  <c r="G63" i="2"/>
  <c r="E63" i="2"/>
  <c r="B63" i="2"/>
  <c r="G62" i="2"/>
  <c r="E62" i="2"/>
  <c r="B62" i="2"/>
  <c r="G61" i="2"/>
  <c r="E61" i="2"/>
  <c r="B61" i="2"/>
  <c r="G60" i="2"/>
  <c r="E60" i="2"/>
  <c r="B60" i="2"/>
  <c r="G59" i="2"/>
  <c r="E59" i="2"/>
  <c r="B59" i="2"/>
  <c r="G58" i="2"/>
  <c r="E58" i="2"/>
  <c r="B58" i="2"/>
  <c r="G57" i="2"/>
  <c r="E57" i="2"/>
  <c r="B57" i="2"/>
  <c r="G56" i="2"/>
  <c r="E56" i="2"/>
  <c r="B56" i="2"/>
  <c r="G55" i="2"/>
  <c r="E55" i="2"/>
  <c r="B55" i="2"/>
  <c r="E41" i="2"/>
  <c r="C41" i="2"/>
  <c r="G39" i="2"/>
  <c r="E39" i="2"/>
  <c r="G38" i="2"/>
  <c r="E38" i="2"/>
  <c r="B38" i="2"/>
  <c r="G37" i="2"/>
  <c r="E37" i="2"/>
  <c r="B37" i="2"/>
  <c r="G36" i="2"/>
  <c r="E36" i="2"/>
  <c r="B36" i="2"/>
  <c r="G35" i="2"/>
  <c r="E35" i="2"/>
  <c r="B35" i="2"/>
  <c r="G30" i="2"/>
  <c r="E30" i="2"/>
  <c r="G29" i="2"/>
  <c r="E29" i="2"/>
  <c r="B29" i="2"/>
  <c r="G28" i="2"/>
  <c r="E28" i="2"/>
  <c r="B28" i="2"/>
  <c r="G27" i="2"/>
  <c r="E27" i="2"/>
  <c r="B27" i="2"/>
  <c r="U26" i="2"/>
  <c r="C16" i="4" s="1"/>
  <c r="L26" i="2"/>
  <c r="C17" i="4" s="1"/>
  <c r="K26" i="2"/>
  <c r="D17" i="4" s="1"/>
  <c r="Y24" i="2"/>
  <c r="W24" i="2"/>
  <c r="Y23" i="2"/>
  <c r="W23" i="2"/>
  <c r="C23" i="2"/>
  <c r="Y22" i="2"/>
  <c r="W22" i="2"/>
  <c r="Y21" i="2"/>
  <c r="W21" i="2"/>
  <c r="Y20" i="2"/>
  <c r="W20" i="2"/>
  <c r="P19" i="2"/>
  <c r="N19" i="2"/>
  <c r="P18" i="2"/>
  <c r="N18" i="2"/>
  <c r="Y16" i="2"/>
  <c r="W16" i="2"/>
  <c r="G16" i="2"/>
  <c r="E16" i="2"/>
  <c r="B16" i="2"/>
  <c r="Y15" i="2"/>
  <c r="W15" i="2"/>
  <c r="C13" i="2"/>
  <c r="G10" i="2"/>
  <c r="E10" i="2"/>
  <c r="B10" i="2"/>
  <c r="G9" i="2"/>
  <c r="E9" i="2"/>
  <c r="B9" i="2"/>
  <c r="U8" i="2"/>
  <c r="P8" i="2"/>
  <c r="G8" i="2"/>
  <c r="E8" i="2"/>
  <c r="B8" i="2"/>
  <c r="Y7" i="2"/>
  <c r="P7" i="2"/>
  <c r="G7" i="2"/>
  <c r="E7" i="2"/>
  <c r="B7" i="2"/>
  <c r="Y6" i="2"/>
  <c r="W6" i="2"/>
  <c r="T6" i="2"/>
  <c r="P6" i="2"/>
  <c r="N6" i="2"/>
  <c r="G6" i="2"/>
  <c r="E6" i="2"/>
  <c r="B6" i="2"/>
  <c r="Y5" i="2"/>
  <c r="W5" i="2"/>
  <c r="T5" i="2"/>
  <c r="P5" i="2"/>
  <c r="N5" i="2"/>
  <c r="G5" i="2"/>
  <c r="E5" i="2"/>
  <c r="B5" i="2"/>
  <c r="Y4" i="2"/>
  <c r="Y26" i="2" s="1"/>
  <c r="H16" i="4" s="1"/>
  <c r="W4" i="2"/>
  <c r="T4" i="2"/>
  <c r="T26" i="2" s="1"/>
  <c r="D16" i="4" s="1"/>
  <c r="P4" i="2"/>
  <c r="N4" i="2"/>
  <c r="G4" i="2"/>
  <c r="E4" i="2"/>
  <c r="B4" i="2"/>
  <c r="I192" i="1"/>
  <c r="I191" i="1"/>
  <c r="I190" i="1"/>
  <c r="I189" i="1"/>
  <c r="I188" i="1"/>
  <c r="N187" i="1"/>
  <c r="I187" i="1"/>
  <c r="N186" i="1"/>
  <c r="N185" i="1"/>
  <c r="N184" i="1"/>
  <c r="N183" i="1"/>
  <c r="N182" i="1"/>
  <c r="N181" i="1"/>
  <c r="N180" i="1"/>
  <c r="N179" i="1"/>
  <c r="N178" i="1"/>
  <c r="N177" i="1"/>
  <c r="N176" i="1"/>
  <c r="N175" i="1"/>
  <c r="N174" i="1"/>
  <c r="N173" i="1"/>
  <c r="N172" i="1"/>
  <c r="N171" i="1"/>
  <c r="N170" i="1"/>
  <c r="N169" i="1"/>
  <c r="N168" i="1"/>
  <c r="N167" i="1"/>
  <c r="N166" i="1"/>
  <c r="N165" i="1"/>
  <c r="N164" i="1"/>
  <c r="N163" i="1"/>
  <c r="N162" i="1"/>
  <c r="N161" i="1"/>
  <c r="N160" i="1"/>
  <c r="N159" i="1"/>
  <c r="N158" i="1"/>
  <c r="N157" i="1"/>
  <c r="N156" i="1"/>
  <c r="N155" i="1"/>
  <c r="N154" i="1"/>
  <c r="N153" i="1"/>
  <c r="N152" i="1"/>
  <c r="N151" i="1"/>
  <c r="N150" i="1"/>
  <c r="N149" i="1"/>
  <c r="N148" i="1"/>
  <c r="N147" i="1"/>
  <c r="N146" i="1"/>
  <c r="N145" i="1"/>
  <c r="N144" i="1"/>
  <c r="N143" i="1"/>
  <c r="N142" i="1"/>
  <c r="N141" i="1"/>
  <c r="N140" i="1"/>
  <c r="D68" i="1"/>
  <c r="C66" i="1"/>
  <c r="G64" i="1"/>
  <c r="E64" i="1"/>
  <c r="B64" i="1"/>
  <c r="G63" i="1"/>
  <c r="E63" i="1"/>
  <c r="B63" i="1"/>
  <c r="G62" i="1"/>
  <c r="E62" i="1"/>
  <c r="B62" i="1"/>
  <c r="G61" i="1"/>
  <c r="E61" i="1"/>
  <c r="B61" i="1"/>
  <c r="G60" i="1"/>
  <c r="E60" i="1"/>
  <c r="B60" i="1"/>
  <c r="G59" i="1"/>
  <c r="E59" i="1"/>
  <c r="B59" i="1"/>
  <c r="G58" i="1"/>
  <c r="E58" i="1"/>
  <c r="B58" i="1"/>
  <c r="G57" i="1"/>
  <c r="E57" i="1"/>
  <c r="B57" i="1"/>
  <c r="G56" i="1"/>
  <c r="E56" i="1"/>
  <c r="B56" i="1"/>
  <c r="G55" i="1"/>
  <c r="E55" i="1"/>
  <c r="B55" i="1"/>
  <c r="E41" i="1"/>
  <c r="C41" i="1"/>
  <c r="G39" i="1"/>
  <c r="E39" i="1"/>
  <c r="G38" i="1"/>
  <c r="E38" i="1"/>
  <c r="B38" i="1"/>
  <c r="G37" i="1"/>
  <c r="E37" i="1"/>
  <c r="B37" i="1"/>
  <c r="G36" i="1"/>
  <c r="E36" i="1"/>
  <c r="B36" i="1"/>
  <c r="G35" i="1"/>
  <c r="E35" i="1"/>
  <c r="B35" i="1"/>
  <c r="G30" i="1"/>
  <c r="E30" i="1"/>
  <c r="G29" i="1"/>
  <c r="E29" i="1"/>
  <c r="B29" i="1"/>
  <c r="G28" i="1"/>
  <c r="E28" i="1"/>
  <c r="B28" i="1"/>
  <c r="G27" i="1"/>
  <c r="E27" i="1"/>
  <c r="B27" i="1"/>
  <c r="B41" i="1" s="1"/>
  <c r="U26" i="1"/>
  <c r="C7" i="4" s="1"/>
  <c r="L26" i="1"/>
  <c r="K26" i="1"/>
  <c r="D8" i="4" s="1"/>
  <c r="Y24" i="1"/>
  <c r="W24" i="1"/>
  <c r="Y23" i="1"/>
  <c r="W23" i="1"/>
  <c r="C23" i="1"/>
  <c r="Y22" i="1"/>
  <c r="W22" i="1"/>
  <c r="Y21" i="1"/>
  <c r="W21" i="1"/>
  <c r="Y20" i="1"/>
  <c r="W20" i="1"/>
  <c r="P19" i="1"/>
  <c r="N19" i="1"/>
  <c r="P18" i="1"/>
  <c r="N18" i="1"/>
  <c r="Y16" i="1"/>
  <c r="W16" i="1"/>
  <c r="G16" i="1"/>
  <c r="E16" i="1"/>
  <c r="B16" i="1"/>
  <c r="Y15" i="1"/>
  <c r="W15" i="1"/>
  <c r="C13" i="1"/>
  <c r="G10" i="1"/>
  <c r="E10" i="1"/>
  <c r="B10" i="1"/>
  <c r="G9" i="1"/>
  <c r="E9" i="1"/>
  <c r="B9" i="1"/>
  <c r="U8" i="1"/>
  <c r="P8" i="1"/>
  <c r="G8" i="1"/>
  <c r="E8" i="1"/>
  <c r="B8" i="1"/>
  <c r="Y7" i="1"/>
  <c r="P7" i="1"/>
  <c r="G7" i="1"/>
  <c r="E7" i="1"/>
  <c r="B7" i="1"/>
  <c r="Y6" i="1"/>
  <c r="W6" i="1"/>
  <c r="T6" i="1"/>
  <c r="P6" i="1"/>
  <c r="N6" i="1"/>
  <c r="G6" i="1"/>
  <c r="E6" i="1"/>
  <c r="B6" i="1"/>
  <c r="Y5" i="1"/>
  <c r="W5" i="1"/>
  <c r="T5" i="1"/>
  <c r="P5" i="1"/>
  <c r="N5" i="1"/>
  <c r="G5" i="1"/>
  <c r="E5" i="1"/>
  <c r="B5" i="1"/>
  <c r="Y4" i="1"/>
  <c r="W4" i="1"/>
  <c r="T4" i="1"/>
  <c r="T26" i="1" s="1"/>
  <c r="D7" i="4" s="1"/>
  <c r="P4" i="1"/>
  <c r="N4" i="1"/>
  <c r="G4" i="1"/>
  <c r="E4" i="1"/>
  <c r="B4" i="1"/>
  <c r="E62" i="9" l="1"/>
  <c r="C66" i="9"/>
  <c r="B66" i="2"/>
  <c r="C8" i="4"/>
  <c r="B66" i="1"/>
  <c r="C68" i="1"/>
  <c r="C6" i="4" s="1"/>
  <c r="C12" i="4" s="1"/>
  <c r="C68" i="2"/>
  <c r="C15" i="4" s="1"/>
  <c r="C21" i="4" s="1"/>
  <c r="C78" i="4" s="1"/>
  <c r="G66" i="1"/>
  <c r="G66" i="2"/>
  <c r="B41" i="2"/>
  <c r="B13" i="2"/>
  <c r="B23" i="2" s="1"/>
  <c r="M71" i="2"/>
  <c r="Y26" i="1"/>
  <c r="H7" i="4" s="1"/>
  <c r="P26" i="1"/>
  <c r="H8" i="4" s="1"/>
  <c r="N71" i="1"/>
  <c r="N71" i="2"/>
  <c r="P26" i="2"/>
  <c r="H17" i="4" s="1"/>
  <c r="B13" i="1"/>
  <c r="M71" i="1"/>
  <c r="B23" i="1"/>
  <c r="B68" i="1" s="1"/>
  <c r="O71" i="1"/>
  <c r="O71" i="2"/>
  <c r="G13" i="1"/>
  <c r="G23" i="1" s="1"/>
  <c r="G13" i="2"/>
  <c r="G23" i="2" s="1"/>
  <c r="G41" i="1"/>
  <c r="G41" i="2"/>
  <c r="E66" i="9" l="1"/>
  <c r="E71" i="9" s="1"/>
  <c r="C72" i="9"/>
  <c r="K69" i="1"/>
  <c r="D6" i="4"/>
  <c r="D12" i="4" s="1"/>
  <c r="K70" i="1"/>
  <c r="K70" i="2"/>
  <c r="G68" i="1"/>
  <c r="B68" i="2"/>
  <c r="P71" i="1"/>
  <c r="P71" i="2"/>
  <c r="G68" i="2"/>
  <c r="K69" i="2" l="1"/>
  <c r="D15" i="4"/>
  <c r="D21" i="4" s="1"/>
  <c r="D78" i="4" s="1"/>
  <c r="K71" i="1"/>
  <c r="H6" i="4"/>
  <c r="K71" i="2"/>
  <c r="H15" i="4"/>
  <c r="L19" i="4" l="1"/>
  <c r="H21" i="4"/>
  <c r="L11" i="4"/>
  <c r="M11" i="4" s="1"/>
  <c r="H12" i="4"/>
  <c r="H78" i="4" s="1"/>
  <c r="G79" i="4" s="1"/>
  <c r="I168" i="4" s="1"/>
</calcChain>
</file>

<file path=xl/sharedStrings.xml><?xml version="1.0" encoding="utf-8"?>
<sst xmlns="http://schemas.openxmlformats.org/spreadsheetml/2006/main" count="2785" uniqueCount="368">
  <si>
    <t>ZONA NORTE</t>
  </si>
  <si>
    <t>RUTAS CICLOVÍA 40 M3</t>
  </si>
  <si>
    <t>LUDICA CICLOVÍA, ESCUELA DE LA BICI, ADICIONALES 25 M3</t>
  </si>
  <si>
    <t>CONOS CICLOVÍA 25 M3</t>
  </si>
  <si>
    <t>CORREDOR</t>
  </si>
  <si>
    <t># OPERARIOS</t>
  </si>
  <si>
    <t># CAMIONES</t>
  </si>
  <si>
    <t>MODELO</t>
  </si>
  <si>
    <t>DISPONIBILIDAD</t>
  </si>
  <si>
    <t>TIPO DE SERVICIO</t>
  </si>
  <si>
    <t>$</t>
  </si>
  <si>
    <t>ZONA</t>
  </si>
  <si>
    <t>NORTE 1</t>
  </si>
  <si>
    <t>2014-2020</t>
  </si>
  <si>
    <t>2.CAMION TIPO40m³-15 HORAS-3 OP</t>
  </si>
  <si>
    <t>CENTRO</t>
  </si>
  <si>
    <t>CAMIONETA FURGONADA PENDONES CALLE 26</t>
  </si>
  <si>
    <t>31.CAMION TIPOFURGON-15 HORAS</t>
  </si>
  <si>
    <t xml:space="preserve">CENTRO 5 CAMION 1 UNICONOS </t>
  </si>
  <si>
    <t>16.CAMION TIPO25m³-15 HORAS-4 OP</t>
  </si>
  <si>
    <t>NORTE 2</t>
  </si>
  <si>
    <t>ESCUELA</t>
  </si>
  <si>
    <t>17.CAMION TIPO25m³-15 HORAS-3 OP</t>
  </si>
  <si>
    <t xml:space="preserve">CENTRO 5 CAMION 2 UNICONOS </t>
  </si>
  <si>
    <t>NORTE 3</t>
  </si>
  <si>
    <t xml:space="preserve">CENTRO </t>
  </si>
  <si>
    <t xml:space="preserve">TRASLADO DE ELEMENTOS </t>
  </si>
  <si>
    <t>21.CAMION TIPO25m³-09 HORAS-4 OP</t>
  </si>
  <si>
    <t xml:space="preserve">CENTRO 4 CAMION 3 UNICONOS </t>
  </si>
  <si>
    <t>NORTE 4</t>
  </si>
  <si>
    <t>NORTE 5 ZONA 1</t>
  </si>
  <si>
    <t>NORTE 1 MALETINES</t>
  </si>
  <si>
    <t>1.CAMION TIPO40m³-15 HORAS-4 OP</t>
  </si>
  <si>
    <t>NORTE 1 DIVISORES</t>
  </si>
  <si>
    <t>OPERARIOS ADICIONALES</t>
  </si>
  <si>
    <t>RUTAS CICLOVÍA 25 M3</t>
  </si>
  <si>
    <t>APOYO CICLOVÍA</t>
  </si>
  <si>
    <t>NA</t>
  </si>
  <si>
    <t>41.OPERARIO-08 HORAS</t>
  </si>
  <si>
    <t>NORTE 5 ZONA 2</t>
  </si>
  <si>
    <t>ATN CICLOVÍA, ESCUELA DE LA BICI, ADICIONALES 40 M3</t>
  </si>
  <si>
    <t>ADICIONALES</t>
  </si>
  <si>
    <t xml:space="preserve">CAMIONETA 4 X4 DOBLE CABINA CON PLATON </t>
  </si>
  <si>
    <t>NORTE</t>
  </si>
  <si>
    <t>34.4X4-15 HORAS</t>
  </si>
  <si>
    <t>valor total</t>
  </si>
  <si>
    <t>ZONA CENTRO</t>
  </si>
  <si>
    <t>SUR</t>
  </si>
  <si>
    <t>TOTAL</t>
  </si>
  <si>
    <t>CENTRO 1</t>
  </si>
  <si>
    <t>CENTRO 2</t>
  </si>
  <si>
    <t>CENTRO 4</t>
  </si>
  <si>
    <t>CENTRO 5</t>
  </si>
  <si>
    <t>CENTRO 3 ZONA 1</t>
  </si>
  <si>
    <t>CENTRO 3 ZONA 2</t>
  </si>
  <si>
    <t xml:space="preserve">CENTRO 6 ZONA 1 </t>
  </si>
  <si>
    <t>CENTRO 6 ZONA 2</t>
  </si>
  <si>
    <t>ZONA SUR</t>
  </si>
  <si>
    <t xml:space="preserve"> SUR 1 ZONA 1 </t>
  </si>
  <si>
    <t xml:space="preserve"> SUR 1 ZONA 2</t>
  </si>
  <si>
    <t>SUR 1 MALETINES</t>
  </si>
  <si>
    <t>SUR 2</t>
  </si>
  <si>
    <t xml:space="preserve">SUR 2 CANECAS 1 </t>
  </si>
  <si>
    <t>SUR 2 CANECAS 2</t>
  </si>
  <si>
    <t>SUR 2 CANECAS 3</t>
  </si>
  <si>
    <t>SUR 2 CANECAS 4</t>
  </si>
  <si>
    <t xml:space="preserve">SUR 3 ZONA 1 </t>
  </si>
  <si>
    <t xml:space="preserve">SUR 3 ZONA 2 </t>
  </si>
  <si>
    <t>GRAN TOTAL OPERA</t>
  </si>
  <si>
    <t>GRAN TOTAL CAMIONES</t>
  </si>
  <si>
    <t>VALOR $</t>
  </si>
  <si>
    <t>OTRAS NOVEDADES  DE JORNADA</t>
  </si>
  <si>
    <r>
      <rPr>
        <b/>
        <sz val="14"/>
        <color theme="1"/>
        <rFont val="Arial"/>
        <family val="2"/>
      </rPr>
      <t xml:space="preserve"> 
</t>
    </r>
    <r>
      <rPr>
        <b/>
        <sz val="14"/>
        <color rgb="FFFF0000"/>
        <rFont val="Arial"/>
        <family val="2"/>
      </rPr>
      <t xml:space="preserve">MOVIMIENTOS: 
</t>
    </r>
    <r>
      <rPr>
        <b/>
        <sz val="14"/>
        <color theme="1"/>
        <rFont val="Arial"/>
        <family val="2"/>
      </rPr>
      <t xml:space="preserve">
* SE REQUIERE QUE LOS DOS OPERARI@S PARA APOYO DE CICLOVÍA LLEGUEN A  PLAZA DE LOS ARTESANOS Carrera 60 #63A-52 A LAS 10:00 AM Y ESTEN DISPONIBLES 05 PM. ENCARGADO EDDY CAMACHO 3163678143
* LA CAMIONETA FURGONADA DE PENDONES DE CALLE 26 DEBE LLEGAR A LAS  4:00 AM A LA PLAZA DE ARTESANOS, JUNTO CON LOS DOS OPERARIOS ADICIONALES.
</t>
    </r>
    <r>
      <rPr>
        <b/>
        <sz val="14"/>
        <color rgb="FFFF0000"/>
        <rFont val="Arial"/>
        <family val="2"/>
      </rPr>
      <t xml:space="preserve">
CAMIONETA 1:</t>
    </r>
    <r>
      <rPr>
        <b/>
        <sz val="14"/>
        <color theme="1"/>
        <rFont val="Arial"/>
        <family val="2"/>
      </rPr>
      <t xml:space="preserve"> CAMIONETA DEBE LLEGAR A LAS 4:00 AM A PLAZA DE LOS ARTESANOS QUEDA DISPONIBLE. ENCARGADO KEVIN SILVA 3214765973
</t>
    </r>
    <r>
      <rPr>
        <b/>
        <sz val="14"/>
        <color rgb="FFFF0000"/>
        <rFont val="Arial"/>
        <family val="2"/>
      </rPr>
      <t xml:space="preserve">
CAMIONETA 2: </t>
    </r>
    <r>
      <rPr>
        <b/>
        <sz val="14"/>
        <color theme="1"/>
        <rFont val="Arial"/>
        <family val="2"/>
      </rPr>
      <t>CAMIONETA DEBE LLEGAR A LAS 10:00 AM A  PLAZA DE LOS ARTESANOS QUEDA DISPONIBLE. ENCARGADO KEVIN SILVA 3214765973</t>
    </r>
    <r>
      <rPr>
        <b/>
        <sz val="14"/>
        <color rgb="FFFF0000"/>
        <rFont val="Arial"/>
        <family val="2"/>
      </rPr>
      <t xml:space="preserve">
CAMIONETA 3: </t>
    </r>
    <r>
      <rPr>
        <b/>
        <sz val="14"/>
        <color theme="1"/>
        <rFont val="Arial"/>
        <family val="2"/>
      </rPr>
      <t xml:space="preserve">CAMIONETA DEBE LLEGAR A LAS 4:00 AM A PLAZA DE LOS ARTESANOS QUEDA DISPONIBLE. ENCARGADO KEVIN SILVA 3214765973
</t>
    </r>
    <r>
      <rPr>
        <b/>
        <sz val="14"/>
        <color rgb="FFFF0000"/>
        <rFont val="Arial"/>
        <family val="2"/>
      </rPr>
      <t xml:space="preserve">CAMIONETA 4: </t>
    </r>
    <r>
      <rPr>
        <b/>
        <sz val="14"/>
        <color theme="1"/>
        <rFont val="Arial"/>
        <family val="2"/>
      </rPr>
      <t xml:space="preserve">CAMIONETA DEBE LLEGAR A LAS 4:00 AM A PLAZA DE LOS ARTESANOS QUEDA DISPONIBLE. ENVARGADO LUIS MARTÍNEZ 3124158470
</t>
    </r>
    <r>
      <rPr>
        <b/>
        <sz val="14"/>
        <color rgb="FFFF0000"/>
        <rFont val="Arial"/>
        <family val="2"/>
      </rPr>
      <t xml:space="preserve">
FURGONADA: </t>
    </r>
    <r>
      <rPr>
        <b/>
        <sz val="14"/>
        <color theme="1"/>
        <rFont val="Arial"/>
        <family val="2"/>
      </rPr>
      <t>CAMIONETA DEBE LLEGAR A LAS 5:30 AM A PLAZA DE LOS ARTESANOS, QUEDA DISPONIBLE. ENCARGADO KEVIN SILVA 3214765973</t>
    </r>
    <r>
      <rPr>
        <b/>
        <sz val="14"/>
        <color rgb="FFFF0000"/>
        <rFont val="Arial"/>
        <family val="2"/>
      </rPr>
      <t xml:space="preserve">
ESCUELA DE LA BICI:  </t>
    </r>
    <r>
      <rPr>
        <b/>
        <sz val="14"/>
        <color theme="1"/>
        <rFont val="Arial"/>
        <family val="2"/>
      </rPr>
      <t xml:space="preserve">EL VEHÍCULO DE ESCUELA. SE ACALARA QUE DEBEN COMUNICARSE CON EL TALENTO HUMANO DE EL PROGRAMA DE ESCUELA DE LA BICICLETA SERGIO PRIETO CEL 3167160204, LO ANTERIOR PARA COORDINAR LOS PUNTOS Y LOS DESPLAZAMIENTOS.
</t>
    </r>
    <r>
      <rPr>
        <b/>
        <sz val="14"/>
        <color rgb="FFFF0000"/>
        <rFont val="Arial"/>
        <family val="2"/>
      </rPr>
      <t xml:space="preserve">
DISPONIBLES: </t>
    </r>
    <r>
      <rPr>
        <b/>
        <sz val="14"/>
        <color theme="1"/>
        <rFont val="Arial"/>
        <family val="2"/>
      </rPr>
      <t>SE DEBE DEJAR DOS CAMIONES DE 25m2 CON 3 OPERARIOS LOS CUALES DEBEN REGRESAR A LA CALLE 3 A LAS 8:30 AM, ENCARGADO EDDY CAMACHO 3163678143. 3012802342</t>
    </r>
    <r>
      <rPr>
        <b/>
        <sz val="14"/>
        <color rgb="FFFF0000"/>
        <rFont val="Arial"/>
        <family val="2"/>
      </rPr>
      <t xml:space="preserve">
</t>
    </r>
    <r>
      <rPr>
        <b/>
        <sz val="14"/>
        <color indexed="53"/>
        <rFont val="Arial"/>
        <family val="2"/>
      </rPr>
      <t xml:space="preserve">
</t>
    </r>
  </si>
  <si>
    <t xml:space="preserve">
</t>
  </si>
  <si>
    <t xml:space="preserve">     
Apoyan Guardaines ATN Norte 4, Norte 2 y Norte 3
Apoan Guardianes ATN Norte 1, Centro 1 y Centro 5
Apoyan Guardianes ATN Centro 4, Centro 3 y Sur 3
Apoyan Guardianes ATN Sur 1, Sur 2 y Centro 2</t>
  </si>
  <si>
    <t>TIPO DE DISPONIBILIDAD</t>
  </si>
  <si>
    <t>OPERARIOS</t>
  </si>
  <si>
    <t>40m³-15H-4OP</t>
  </si>
  <si>
    <t>1.</t>
  </si>
  <si>
    <t>C</t>
  </si>
  <si>
    <t>1 SENCILLO 15H 4OP</t>
  </si>
  <si>
    <t>.</t>
  </si>
  <si>
    <t>40m³-15H-3OP</t>
  </si>
  <si>
    <t>2.</t>
  </si>
  <si>
    <t>2 SENCILLO 15H 3OP</t>
  </si>
  <si>
    <t>40m³-15H-2OP</t>
  </si>
  <si>
    <t>3.</t>
  </si>
  <si>
    <t>3.CAMION TIPO40m³-15 HORAS-2 OP</t>
  </si>
  <si>
    <t>3 SENCILLO 15H 2OP</t>
  </si>
  <si>
    <t>40m³-15H-1OP</t>
  </si>
  <si>
    <t>4.</t>
  </si>
  <si>
    <t>4.CAMION TIPO40m³-15 HORAS-1 OP</t>
  </si>
  <si>
    <t>4 SENCILLO 15H 1OP</t>
  </si>
  <si>
    <t>40m³-15H-0OP</t>
  </si>
  <si>
    <t>5.</t>
  </si>
  <si>
    <t>5.CAMION TIPO40m³-15 HORAS-0 OP</t>
  </si>
  <si>
    <t>5 SENCILLO 15H 0OP</t>
  </si>
  <si>
    <t>40m³-9H-4OP</t>
  </si>
  <si>
    <t>6.</t>
  </si>
  <si>
    <t>6.CAMION TIPO40m³-09 HORAS-4 OP</t>
  </si>
  <si>
    <t>M</t>
  </si>
  <si>
    <t>6 SENCILLO M 4OP</t>
  </si>
  <si>
    <t>40m³-9H-3OP</t>
  </si>
  <si>
    <t>7.</t>
  </si>
  <si>
    <t>7.CAMION TIPO40m³-09 HORAS-3 OP</t>
  </si>
  <si>
    <t>7 SENCILLO M 3OP</t>
  </si>
  <si>
    <t>40m³-9H-2OP</t>
  </si>
  <si>
    <t>8.</t>
  </si>
  <si>
    <t>8.CAMION TIPO40m³-09 HORAS-2 OP</t>
  </si>
  <si>
    <t>8 SENCILLO M 2OP</t>
  </si>
  <si>
    <t>40m³-9H-1OP</t>
  </si>
  <si>
    <t>9.</t>
  </si>
  <si>
    <t>9.CAMION TIPO40m³-09 HORAS-1 OP</t>
  </si>
  <si>
    <t>9 SENCILLO M 1OP</t>
  </si>
  <si>
    <t>40m³-9H-0OP</t>
  </si>
  <si>
    <t>10.</t>
  </si>
  <si>
    <t>10.CAMION TIPO40m³-09 HORAS-0 OP</t>
  </si>
  <si>
    <t>10 SENCILLO M 0OP</t>
  </si>
  <si>
    <t>40m³-4H-4OP</t>
  </si>
  <si>
    <t>11.</t>
  </si>
  <si>
    <t>11.CAMION TIPO40m³-04 HORAS-4 OP</t>
  </si>
  <si>
    <t>R</t>
  </si>
  <si>
    <t>11 SENCILLO R 4OP</t>
  </si>
  <si>
    <t>40m³-4H-3OP</t>
  </si>
  <si>
    <t>12.</t>
  </si>
  <si>
    <t>12.CAMION TIPO40m³-04 HORAS-3 OP</t>
  </si>
  <si>
    <t>12 SENCILLO R 3OP</t>
  </si>
  <si>
    <t>40m³-4H-2OP</t>
  </si>
  <si>
    <t>13.</t>
  </si>
  <si>
    <t>13.CAMION TIPO40m³-04 HORAS-2 OP</t>
  </si>
  <si>
    <t>13 SENCILLO R 2OP</t>
  </si>
  <si>
    <t>40m³-4H-1OP</t>
  </si>
  <si>
    <t>14.</t>
  </si>
  <si>
    <t>14.CAMION TIPO40m³-04 HORAS-1 OP</t>
  </si>
  <si>
    <t>14 SENCILLO R 1OP</t>
  </si>
  <si>
    <t>40m³-4H-0OP</t>
  </si>
  <si>
    <t>15.</t>
  </si>
  <si>
    <t>15.CAMION TIPO40m³-04 HORAS-0 OP</t>
  </si>
  <si>
    <t>15 SENCILLO R 0OP</t>
  </si>
  <si>
    <t>25m³-15H-4OP</t>
  </si>
  <si>
    <t>16.</t>
  </si>
  <si>
    <t>16 TURBO 15H 4OP</t>
  </si>
  <si>
    <t>25m³-15H-3OP</t>
  </si>
  <si>
    <t>17.</t>
  </si>
  <si>
    <t>17 TURBO 15H 3OP</t>
  </si>
  <si>
    <t>25m³-15H-2OP</t>
  </si>
  <si>
    <t>18.</t>
  </si>
  <si>
    <t>18.CAMION TIPO25m³-15 HORAS-2 OP</t>
  </si>
  <si>
    <t>18 TURBO 15H 2OP</t>
  </si>
  <si>
    <t>25m³-15H-1OP</t>
  </si>
  <si>
    <t>19.</t>
  </si>
  <si>
    <t>19.CAMION TIPO25m³-15 HORAS-1 OP</t>
  </si>
  <si>
    <t>19 TURBO 15H 1OP</t>
  </si>
  <si>
    <t>25m³-15H-0OP</t>
  </si>
  <si>
    <t>20.</t>
  </si>
  <si>
    <t>20.CAMION TIPO25m³-15 HORAS-0 OP</t>
  </si>
  <si>
    <t>20 TURBO 15H 0OP</t>
  </si>
  <si>
    <t>25m³-9H-4OP</t>
  </si>
  <si>
    <t>21.</t>
  </si>
  <si>
    <t>21 TURBO M 4OP</t>
  </si>
  <si>
    <t>25m³-9H-3OP</t>
  </si>
  <si>
    <t>22.</t>
  </si>
  <si>
    <t>22.CAMION TIPO25m³-09 HORAS-3 OP</t>
  </si>
  <si>
    <t>22 TURBO M 3OP</t>
  </si>
  <si>
    <t>25m³-9H-2OP</t>
  </si>
  <si>
    <t>23.</t>
  </si>
  <si>
    <t>23.CAMION TIPO25m³-09 HORAS-2 OP</t>
  </si>
  <si>
    <t>23 TURBO M 2OP</t>
  </si>
  <si>
    <t>25m³-9H-1OP</t>
  </si>
  <si>
    <t>24.</t>
  </si>
  <si>
    <t>24.CAMION TIPO25m³-09 HORAS-1 OP</t>
  </si>
  <si>
    <t>24 TURBO M 1OP</t>
  </si>
  <si>
    <t>25m³-9H-0OP</t>
  </si>
  <si>
    <t>25.</t>
  </si>
  <si>
    <t>25.CAMION TIPO25m³-09 HORAS-0 OP</t>
  </si>
  <si>
    <t>25 TURBO M 0OP</t>
  </si>
  <si>
    <t>25m³-4H-4OP</t>
  </si>
  <si>
    <t>26.</t>
  </si>
  <si>
    <t>26.CAMION TIPO25m³-04 HORAS-4 OP</t>
  </si>
  <si>
    <t>26 TURBO R 4OP</t>
  </si>
  <si>
    <t>25m³-4H-3OP</t>
  </si>
  <si>
    <t>27.</t>
  </si>
  <si>
    <t>27.CAMION TIPO25m³-04 HORAS-3 OP</t>
  </si>
  <si>
    <t>27 TURBO R 3OP</t>
  </si>
  <si>
    <t>25m³-4H-2OP</t>
  </si>
  <si>
    <t>28.</t>
  </si>
  <si>
    <t>28.CAMION TIPO25m³-04 HORAS-2 OP</t>
  </si>
  <si>
    <t>28 TURBO R 2OP</t>
  </si>
  <si>
    <t>25m³-4H-1OP</t>
  </si>
  <si>
    <t>29.</t>
  </si>
  <si>
    <t>29.CAMION TIPO25m³-04 HORAS-1 OP</t>
  </si>
  <si>
    <t>29 TURBO R 1OP</t>
  </si>
  <si>
    <t>25m³-4H-0OP</t>
  </si>
  <si>
    <t>30.</t>
  </si>
  <si>
    <t>30.CAMION TIPO25m³-04 HORAS-0 OP</t>
  </si>
  <si>
    <t>30 TURBO R 0OP</t>
  </si>
  <si>
    <t>FURGON-15H</t>
  </si>
  <si>
    <t>31.</t>
  </si>
  <si>
    <t>31 FURGONADA C</t>
  </si>
  <si>
    <t>FURGON-9H</t>
  </si>
  <si>
    <t>32.</t>
  </si>
  <si>
    <t>32.CAMION TIPOFURGON-09 HORAS</t>
  </si>
  <si>
    <t>32 FURGONADA M</t>
  </si>
  <si>
    <t>FURGON-4H</t>
  </si>
  <si>
    <t>33.</t>
  </si>
  <si>
    <t>33.CAMION TIPOFURGON-04 HORAS</t>
  </si>
  <si>
    <t>33 FURGONADA R</t>
  </si>
  <si>
    <t>4X4-15H</t>
  </si>
  <si>
    <t>34.</t>
  </si>
  <si>
    <t>34 4X4 C</t>
  </si>
  <si>
    <t>4X4-9H</t>
  </si>
  <si>
    <t>35.</t>
  </si>
  <si>
    <t>35.4X4-09 HORAS</t>
  </si>
  <si>
    <t>35 4X4 M</t>
  </si>
  <si>
    <t>4X4-4H</t>
  </si>
  <si>
    <t>36.</t>
  </si>
  <si>
    <t>36.4X4-04 HORAS</t>
  </si>
  <si>
    <t>36 4X4 R</t>
  </si>
  <si>
    <t>MONTACARGA-15H</t>
  </si>
  <si>
    <t>37.</t>
  </si>
  <si>
    <t>37.MONTACARGA-15 HORAS</t>
  </si>
  <si>
    <t>37 MONTACARGA C</t>
  </si>
  <si>
    <t>MONTACARGA-1H</t>
  </si>
  <si>
    <t>38.</t>
  </si>
  <si>
    <t>38.MONTACARGA-01 HORAS</t>
  </si>
  <si>
    <t>H</t>
  </si>
  <si>
    <t>38 MONTACARGA H</t>
  </si>
  <si>
    <t>GRUA-15H-</t>
  </si>
  <si>
    <t>39.</t>
  </si>
  <si>
    <t>39.GRUA-15 HORAS</t>
  </si>
  <si>
    <t>39 GRUA C</t>
  </si>
  <si>
    <t>GRUA-1H</t>
  </si>
  <si>
    <t>40.</t>
  </si>
  <si>
    <t>40.GRUA-01 HORAS</t>
  </si>
  <si>
    <t>40 GRUA H</t>
  </si>
  <si>
    <t>OPERARIO-8-H</t>
  </si>
  <si>
    <t>41.</t>
  </si>
  <si>
    <t>41 OPERARIO 8 H</t>
  </si>
  <si>
    <t>OPERARIO-6-H</t>
  </si>
  <si>
    <t>42.</t>
  </si>
  <si>
    <t>42.OPERARIO-06 HORAS</t>
  </si>
  <si>
    <t>42 OPERARIO 6 H</t>
  </si>
  <si>
    <t>BOGOTA-REGION-40m³-</t>
  </si>
  <si>
    <t>43.</t>
  </si>
  <si>
    <t>43.BOGOTA-REGION-40m³-9 HORAS</t>
  </si>
  <si>
    <t>BOGOTA-REGION-25m³-</t>
  </si>
  <si>
    <t>44.</t>
  </si>
  <si>
    <t>44.BOGOTA-REGION-25m³-9 HORAS</t>
  </si>
  <si>
    <t>BOGOTA-REGION-FURGON-</t>
  </si>
  <si>
    <t>45.</t>
  </si>
  <si>
    <t>45.BOGOTA-REGION-FURGON-9 HORAS</t>
  </si>
  <si>
    <t>BOGOTA-REGION-4X4</t>
  </si>
  <si>
    <t>46.</t>
  </si>
  <si>
    <t>46.BOGOTA-REGION-4X4-9 HORAS</t>
  </si>
  <si>
    <t>47. 6 OPERARIO-06 HORAS</t>
  </si>
  <si>
    <t>48. 8 OPERARIO-06 HORAS</t>
  </si>
  <si>
    <t>49. 10 OPERARIO-06 HORAS</t>
  </si>
  <si>
    <t>50. 6 OPERARIO-08 HORAS</t>
  </si>
  <si>
    <t>51. 8 OPERARIO-08 HORAS</t>
  </si>
  <si>
    <t>52. 10 OPERARIO-08 HORAS</t>
  </si>
  <si>
    <t xml:space="preserve">TRASLADO ELEMENTOS - SERVICIO SOCIAL </t>
  </si>
  <si>
    <t>CICLOPASEO POLICÍA NACIONAL</t>
  </si>
  <si>
    <r>
      <rPr>
        <b/>
        <sz val="14"/>
        <color theme="1"/>
        <rFont val="Arial"/>
        <family val="2"/>
      </rPr>
      <t xml:space="preserve"> 
</t>
    </r>
    <r>
      <rPr>
        <b/>
        <sz val="14"/>
        <color rgb="FFFF0000"/>
        <rFont val="Arial"/>
        <family val="2"/>
      </rPr>
      <t xml:space="preserve">MOVIMIENTOS: 
</t>
    </r>
    <r>
      <rPr>
        <b/>
        <sz val="14"/>
        <color theme="1"/>
        <rFont val="Arial"/>
        <family val="2"/>
      </rPr>
      <t xml:space="preserve">
* SE REQUIERE QUE LOS DOS OPERARI@S PARA APOYO DE CICLOVÍA LLEGUEN A  PLAZA DE LOS ARTESANOS Carrera 60 #63A-52 A LAS 10:00 AM Y ESTEN DISPONIBLES 05:00 PM. ENCARGADO EDDY CAMACHO 3163678143
* LA CAMIONETA FURGONADA DE PENDONES DE CALLE 26 DEBE LLEGAR A LAS  4:00 AM A LA PLAZA DE ARTESANOS, JUNTO CON LOS DOS OPERARIOS ADICIONALES.
</t>
    </r>
    <r>
      <rPr>
        <b/>
        <sz val="14"/>
        <color rgb="FFFF0000"/>
        <rFont val="Arial"/>
        <family val="2"/>
      </rPr>
      <t xml:space="preserve">
CAMIONETA 1:</t>
    </r>
    <r>
      <rPr>
        <b/>
        <sz val="14"/>
        <color theme="1"/>
        <rFont val="Arial"/>
        <family val="2"/>
      </rPr>
      <t xml:space="preserve"> CAMIONETA DEBE LLEGAR A LAS 4:00 AM A PLAZA DE LOS ARTESANOS QUEDA DISPONIBLE. ENCARGADO KEVIN SILVA 3214765973
</t>
    </r>
    <r>
      <rPr>
        <b/>
        <sz val="14"/>
        <color rgb="FFFF0000"/>
        <rFont val="Arial"/>
        <family val="2"/>
      </rPr>
      <t xml:space="preserve">
CAMIONETA 2: </t>
    </r>
    <r>
      <rPr>
        <b/>
        <sz val="14"/>
        <color theme="1"/>
        <rFont val="Arial"/>
        <family val="2"/>
      </rPr>
      <t>CAMIONETA DEBE LLEGAR A LAS 10:00 AM A  PLAZA DE LOS ARTESANOS QUEDA DISPONIBLE. ENCARGADO KEVIN SILVA 3214765973</t>
    </r>
    <r>
      <rPr>
        <b/>
        <sz val="14"/>
        <color rgb="FFFF0000"/>
        <rFont val="Arial"/>
        <family val="2"/>
      </rPr>
      <t xml:space="preserve">
CAMIONETA 3: </t>
    </r>
    <r>
      <rPr>
        <b/>
        <sz val="14"/>
        <color theme="1"/>
        <rFont val="Arial"/>
        <family val="2"/>
      </rPr>
      <t xml:space="preserve">CAMIONETA DEBE LLEGAR A LAS 4:00 AM A PLAZA DE LOS ARTESANOS QUEDA DISPONIBLE. ENCARGADO KEVIN SILVA 3214765973
</t>
    </r>
    <r>
      <rPr>
        <b/>
        <sz val="14"/>
        <color rgb="FFFF0000"/>
        <rFont val="Arial"/>
        <family val="2"/>
      </rPr>
      <t xml:space="preserve">CAMIONETA 4: </t>
    </r>
    <r>
      <rPr>
        <b/>
        <sz val="14"/>
        <color theme="1"/>
        <rFont val="Arial"/>
        <family val="2"/>
      </rPr>
      <t xml:space="preserve">CAMIONETA DEBE LLEGAR A LAS 4:00 AM A PLAZA DE LOS ARTESANOS QUEDA DISPONIBLE. ENVARGADO LUIS MARTÍNEZ 3124158470
</t>
    </r>
    <r>
      <rPr>
        <b/>
        <sz val="14"/>
        <color rgb="FFFF0000"/>
        <rFont val="Arial"/>
        <family val="2"/>
      </rPr>
      <t xml:space="preserve">
FURGONADA: </t>
    </r>
    <r>
      <rPr>
        <b/>
        <sz val="14"/>
        <color theme="1"/>
        <rFont val="Arial"/>
        <family val="2"/>
      </rPr>
      <t>CAMIONETA DEBE LLEGAR A LAS 5:30 AM A PLAZA DE LOS ARTESANOS, QUEDA DISPONIBLE. ENCARGADO KEVIN SILVA 3214765973</t>
    </r>
    <r>
      <rPr>
        <b/>
        <sz val="14"/>
        <color rgb="FFFF0000"/>
        <rFont val="Arial"/>
        <family val="2"/>
      </rPr>
      <t xml:space="preserve">
ESCUELA DE LA BICI:  </t>
    </r>
    <r>
      <rPr>
        <b/>
        <sz val="14"/>
        <color theme="1"/>
        <rFont val="Arial"/>
        <family val="2"/>
      </rPr>
      <t xml:space="preserve">EL VEHÍCULO DE ESCUELA. SE ACALARA QUE DEBEN COMUNICARSE CON EL TALENTO HUMANO DE EL PROGRAMA DE ESCUELA DE LA BICICLETA SERGIO PRIETO CEL 3167160204, LO ANTERIOR PARA COORDINAR LOS PUNTOS Y LOS DESPLAZAMIENTOS.
</t>
    </r>
    <r>
      <rPr>
        <b/>
        <sz val="14"/>
        <color rgb="FFFF0000"/>
        <rFont val="Arial"/>
        <family val="2"/>
      </rPr>
      <t xml:space="preserve">
TRASLADO DE ELEMENTOS - SERVICIO SOCIAL : </t>
    </r>
    <r>
      <rPr>
        <b/>
        <sz val="14"/>
        <color theme="1"/>
        <rFont val="Arial"/>
        <family val="2"/>
      </rPr>
      <t xml:space="preserve">EL CAMIÓN DEBE LLEGAR A PLAZA DE LOS ARTESANOS, A LAS 5:00 AM, CARGAR Y DIRIGIRSE AL IDRD, POSTERIORMENTE DEBE IR A ENTREGAR DOS MODULOS DE VENDEDORES, A LA AV BOYACA CON CALLE 80 Y CARRERA 7 CON CALLE 53. DISPONIBILIDAD 9 HORAS. 
</t>
    </r>
    <r>
      <rPr>
        <b/>
        <sz val="14"/>
        <color rgb="FFFF0000"/>
        <rFont val="Arial"/>
        <family val="2"/>
      </rPr>
      <t xml:space="preserve">CICLOPASEO POLICÍA NACIONAL: </t>
    </r>
    <r>
      <rPr>
        <b/>
        <sz val="14"/>
        <color theme="1"/>
        <rFont val="Arial"/>
        <family val="2"/>
      </rPr>
      <t>EL CAMIÓN DEBE ESTAR A LAS 6:00 AM EN LA PLAZA DE LOS ARTESANOS, DIRIGIRESE A PLAZA DE BOLIVAR LA DISPONIBILIDAD SERÁ DE 9 HORAS</t>
    </r>
    <r>
      <rPr>
        <b/>
        <sz val="14"/>
        <color rgb="FFFF0000"/>
        <rFont val="Arial"/>
        <family val="2"/>
      </rPr>
      <t xml:space="preserve">
DISPONIBLES: </t>
    </r>
    <r>
      <rPr>
        <b/>
        <sz val="14"/>
        <color theme="1"/>
        <rFont val="Arial"/>
        <family val="2"/>
      </rPr>
      <t>SE DEBE DEJAR DOS CAMIONES DE 25m2 CON 3 OPERARIOS LOS CUALES DEBEN REGRESAR A LA PLAZA DE LOS ARTESANOS A LAS 8:30 AM, ENCARGADO EDDY CAMACHO 3163678143. 3012802342</t>
    </r>
    <r>
      <rPr>
        <b/>
        <sz val="14"/>
        <color rgb="FFFF0000"/>
        <rFont val="Arial"/>
        <family val="2"/>
      </rPr>
      <t xml:space="preserve">
</t>
    </r>
    <r>
      <rPr>
        <b/>
        <sz val="14"/>
        <color indexed="53"/>
        <rFont val="Arial"/>
        <family val="2"/>
      </rPr>
      <t xml:space="preserve">
</t>
    </r>
  </si>
  <si>
    <r>
      <rPr>
        <b/>
        <sz val="14"/>
        <color theme="1"/>
        <rFont val="Arial"/>
        <family val="2"/>
      </rPr>
      <t xml:space="preserve"> 
</t>
    </r>
    <r>
      <rPr>
        <b/>
        <sz val="14"/>
        <color rgb="FFFF0000"/>
        <rFont val="Arial"/>
        <family val="2"/>
      </rPr>
      <t xml:space="preserve">MOVIMIENTOS: 
</t>
    </r>
    <r>
      <rPr>
        <b/>
        <sz val="14"/>
        <color theme="1"/>
        <rFont val="Arial"/>
        <family val="2"/>
      </rPr>
      <t xml:space="preserve">
* SE REQUIERE QUE LOS DOS OPERARI@S PARA APOYO DE CICLOVÍA LLEGUEN A  PLAZA DE LOS ARTESANOS Carrera 60 #63A-52 A LAS 10:00 AM Y ESTEN DISPONIBLES 05 PM. ENCARGADO EDDY CAMACHO 3163678143
* LA CAMIONETA FURGONADA DE PENDONES DE CALLE 26 DEBE LLEGAR A LAS  4:00 AM A LA PLAZA DE ARTESANOS, JUNTO CON LOS DOS OPERARIOS ADICIONALES.
</t>
    </r>
    <r>
      <rPr>
        <b/>
        <sz val="14"/>
        <color rgb="FFFF0000"/>
        <rFont val="Arial"/>
        <family val="2"/>
      </rPr>
      <t xml:space="preserve">
CAMIONETA 1:</t>
    </r>
    <r>
      <rPr>
        <b/>
        <sz val="14"/>
        <color theme="1"/>
        <rFont val="Arial"/>
        <family val="2"/>
      </rPr>
      <t xml:space="preserve"> CAMIONETA DEBE LLEGAR A LAS 4:00 AM A CALLE 3  QUEDA DISPONIBLE. ENCARGADO KEVIN SILVA 3214765973
</t>
    </r>
    <r>
      <rPr>
        <b/>
        <sz val="14"/>
        <color rgb="FFFF0000"/>
        <rFont val="Arial"/>
        <family val="2"/>
      </rPr>
      <t xml:space="preserve">
CAMIONETA 2: </t>
    </r>
    <r>
      <rPr>
        <b/>
        <sz val="14"/>
        <color theme="1"/>
        <rFont val="Arial"/>
        <family val="2"/>
      </rPr>
      <t>CAMIONETA DEBE LLEGAR A LAS 4:00 AM A CALLE 3  QUEDA DISPONIBLE. ENCARGADO KEVIN SILVA 3214765973</t>
    </r>
    <r>
      <rPr>
        <b/>
        <sz val="14"/>
        <color rgb="FFFF0000"/>
        <rFont val="Arial"/>
        <family val="2"/>
      </rPr>
      <t xml:space="preserve">
CAMIONETA 3: </t>
    </r>
    <r>
      <rPr>
        <b/>
        <sz val="14"/>
        <color theme="1"/>
        <rFont val="Arial"/>
        <family val="2"/>
      </rPr>
      <t xml:space="preserve">CAMIONETA DEBE LLEGAR A LAS 4:00 AM A CALLE 3  QUEDA DISPONIBLE. ENCARGADO KEVIN SILVA 3214765973
</t>
    </r>
    <r>
      <rPr>
        <b/>
        <sz val="14"/>
        <color rgb="FFFF0000"/>
        <rFont val="Arial"/>
        <family val="2"/>
      </rPr>
      <t xml:space="preserve">
FURGONADA: </t>
    </r>
    <r>
      <rPr>
        <b/>
        <sz val="14"/>
        <color theme="1"/>
        <rFont val="Arial"/>
        <family val="2"/>
      </rPr>
      <t>CAMIONETA DEBE LLEGAR A LAS 5:30 AM A CALLE 3 QUEDA DISPONIBLE. ENCARGADO KEVIN SILVA 3214765973</t>
    </r>
    <r>
      <rPr>
        <b/>
        <sz val="14"/>
        <color rgb="FFFF0000"/>
        <rFont val="Arial"/>
        <family val="2"/>
      </rPr>
      <t xml:space="preserve">
ESCUELA DE LA BICI:  </t>
    </r>
    <r>
      <rPr>
        <b/>
        <sz val="14"/>
        <color theme="1"/>
        <rFont val="Arial"/>
        <family val="2"/>
      </rPr>
      <t xml:space="preserve">EL VEHÍCULO DE ESCUELA. SE ACALARA QUE DEBEN COMUNICARSE CON EL TALENTO HUMANO DE EL PROGRAMA DE ESCUELA DE LA BICICLETA SERGIO PRIETO CEL 3167160204, LO ANTERIOR PARA COORDINAR LOS PUNTOS Y LOS DESPLAZAMIENTOS.
</t>
    </r>
    <r>
      <rPr>
        <b/>
        <sz val="14"/>
        <color rgb="FFFF0000"/>
        <rFont val="Arial"/>
        <family val="2"/>
      </rPr>
      <t xml:space="preserve">
DISPONIBLES: </t>
    </r>
    <r>
      <rPr>
        <b/>
        <sz val="14"/>
        <color theme="1"/>
        <rFont val="Arial"/>
        <family val="2"/>
      </rPr>
      <t>SE DEBE DEJAR DOS CAMIONES DE 25m2 CON 3 OPERARIOS LOS CUALES DEBEN REGRESAR A LA CALLE 3 A LAS 8:30 AM, ENCARGADO EDDY CAMACHO 3163678143. 3012802342</t>
    </r>
    <r>
      <rPr>
        <b/>
        <sz val="14"/>
        <color rgb="FFFF0000"/>
        <rFont val="Arial"/>
        <family val="2"/>
      </rPr>
      <t xml:space="preserve">
</t>
    </r>
    <r>
      <rPr>
        <b/>
        <sz val="14"/>
        <color indexed="53"/>
        <rFont val="Arial"/>
        <family val="2"/>
      </rPr>
      <t xml:space="preserve">
</t>
    </r>
  </si>
  <si>
    <t>LOGISTICA Y REDES DE DISTRIBUCION S.A.S- IDRD 2022 ZONA NORTE-CENTRO-SUR</t>
  </si>
  <si>
    <r>
      <t>CONTRATO 1916 DE 2022 - CORTE</t>
    </r>
    <r>
      <rPr>
        <b/>
        <sz val="24"/>
        <color rgb="FF000000"/>
        <rFont val="Calibri"/>
        <family val="2"/>
      </rPr>
      <t xml:space="preserve"> DEL 1 ENERO DE 2023 AL 05 DE FEBRERO DE 2023</t>
    </r>
  </si>
  <si>
    <t>FECHA</t>
  </si>
  <si>
    <t>CAMIONES</t>
  </si>
  <si>
    <t>OPERARIOS 
ADICIONALES</t>
  </si>
  <si>
    <t>JORNADA</t>
  </si>
  <si>
    <t>DESCRIPCION DEL DESCUENTO</t>
  </si>
  <si>
    <t>VALOR TOTAL CAMIONES</t>
  </si>
  <si>
    <t>VALOR OPERARIOS ADICIONALES</t>
  </si>
  <si>
    <t>VALOR DESCUENTOS</t>
  </si>
  <si>
    <t>RECREOVÍA</t>
  </si>
  <si>
    <t>ZONA NORTE- CENTRO - SUR</t>
  </si>
  <si>
    <r>
      <rPr>
        <b/>
        <sz val="16"/>
        <color rgb="FF000000"/>
        <rFont val="Calibri"/>
        <family val="2"/>
      </rPr>
      <t>MES ENERO Y FEBRERO RECREOVIA:</t>
    </r>
    <r>
      <rPr>
        <sz val="16"/>
        <color indexed="8"/>
        <rFont val="Calibri"/>
        <family val="2"/>
      </rPr>
      <t xml:space="preserve"> 
CAMIONES CON 4 OPERARIOS
(15 HORAS) 12</t>
    </r>
    <r>
      <rPr>
        <b/>
        <sz val="16"/>
        <color rgb="FF000000"/>
        <rFont val="Calibri"/>
        <family val="2"/>
      </rPr>
      <t xml:space="preserve"> - </t>
    </r>
    <r>
      <rPr>
        <sz val="16"/>
        <color indexed="8"/>
        <rFont val="Calibri"/>
        <family val="2"/>
      </rPr>
      <t>CAMIONES CON 
3 OPERARIOS (15 HORAS) 12</t>
    </r>
    <r>
      <rPr>
        <b/>
        <sz val="16"/>
        <color rgb="FF000000"/>
        <rFont val="Calibri"/>
        <family val="2"/>
      </rPr>
      <t xml:space="preserve"> - </t>
    </r>
    <r>
      <rPr>
        <sz val="16"/>
        <color rgb="FF000000"/>
        <rFont val="Calibri"/>
        <family val="2"/>
      </rPr>
      <t>CAMIONES CON 2 OPERARIOS (15 HORAS) 0</t>
    </r>
    <r>
      <rPr>
        <sz val="16"/>
        <color indexed="8"/>
        <rFont val="Calibri"/>
        <family val="2"/>
      </rPr>
      <t xml:space="preserve"> - CAMIONES CON 
4 OPERARIOS (9 HORAS) 0</t>
    </r>
    <r>
      <rPr>
        <b/>
        <sz val="16"/>
        <color rgb="FF000000"/>
        <rFont val="Calibri"/>
        <family val="2"/>
      </rPr>
      <t xml:space="preserve"> - </t>
    </r>
    <r>
      <rPr>
        <sz val="16"/>
        <color rgb="FF000000"/>
        <rFont val="Calibri"/>
        <family val="2"/>
      </rPr>
      <t xml:space="preserve">OPERARIOS  (8 HORAS) </t>
    </r>
    <r>
      <rPr>
        <b/>
        <sz val="16"/>
        <color rgb="FF000000"/>
        <rFont val="Calibri"/>
        <family val="2"/>
      </rPr>
      <t>227</t>
    </r>
    <r>
      <rPr>
        <sz val="16"/>
        <color indexed="8"/>
        <rFont val="Calibri"/>
        <family val="2"/>
      </rPr>
      <t xml:space="preserve"> - OPERARIOS (6 HORAS) 220</t>
    </r>
  </si>
  <si>
    <t xml:space="preserve"> </t>
  </si>
  <si>
    <t>DOMINGO - CICLOVIA RUTA</t>
  </si>
  <si>
    <t>DOMINGO - CAMIONES DE CONOS</t>
  </si>
  <si>
    <t>DOMINGO- ESCUELA DE LA BICICLETA</t>
  </si>
  <si>
    <t>CICLOVÍA</t>
  </si>
  <si>
    <t>CICLOVÍA + RECREOVÍA</t>
  </si>
  <si>
    <t>,</t>
  </si>
  <si>
    <t xml:space="preserve">TOTAL </t>
  </si>
  <si>
    <t>VALOR</t>
  </si>
  <si>
    <t>VALOR 
OPERARIOS ADICIONALES</t>
  </si>
  <si>
    <t>TOTAL ZONA NORTE</t>
  </si>
  <si>
    <t>TOTAL ZONA CENTRO</t>
  </si>
  <si>
    <t>TOTAL ZONA SUR</t>
  </si>
  <si>
    <t>VALOR TOTAL</t>
  </si>
  <si>
    <t xml:space="preserve"> TOTAL CICLOVIA</t>
  </si>
  <si>
    <t>TOTAL RECREOVÍA</t>
  </si>
  <si>
    <t>SERVICIOS ADICIONALES</t>
  </si>
  <si>
    <t>RECREOVÍA TOTAL</t>
  </si>
  <si>
    <r>
      <rPr>
        <b/>
        <sz val="15"/>
        <rFont val="Arial"/>
        <family val="2"/>
      </rPr>
      <t xml:space="preserve">FECHA 
</t>
    </r>
    <r>
      <rPr>
        <sz val="11"/>
        <color theme="1"/>
        <rFont val="Calibri"/>
        <family val="2"/>
        <scheme val="minor"/>
      </rPr>
      <t>(Ej. 19-Jul-09)</t>
    </r>
  </si>
  <si>
    <r>
      <rPr>
        <b/>
        <sz val="15"/>
        <rFont val="Arial"/>
        <family val="2"/>
      </rPr>
      <t xml:space="preserve">HORA INICIO
</t>
    </r>
    <r>
      <rPr>
        <sz val="11"/>
        <color theme="1"/>
        <rFont val="Calibri"/>
        <family val="2"/>
        <scheme val="minor"/>
      </rPr>
      <t>(Hora Militar)</t>
    </r>
  </si>
  <si>
    <r>
      <rPr>
        <b/>
        <sz val="15"/>
        <rFont val="Arial"/>
        <family val="2"/>
      </rPr>
      <t xml:space="preserve">HORA FINAL
</t>
    </r>
    <r>
      <rPr>
        <sz val="11"/>
        <color theme="1"/>
        <rFont val="Calibri"/>
        <family val="2"/>
        <scheme val="minor"/>
      </rPr>
      <t>(Hora Militar)</t>
    </r>
  </si>
  <si>
    <r>
      <rPr>
        <b/>
        <sz val="15"/>
        <rFont val="Arial"/>
        <family val="2"/>
      </rPr>
      <t xml:space="preserve">EVENTO
</t>
    </r>
    <r>
      <rPr>
        <sz val="11"/>
        <color theme="1"/>
        <rFont val="Calibri"/>
        <family val="2"/>
        <scheme val="minor"/>
      </rPr>
      <t>(Como aparece en el plan de acción)</t>
    </r>
  </si>
  <si>
    <t>LUGAR Y DIRECCION</t>
  </si>
  <si>
    <r>
      <t xml:space="preserve">PROYECTO DE INVERSIÓN
</t>
    </r>
    <r>
      <rPr>
        <sz val="11"/>
        <color theme="1"/>
        <rFont val="Calibri"/>
        <family val="2"/>
        <scheme val="minor"/>
      </rPr>
      <t>(Como aparece en el plan de acción)</t>
    </r>
  </si>
  <si>
    <t>PROGRAMA</t>
  </si>
  <si>
    <t>Disponibilidad</t>
  </si>
  <si>
    <t>Tipo de servicio</t>
  </si>
  <si>
    <t>valor</t>
  </si>
  <si>
    <t>MANZANAS DEL CUIDADO</t>
  </si>
  <si>
    <t>UDS (CALLE 63 X CRA 68)</t>
  </si>
  <si>
    <t>7852</t>
  </si>
  <si>
    <t xml:space="preserve">COMUNIDADES ACTIVIDAS Y SALUDABLES </t>
  </si>
  <si>
    <t>X</t>
  </si>
  <si>
    <t>TRASLADO DE ELMENTOS CICLOVÍA</t>
  </si>
  <si>
    <t xml:space="preserve">CALLE 3 - PLAZA DE LOS ARTESANOS </t>
  </si>
  <si>
    <t>7851</t>
  </si>
  <si>
    <t>RECREACIÓN Y DEPORTE PARA LA FORMACIÓN CIUDADANA</t>
  </si>
  <si>
    <t xml:space="preserve">JEC - TRASLADO MATERIAL VERAGUAS </t>
  </si>
  <si>
    <t>TRASLADO MATERIAL VERAGUAS</t>
  </si>
  <si>
    <t>7854</t>
  </si>
  <si>
    <t xml:space="preserve">FORMACIÓN CIUDADANA </t>
  </si>
  <si>
    <t xml:space="preserve">TARMIAS - RECREOAVÍA </t>
  </si>
  <si>
    <t>TRASLADO MATERIAL PLAZA DE LOS ARTESANOS</t>
  </si>
  <si>
    <t xml:space="preserve"> TOTAL SERVICIOS ADICIONALES</t>
  </si>
  <si>
    <t xml:space="preserve">GRAN TOTAL: </t>
  </si>
  <si>
    <t xml:space="preserve"> SEGUIMIENTO CONTRATO 1916 / 2022</t>
  </si>
  <si>
    <t>RP</t>
  </si>
  <si>
    <t>RUBRO</t>
  </si>
  <si>
    <t xml:space="preserve">VALOR RP </t>
  </si>
  <si>
    <t xml:space="preserve">SERVICIO AGOSOTO </t>
  </si>
  <si>
    <t>SALDO</t>
  </si>
  <si>
    <t xml:space="preserve">ADICIONAL MAURO </t>
  </si>
  <si>
    <t>SAF- 5119</t>
  </si>
  <si>
    <t>TOTAL CONTRATO</t>
  </si>
  <si>
    <t xml:space="preserve">Saldo actual </t>
  </si>
  <si>
    <t>Proyección 7852</t>
  </si>
  <si>
    <t>Cantidad de meses para cubrir</t>
  </si>
  <si>
    <t xml:space="preserve">Fecha para nuevo contrato </t>
  </si>
  <si>
    <t xml:space="preserve">SERVICIO SEPTIEMBRE </t>
  </si>
  <si>
    <t>SERVICIO OCTUBRE</t>
  </si>
  <si>
    <t>SERVICIO NOVIMEBRE</t>
  </si>
  <si>
    <t>SERVICIO DICIEMBRE</t>
  </si>
  <si>
    <t>SERVICIO ENERO - FEB 07</t>
  </si>
  <si>
    <t>CICLOVÍA INTERNACIONAL</t>
  </si>
  <si>
    <r>
      <rPr>
        <b/>
        <sz val="14"/>
        <color theme="1"/>
        <rFont val="Arial"/>
        <family val="2"/>
      </rPr>
      <t xml:space="preserve"> 
</t>
    </r>
    <r>
      <rPr>
        <b/>
        <sz val="14"/>
        <color rgb="FFFF0000"/>
        <rFont val="Arial"/>
        <family val="2"/>
      </rPr>
      <t xml:space="preserve">MOVIMIENTOS: 
</t>
    </r>
    <r>
      <rPr>
        <b/>
        <sz val="14"/>
        <color theme="1"/>
        <rFont val="Arial"/>
        <family val="2"/>
      </rPr>
      <t xml:space="preserve">
* SE REQUIERE QUE LOS DOS OPERARI@S PARA APOYO DE CICLOVÍA LLEGUEN A  PLAZA DE LOS ARTESANOS Carrera 60 #63A-52 A LAS 10:00 AM Y ESTEN DISPONIBLES 05:00 PM. ENCARGADO LUIS MARTINEZ 3124158470
* LA CAMIONETA FURGONADA DE PENDONES DE CALLE 26 DEBE LLEGAR A LAS  4:00 AM A LA PLAZA DE ARTESANOS, JUNTO CON LOS DOS OPERARIOS ADICIONALES.
</t>
    </r>
    <r>
      <rPr>
        <b/>
        <sz val="14"/>
        <color rgb="FFFF0000"/>
        <rFont val="Arial"/>
        <family val="2"/>
      </rPr>
      <t xml:space="preserve">
CAMIONETA 1:</t>
    </r>
    <r>
      <rPr>
        <b/>
        <sz val="14"/>
        <color theme="1"/>
        <rFont val="Arial"/>
        <family val="2"/>
      </rPr>
      <t xml:space="preserve"> CAMIONETA DEBE LLEGAR A LAS 4:00 AM A PLAZA DE LOS ARTESANOS QUEDA DISPONIBLE. ENCARGADO KEVIN SILVA 3214765973
</t>
    </r>
    <r>
      <rPr>
        <b/>
        <sz val="14"/>
        <color rgb="FFFF0000"/>
        <rFont val="Arial"/>
        <family val="2"/>
      </rPr>
      <t xml:space="preserve">
CAMIONETA 2: </t>
    </r>
    <r>
      <rPr>
        <b/>
        <sz val="14"/>
        <color theme="1"/>
        <rFont val="Arial"/>
        <family val="2"/>
      </rPr>
      <t>CAMIONETA DEBE LLEGAR A LAS 10:00 AM A  PLAZA DE LOS ARTESANOS QUEDA DISPONIBLE. ENCARGADO KEVIN SILVA 3214765973</t>
    </r>
    <r>
      <rPr>
        <b/>
        <sz val="14"/>
        <color rgb="FFFF0000"/>
        <rFont val="Arial"/>
        <family val="2"/>
      </rPr>
      <t xml:space="preserve">
CAMIONETA 3: </t>
    </r>
    <r>
      <rPr>
        <b/>
        <sz val="14"/>
        <color theme="1"/>
        <rFont val="Arial"/>
        <family val="2"/>
      </rPr>
      <t xml:space="preserve">CAMIONETA DEBE LLEGAR A LAS 4:00 AM A PLAZA DE LOS ARTESANOS QUEDA DISPONIBLE. ENCARGADO KEVIN SILVA 3214765973
</t>
    </r>
    <r>
      <rPr>
        <b/>
        <sz val="14"/>
        <color rgb="FFFF0000"/>
        <rFont val="Arial"/>
        <family val="2"/>
      </rPr>
      <t xml:space="preserve">CAMIONETA 4: </t>
    </r>
    <r>
      <rPr>
        <b/>
        <sz val="14"/>
        <color theme="1"/>
        <rFont val="Arial"/>
        <family val="2"/>
      </rPr>
      <t xml:space="preserve">CAMIONETA DEBE LLEGAR A LAS 4:00 AM A PLAZA DE LOS ARTESANOS QUEDA DISPONIBLE. ENVARGADO LUIS MARTÍNEZ 3124158470
</t>
    </r>
    <r>
      <rPr>
        <b/>
        <sz val="14"/>
        <color rgb="FFFF0000"/>
        <rFont val="Arial"/>
        <family val="2"/>
      </rPr>
      <t xml:space="preserve">
FURGONADA: </t>
    </r>
    <r>
      <rPr>
        <b/>
        <sz val="14"/>
        <color theme="1"/>
        <rFont val="Arial"/>
        <family val="2"/>
      </rPr>
      <t>CAMIONETA DEBE LLEGAR A LAS 5:30 AM A PLAZA DE LOS ARTESANOS, QUEDA DISPONIBLE. ENCARGADO KEVIN SILVA 3214765973</t>
    </r>
    <r>
      <rPr>
        <b/>
        <sz val="14"/>
        <color rgb="FFFF0000"/>
        <rFont val="Arial"/>
        <family val="2"/>
      </rPr>
      <t xml:space="preserve">
ESCUELA DE LA BICI:  </t>
    </r>
    <r>
      <rPr>
        <b/>
        <sz val="14"/>
        <color theme="1"/>
        <rFont val="Arial"/>
        <family val="2"/>
      </rPr>
      <t xml:space="preserve">EL VEHÍCULO DE ESCUELA. SE ACALARA QUE DEBEN COMUNICARSE CON EL TALENTO HUMANO DE EL PROGRAMA DE ESCUELA DE LA BICICLETA SERGIO PRIETO CEL 3167160204, LO ANTERIOR PARA COORDINAR LOS PUNTOS Y LOS DESPLAZAMIENTOS.
</t>
    </r>
    <r>
      <rPr>
        <b/>
        <sz val="14"/>
        <color rgb="FFFF0000"/>
        <rFont val="Arial"/>
        <family val="2"/>
      </rPr>
      <t xml:space="preserve">
CICLOVÍA INTERNACIONAL : </t>
    </r>
    <r>
      <rPr>
        <b/>
        <sz val="14"/>
        <color theme="1"/>
        <rFont val="Arial"/>
        <family val="2"/>
      </rPr>
      <t xml:space="preserve">EL CAMIÓN DEBE LLEGAR A PLAZA DE LOS ARTESANOS, A LAS 7:00 AM, CARGAR Y DIRIGIRSE AL IDRD, POSTERIORMENTE SE DIRIGE A PLAZOLETA DEL GORDO, EN EL AEROPUERTO EL DORADO, Y REALIZAR LA RECOLECCIÓN DE LOS ELEMENTOS A LAS 2:00 PM / CONTACTO ENCARGADO CAMILO MORA 3212165044, LA DISPONIBILIDAD SERÁ DE 9 HORAS
</t>
    </r>
    <r>
      <rPr>
        <b/>
        <sz val="14"/>
        <color rgb="FFFF0000"/>
        <rFont val="Arial"/>
        <family val="2"/>
      </rPr>
      <t xml:space="preserve">CICLOPASEO POLICÍA NACIONAL: </t>
    </r>
    <r>
      <rPr>
        <b/>
        <sz val="14"/>
        <color theme="1"/>
        <rFont val="Arial"/>
        <family val="2"/>
      </rPr>
      <t>EL CAMIÓN DEBE ESTAR A LAS 6:00 AM EN LA PLAZA DE LOS ARTESANOS, DIRIGIRESE A MUESO NACIONAL Y POSTERIORMENTE AL PARQUE SIMÓN BOLIVAR LA DISPONIBILIDAD SERÁ DE 9 HORAS, EL ENLACE CAMILO MORA 3212165044</t>
    </r>
    <r>
      <rPr>
        <b/>
        <sz val="14"/>
        <color rgb="FFFF0000"/>
        <rFont val="Arial"/>
        <family val="2"/>
      </rPr>
      <t xml:space="preserve">
DISPONIBLES: </t>
    </r>
    <r>
      <rPr>
        <b/>
        <sz val="14"/>
        <color theme="1"/>
        <rFont val="Arial"/>
        <family val="2"/>
      </rPr>
      <t>SE DEBE DEJAR DOS CAMIONES DE 25m2 CON 3 OPERARIOS LOS CUALES DEBEN REGRESAR A LA PLAZA DE LOS ARTESANOS A LAS 8:30 AM, ENCARGADO EDDY CAMACHO 3163678143. 3012802342</t>
    </r>
    <r>
      <rPr>
        <b/>
        <sz val="14"/>
        <color rgb="FFFF0000"/>
        <rFont val="Arial"/>
        <family val="2"/>
      </rPr>
      <t xml:space="preserve">
</t>
    </r>
    <r>
      <rPr>
        <b/>
        <sz val="14"/>
        <color indexed="53"/>
        <rFont val="Arial"/>
        <family val="2"/>
      </rPr>
      <t xml:space="preserve">
</t>
    </r>
  </si>
  <si>
    <t>SERVICIO - FEB 08 - FEB 28</t>
  </si>
  <si>
    <r>
      <rPr>
        <b/>
        <sz val="16"/>
        <color rgb="FF000000"/>
        <rFont val="Calibri"/>
        <family val="2"/>
      </rPr>
      <t>MES ENERO Y FEBRERO RECREOVIA:</t>
    </r>
    <r>
      <rPr>
        <sz val="16"/>
        <color indexed="8"/>
        <rFont val="Calibri"/>
        <family val="2"/>
      </rPr>
      <t xml:space="preserve"> 
CAMIONES CON 4 OPERARIOS
(15 HORAS) 0</t>
    </r>
    <r>
      <rPr>
        <b/>
        <sz val="16"/>
        <color rgb="FF000000"/>
        <rFont val="Calibri"/>
        <family val="2"/>
      </rPr>
      <t xml:space="preserve"> - </t>
    </r>
    <r>
      <rPr>
        <sz val="16"/>
        <color indexed="8"/>
        <rFont val="Calibri"/>
        <family val="2"/>
      </rPr>
      <t>CAMIONES CON 
3 OPERARIOS (15 HORAS) 8</t>
    </r>
    <r>
      <rPr>
        <b/>
        <sz val="16"/>
        <color rgb="FF000000"/>
        <rFont val="Calibri"/>
        <family val="2"/>
      </rPr>
      <t xml:space="preserve"> - </t>
    </r>
    <r>
      <rPr>
        <sz val="16"/>
        <color rgb="FF000000"/>
        <rFont val="Calibri"/>
        <family val="2"/>
      </rPr>
      <t>CAMIONES CON 2 OPERARIOS (15 HORAS) 1</t>
    </r>
    <r>
      <rPr>
        <sz val="16"/>
        <color indexed="8"/>
        <rFont val="Calibri"/>
        <family val="2"/>
      </rPr>
      <t xml:space="preserve"> - CAMIONES CON 
4 OPERARIOS (9 HORAS) 0</t>
    </r>
    <r>
      <rPr>
        <b/>
        <sz val="16"/>
        <color rgb="FF000000"/>
        <rFont val="Calibri"/>
        <family val="2"/>
      </rPr>
      <t xml:space="preserve"> - </t>
    </r>
    <r>
      <rPr>
        <sz val="16"/>
        <color rgb="FF000000"/>
        <rFont val="Calibri"/>
        <family val="2"/>
      </rPr>
      <t xml:space="preserve">OPERARIOS  (8 HORAS) </t>
    </r>
    <r>
      <rPr>
        <b/>
        <sz val="16"/>
        <color rgb="FF000000"/>
        <rFont val="Calibri"/>
        <family val="2"/>
      </rPr>
      <t>115</t>
    </r>
    <r>
      <rPr>
        <sz val="16"/>
        <color indexed="8"/>
        <rFont val="Calibri"/>
        <family val="2"/>
      </rPr>
      <t xml:space="preserve"> - OPERARIOS (6 HORAS) 220</t>
    </r>
  </si>
  <si>
    <t>martes, 16 de febrero de 2023</t>
  </si>
  <si>
    <t>martes, 17 de febrero de 2023</t>
  </si>
  <si>
    <t>martes, 22 de febrero de 2023</t>
  </si>
  <si>
    <t>martes, 23 de febrero de 2023</t>
  </si>
  <si>
    <t>martes, 24 de febrero de 2023</t>
  </si>
  <si>
    <t>martes, 28 de febrero de 2023</t>
  </si>
  <si>
    <t>martes, 13 de febrero de 2023</t>
  </si>
  <si>
    <t>CAMPAMENTO DISCAPACIDAD</t>
  </si>
  <si>
    <t xml:space="preserve">CAYETANO CAÑIZALES </t>
  </si>
  <si>
    <t>TRASLADO DE MATERIAL</t>
  </si>
  <si>
    <t>ESTADIO DE TECHO</t>
  </si>
  <si>
    <t>martes, 21 de febrero de 2023</t>
  </si>
  <si>
    <t>PRD</t>
  </si>
  <si>
    <t>PRUEBAS FÍSICAS</t>
  </si>
  <si>
    <t>PALZA DE ARTESANOS  - CICLOVÍA</t>
  </si>
  <si>
    <t>TECHO</t>
  </si>
  <si>
    <t>SIMON BOLIVAR</t>
  </si>
  <si>
    <t>IDRD</t>
  </si>
  <si>
    <t>7850</t>
  </si>
  <si>
    <t>SALIDA MTB</t>
  </si>
  <si>
    <t>PARQUE EL TUNAL</t>
  </si>
  <si>
    <t>IMPLEMENTACIÓN DEPORTIVA</t>
  </si>
  <si>
    <t>PLAZA DE LOS ARTESANOS</t>
  </si>
  <si>
    <t>SIMÓN BOLIVAR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</si>
</sst>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(&quot;$&quot;\ * #,##0.00_);_(&quot;$&quot;\ * \(#,##0.00\);_(&quot;$&quot;\ * &quot;-&quot;??_);_(@_)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[$$-240A]#,##0.00;[Red]\([$$-240A]#,##0.00\)"/>
    <numFmt numFmtId="167" formatCode="[$$-240A]\ #,##0.00_);[Red]\([$$-240A]\ #,##0.00\)"/>
    <numFmt numFmtId="168" formatCode="[$$-240A]\ #,##0.00;[Red][$$-240A]\ #,##0.00"/>
    <numFmt numFmtId="169" formatCode="&quot;$&quot;\ #,##0.00"/>
    <numFmt numFmtId="170" formatCode="_-&quot;$&quot;\ * #,##0.00_-;\-&quot;$&quot;\ * #,##0.00_-;_-&quot;$&quot;\ * &quot;-&quot;??_-;_-@_-"/>
    <numFmt numFmtId="171" formatCode="[$$-240A]\ #,##0_);[Red]\([$$-240A]\ #,##0\)"/>
    <numFmt numFmtId="172" formatCode="dddd&quot;, &quot;dd&quot; de &quot;mmmm&quot; de &quot;yyyy;@"/>
    <numFmt numFmtId="173" formatCode="h:mm:ss&quot; a.&quot;m&quot;./p.&quot;m\.;@"/>
    <numFmt numFmtId="174" formatCode="[$-F800]dddd\,\ mmmm\ dd\,\ yyyy"/>
    <numFmt numFmtId="175" formatCode="#,##0.00&quot;    &quot;;\-#,##0.00&quot;    &quot;;\-#&quot;    &quot;;@\ "/>
    <numFmt numFmtId="176" formatCode="#,##0&quot;    &quot;;\-#,##0&quot;    &quot;;\-#&quot;    &quot;;@\ "/>
    <numFmt numFmtId="177" formatCode="&quot;$&quot;\ #,##0"/>
    <numFmt numFmtId="178" formatCode="0.0"/>
  </numFmts>
  <fonts count="6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b/>
      <sz val="9"/>
      <color indexed="8"/>
      <name val="Arial"/>
      <family val="2"/>
    </font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b/>
      <sz val="12"/>
      <name val="Arial"/>
      <family val="2"/>
    </font>
    <font>
      <b/>
      <sz val="30"/>
      <name val="Arial"/>
      <family val="2"/>
    </font>
    <font>
      <b/>
      <sz val="14"/>
      <color indexed="53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A"/>
      <name val="Calibri"/>
      <family val="2"/>
    </font>
    <font>
      <sz val="13.5"/>
      <color rgb="FF00000A"/>
      <name val="Calibri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  <font>
      <b/>
      <i/>
      <sz val="48"/>
      <color indexed="8"/>
      <name val="Calibri"/>
      <family val="2"/>
    </font>
    <font>
      <b/>
      <sz val="24"/>
      <color indexed="8"/>
      <name val="Calibri"/>
      <family val="2"/>
    </font>
    <font>
      <b/>
      <sz val="24"/>
      <color rgb="FF000000"/>
      <name val="Calibri"/>
      <family val="2"/>
    </font>
    <font>
      <b/>
      <sz val="12"/>
      <color indexed="8"/>
      <name val="Calibri"/>
      <family val="2"/>
    </font>
    <font>
      <b/>
      <sz val="20"/>
      <color indexed="8"/>
      <name val="Calibri"/>
      <family val="2"/>
    </font>
    <font>
      <sz val="14"/>
      <color indexed="8"/>
      <name val="Calibri"/>
      <family val="2"/>
    </font>
    <font>
      <sz val="15"/>
      <color indexed="8"/>
      <name val="Calibri"/>
      <family val="2"/>
    </font>
    <font>
      <sz val="16"/>
      <color indexed="8"/>
      <name val="Calibri"/>
      <family val="2"/>
    </font>
    <font>
      <b/>
      <sz val="16"/>
      <color rgb="FF000000"/>
      <name val="Calibri"/>
      <family val="2"/>
    </font>
    <font>
      <sz val="16"/>
      <color rgb="FF000000"/>
      <name val="Calibri"/>
      <family val="2"/>
    </font>
    <font>
      <sz val="14"/>
      <name val="Arial"/>
      <family val="2"/>
    </font>
    <font>
      <sz val="12"/>
      <color indexed="8"/>
      <name val="Calibri"/>
      <family val="2"/>
    </font>
    <font>
      <sz val="18"/>
      <name val="Arial"/>
      <family val="2"/>
    </font>
    <font>
      <b/>
      <sz val="16"/>
      <color indexed="8"/>
      <name val="Calibri"/>
      <family val="2"/>
    </font>
    <font>
      <b/>
      <sz val="14"/>
      <color indexed="12"/>
      <name val="Calibri"/>
      <family val="2"/>
    </font>
    <font>
      <b/>
      <sz val="14"/>
      <color indexed="12"/>
      <name val="Arial"/>
      <family val="2"/>
    </font>
    <font>
      <sz val="20"/>
      <name val="Arial"/>
      <family val="2"/>
    </font>
    <font>
      <sz val="10"/>
      <color indexed="8"/>
      <name val="Arial"/>
      <family val="2"/>
    </font>
    <font>
      <sz val="24"/>
      <name val="Arial"/>
      <family val="2"/>
    </font>
    <font>
      <sz val="26"/>
      <name val="Arial"/>
      <family val="2"/>
    </font>
    <font>
      <sz val="16"/>
      <color rgb="FF000000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8"/>
      <color indexed="8"/>
      <name val="Calibri"/>
      <family val="2"/>
    </font>
    <font>
      <b/>
      <sz val="22"/>
      <color indexed="8"/>
      <name val="Calibri"/>
      <family val="2"/>
    </font>
    <font>
      <b/>
      <sz val="66"/>
      <color indexed="8"/>
      <name val="Calibri"/>
      <family val="2"/>
    </font>
    <font>
      <b/>
      <sz val="20"/>
      <name val="Arial"/>
      <family val="2"/>
    </font>
    <font>
      <sz val="15"/>
      <name val="Arial"/>
      <family val="2"/>
    </font>
    <font>
      <b/>
      <sz val="15"/>
      <name val="Arial"/>
      <family val="2"/>
    </font>
    <font>
      <b/>
      <sz val="13"/>
      <name val="Arial"/>
      <family val="2"/>
    </font>
    <font>
      <sz val="22"/>
      <name val="Arial"/>
      <family val="2"/>
    </font>
    <font>
      <b/>
      <sz val="15"/>
      <color theme="0"/>
      <name val="Arial"/>
      <family val="2"/>
    </font>
    <font>
      <b/>
      <sz val="12"/>
      <color theme="0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5"/>
      <color rgb="FFFFFFFF"/>
      <name val="Arial"/>
      <family val="2"/>
    </font>
    <font>
      <b/>
      <sz val="24"/>
      <name val="Arial"/>
      <family val="2"/>
    </font>
    <font>
      <b/>
      <sz val="48"/>
      <color indexed="8"/>
      <name val="Calibri"/>
      <family val="2"/>
    </font>
    <font>
      <b/>
      <sz val="36"/>
      <color indexed="8"/>
      <name val="Calibri"/>
      <family val="2"/>
    </font>
    <font>
      <sz val="24"/>
      <color indexed="8"/>
      <name val="Calibri"/>
      <family val="2"/>
    </font>
    <font>
      <sz val="15"/>
      <color indexed="8"/>
      <name val="Arial"/>
      <family val="2"/>
    </font>
    <font>
      <sz val="16"/>
      <name val="Arial"/>
      <family val="2"/>
    </font>
    <font>
      <b/>
      <sz val="48"/>
      <color theme="0"/>
      <name val="Calibri"/>
      <family val="2"/>
    </font>
    <font>
      <b/>
      <sz val="20"/>
      <color theme="0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1"/>
      <color theme="0"/>
      <name val="Arial"/>
      <family val="2"/>
    </font>
    <font>
      <sz val="8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FFC000"/>
        <bgColor indexed="22"/>
      </patternFill>
    </fill>
    <fill>
      <patternFill patternType="solid">
        <fgColor indexed="31"/>
        <bgColor indexed="22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theme="4" tint="0.59999389629810485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9" tint="0.39997558519241921"/>
        <bgColor indexed="22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22"/>
      </patternFill>
    </fill>
    <fill>
      <patternFill patternType="solid">
        <fgColor indexed="43"/>
        <bgColor indexed="13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10"/>
      </patternFill>
    </fill>
    <fill>
      <patternFill patternType="solid">
        <fgColor theme="0"/>
        <bgColor indexed="1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rgb="FF92D050"/>
        <bgColor indexed="34"/>
      </patternFill>
    </fill>
    <fill>
      <patternFill patternType="solid">
        <fgColor indexed="8"/>
        <bgColor indexed="58"/>
      </patternFill>
    </fill>
    <fill>
      <patternFill patternType="solid">
        <fgColor indexed="22"/>
        <bgColor indexed="31"/>
      </patternFill>
    </fill>
    <fill>
      <patternFill patternType="solid">
        <fgColor rgb="FFFFFF00"/>
        <bgColor indexed="31"/>
      </patternFill>
    </fill>
    <fill>
      <patternFill patternType="solid">
        <fgColor rgb="FFFF66FF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C0C0C0"/>
        <bgColor rgb="FFCCCCFF"/>
      </patternFill>
    </fill>
    <fill>
      <patternFill patternType="solid">
        <fgColor theme="1"/>
        <bgColor indexed="31"/>
      </patternFill>
    </fill>
    <fill>
      <patternFill patternType="solid">
        <fgColor theme="1"/>
        <bgColor indexed="64"/>
      </patternFill>
    </fill>
    <fill>
      <patternFill patternType="solid">
        <fgColor indexed="44"/>
        <bgColor indexed="31"/>
      </patternFill>
    </fill>
    <fill>
      <patternFill patternType="solid">
        <fgColor indexed="40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55"/>
        <bgColor indexed="23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indexed="26"/>
      </patternFill>
    </fill>
    <fill>
      <patternFill patternType="solid">
        <fgColor theme="8" tint="0.59999389629810485"/>
        <bgColor indexed="26"/>
      </patternFill>
    </fill>
    <fill>
      <patternFill patternType="solid">
        <fgColor theme="0"/>
        <bgColor indexed="23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249977111117893"/>
        <bgColor indexed="26"/>
      </patternFill>
    </fill>
    <fill>
      <patternFill patternType="solid">
        <fgColor rgb="FF7030A0"/>
        <bgColor rgb="FF000000"/>
      </patternFill>
    </fill>
    <fill>
      <patternFill patternType="solid">
        <fgColor rgb="FFFF0000"/>
        <bgColor indexed="23"/>
      </patternFill>
    </fill>
    <fill>
      <patternFill patternType="solid">
        <fgColor rgb="FFFF0000"/>
        <bgColor indexed="26"/>
      </patternFill>
    </fill>
  </fills>
  <borders count="6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ck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medium">
        <color indexed="8"/>
      </bottom>
      <diagonal/>
    </border>
    <border>
      <left style="thin">
        <color indexed="8"/>
      </left>
      <right/>
      <top style="thick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ck">
        <color indexed="8"/>
      </top>
      <bottom style="medium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 style="thin">
        <color indexed="64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medium">
        <color indexed="64"/>
      </left>
      <right style="thick">
        <color indexed="8"/>
      </right>
      <top style="medium">
        <color indexed="64"/>
      </top>
      <bottom style="medium">
        <color indexed="64"/>
      </bottom>
      <diagonal/>
    </border>
    <border>
      <left style="thick">
        <color indexed="8"/>
      </left>
      <right style="thick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ck">
        <color indexed="8"/>
      </right>
      <top style="medium">
        <color indexed="64"/>
      </top>
      <bottom/>
      <diagonal/>
    </border>
    <border>
      <left style="thick">
        <color indexed="8"/>
      </left>
      <right style="thick">
        <color indexed="8"/>
      </right>
      <top style="medium">
        <color indexed="64"/>
      </top>
      <bottom/>
      <diagonal/>
    </border>
    <border>
      <left style="thick">
        <color indexed="8"/>
      </left>
      <right style="medium">
        <color indexed="64"/>
      </right>
      <top style="medium">
        <color indexed="64"/>
      </top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n">
        <color indexed="64"/>
      </right>
      <top/>
      <bottom style="thick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75" fontId="40" fillId="0" borderId="0" applyFill="0" applyBorder="0" applyAlignment="0" applyProtection="0"/>
  </cellStyleXfs>
  <cellXfs count="378">
    <xf numFmtId="0" fontId="0" fillId="0" borderId="0" xfId="0"/>
    <xf numFmtId="0" fontId="5" fillId="2" borderId="1" xfId="1" applyFont="1" applyFill="1" applyBorder="1" applyAlignment="1">
      <alignment horizontal="center" vertical="center"/>
    </xf>
    <xf numFmtId="0" fontId="6" fillId="0" borderId="0" xfId="1" applyFont="1"/>
    <xf numFmtId="0" fontId="4" fillId="0" borderId="0" xfId="1"/>
    <xf numFmtId="0" fontId="7" fillId="4" borderId="0" xfId="1" applyFont="1" applyFill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 wrapText="1"/>
    </xf>
    <xf numFmtId="0" fontId="7" fillId="4" borderId="0" xfId="1" applyFont="1" applyFill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1" fontId="9" fillId="6" borderId="5" xfId="0" applyNumberFormat="1" applyFont="1" applyFill="1" applyBorder="1" applyAlignment="1" applyProtection="1">
      <alignment horizontal="center" vertical="center"/>
      <protection locked="0" hidden="1"/>
    </xf>
    <xf numFmtId="0" fontId="9" fillId="6" borderId="5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166" fontId="9" fillId="7" borderId="5" xfId="1" applyNumberFormat="1" applyFont="1" applyFill="1" applyBorder="1" applyAlignment="1">
      <alignment horizontal="center" vertical="center"/>
    </xf>
    <xf numFmtId="0" fontId="10" fillId="8" borderId="8" xfId="1" applyFont="1" applyFill="1" applyBorder="1" applyAlignment="1">
      <alignment horizontal="center"/>
    </xf>
    <xf numFmtId="0" fontId="9" fillId="6" borderId="8" xfId="0" applyFont="1" applyFill="1" applyBorder="1" applyAlignment="1" applyProtection="1">
      <alignment horizontal="center" vertical="center"/>
      <protection locked="0" hidden="1"/>
    </xf>
    <xf numFmtId="0" fontId="9" fillId="9" borderId="8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4" fillId="9" borderId="0" xfId="1" applyFill="1"/>
    <xf numFmtId="0" fontId="4" fillId="9" borderId="0" xfId="1" applyFill="1" applyAlignment="1">
      <alignment horizontal="center" vertical="center"/>
    </xf>
    <xf numFmtId="0" fontId="9" fillId="5" borderId="0" xfId="1" applyFont="1" applyFill="1" applyAlignment="1">
      <alignment horizontal="center" vertical="center"/>
    </xf>
    <xf numFmtId="166" fontId="9" fillId="5" borderId="0" xfId="1" applyNumberFormat="1" applyFont="1" applyFill="1" applyAlignment="1">
      <alignment horizontal="center" vertical="center"/>
    </xf>
    <xf numFmtId="0" fontId="10" fillId="8" borderId="7" xfId="1" applyFont="1" applyFill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center" vertical="center"/>
    </xf>
    <xf numFmtId="166" fontId="9" fillId="6" borderId="5" xfId="1" applyNumberFormat="1" applyFont="1" applyFill="1" applyBorder="1" applyAlignment="1">
      <alignment horizontal="center" vertical="center"/>
    </xf>
    <xf numFmtId="0" fontId="2" fillId="0" borderId="8" xfId="0" applyFont="1" applyBorder="1"/>
    <xf numFmtId="166" fontId="9" fillId="6" borderId="8" xfId="1" applyNumberFormat="1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10" fillId="9" borderId="8" xfId="1" applyFont="1" applyFill="1" applyBorder="1" applyAlignment="1">
      <alignment horizontal="center"/>
    </xf>
    <xf numFmtId="0" fontId="9" fillId="5" borderId="8" xfId="0" applyFont="1" applyFill="1" applyBorder="1" applyAlignment="1">
      <alignment horizontal="center" vertical="center"/>
    </xf>
    <xf numFmtId="166" fontId="9" fillId="5" borderId="9" xfId="1" applyNumberFormat="1" applyFont="1" applyFill="1" applyBorder="1" applyAlignment="1">
      <alignment horizontal="center" vertical="center"/>
    </xf>
    <xf numFmtId="0" fontId="10" fillId="9" borderId="0" xfId="1" applyFont="1" applyFill="1" applyAlignment="1">
      <alignment horizontal="center"/>
    </xf>
    <xf numFmtId="0" fontId="2" fillId="0" borderId="0" xfId="0" applyFont="1"/>
    <xf numFmtId="0" fontId="9" fillId="6" borderId="0" xfId="0" applyFont="1" applyFill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66" fontId="9" fillId="5" borderId="10" xfId="1" applyNumberFormat="1" applyFont="1" applyFill="1" applyBorder="1" applyAlignment="1">
      <alignment horizontal="center" vertical="center"/>
    </xf>
    <xf numFmtId="0" fontId="4" fillId="0" borderId="8" xfId="1" applyBorder="1"/>
    <xf numFmtId="0" fontId="9" fillId="6" borderId="8" xfId="1" applyFont="1" applyFill="1" applyBorder="1" applyAlignment="1">
      <alignment horizontal="center" vertical="center"/>
    </xf>
    <xf numFmtId="167" fontId="9" fillId="10" borderId="11" xfId="1" applyNumberFormat="1" applyFont="1" applyFill="1" applyBorder="1" applyAlignment="1">
      <alignment horizontal="center" vertical="center" wrapText="1"/>
    </xf>
    <xf numFmtId="166" fontId="9" fillId="5" borderId="7" xfId="1" applyNumberFormat="1" applyFont="1" applyFill="1" applyBorder="1" applyAlignment="1">
      <alignment horizontal="center" vertical="center"/>
    </xf>
    <xf numFmtId="166" fontId="9" fillId="5" borderId="8" xfId="1" applyNumberFormat="1" applyFont="1" applyFill="1" applyBorder="1" applyAlignment="1">
      <alignment horizontal="center" vertical="center"/>
    </xf>
    <xf numFmtId="168" fontId="4" fillId="0" borderId="0" xfId="1" applyNumberFormat="1"/>
    <xf numFmtId="0" fontId="5" fillId="2" borderId="6" xfId="1" applyFont="1" applyFill="1" applyBorder="1" applyAlignment="1">
      <alignment horizontal="center" vertical="center" wrapText="1"/>
    </xf>
    <xf numFmtId="166" fontId="6" fillId="0" borderId="8" xfId="1" applyNumberFormat="1" applyFont="1" applyBorder="1"/>
    <xf numFmtId="0" fontId="10" fillId="8" borderId="8" xfId="1" applyFont="1" applyFill="1" applyBorder="1" applyAlignment="1">
      <alignment horizontal="center" vertical="center"/>
    </xf>
    <xf numFmtId="0" fontId="9" fillId="6" borderId="5" xfId="0" applyFont="1" applyFill="1" applyBorder="1" applyAlignment="1" applyProtection="1">
      <alignment horizontal="center" vertical="center"/>
      <protection locked="0" hidden="1"/>
    </xf>
    <xf numFmtId="0" fontId="3" fillId="0" borderId="15" xfId="0" applyFont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5" fillId="6" borderId="2" xfId="1" applyFont="1" applyFill="1" applyBorder="1" applyAlignment="1">
      <alignment horizontal="center" vertical="center"/>
    </xf>
    <xf numFmtId="0" fontId="9" fillId="6" borderId="8" xfId="1" applyFont="1" applyFill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/>
    </xf>
    <xf numFmtId="166" fontId="6" fillId="9" borderId="8" xfId="1" applyNumberFormat="1" applyFont="1" applyFill="1" applyBorder="1"/>
    <xf numFmtId="0" fontId="5" fillId="2" borderId="0" xfId="1" applyFont="1" applyFill="1" applyAlignment="1">
      <alignment horizontal="center" vertical="center" wrapText="1"/>
    </xf>
    <xf numFmtId="0" fontId="5" fillId="6" borderId="11" xfId="1" applyFont="1" applyFill="1" applyBorder="1" applyAlignment="1">
      <alignment horizontal="center" vertical="center" wrapText="1"/>
    </xf>
    <xf numFmtId="1" fontId="9" fillId="6" borderId="11" xfId="1" applyNumberFormat="1" applyFont="1" applyFill="1" applyBorder="1" applyAlignment="1">
      <alignment horizontal="center" vertical="center" wrapText="1"/>
    </xf>
    <xf numFmtId="0" fontId="9" fillId="6" borderId="11" xfId="1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/>
    </xf>
    <xf numFmtId="0" fontId="5" fillId="11" borderId="1" xfId="1" applyFont="1" applyFill="1" applyBorder="1" applyAlignment="1">
      <alignment horizontal="center" vertical="center"/>
    </xf>
    <xf numFmtId="0" fontId="10" fillId="0" borderId="8" xfId="1" applyFont="1" applyBorder="1" applyAlignment="1">
      <alignment horizontal="center"/>
    </xf>
    <xf numFmtId="0" fontId="6" fillId="9" borderId="7" xfId="1" applyFont="1" applyFill="1" applyBorder="1"/>
    <xf numFmtId="0" fontId="10" fillId="12" borderId="8" xfId="1" applyFont="1" applyFill="1" applyBorder="1" applyAlignment="1">
      <alignment horizontal="center" vertical="center"/>
    </xf>
    <xf numFmtId="0" fontId="10" fillId="9" borderId="8" xfId="1" applyFont="1" applyFill="1" applyBorder="1" applyAlignment="1">
      <alignment horizontal="center" vertical="center"/>
    </xf>
    <xf numFmtId="0" fontId="6" fillId="9" borderId="8" xfId="1" applyFont="1" applyFill="1" applyBorder="1"/>
    <xf numFmtId="0" fontId="5" fillId="11" borderId="1" xfId="1" applyFont="1" applyFill="1" applyBorder="1" applyAlignment="1">
      <alignment horizontal="center" vertical="center" wrapText="1"/>
    </xf>
    <xf numFmtId="0" fontId="6" fillId="0" borderId="17" xfId="1" applyFont="1" applyBorder="1"/>
    <xf numFmtId="0" fontId="6" fillId="0" borderId="17" xfId="1" applyFont="1" applyBorder="1" applyAlignment="1">
      <alignment horizontal="center"/>
    </xf>
    <xf numFmtId="166" fontId="6" fillId="13" borderId="17" xfId="1" applyNumberFormat="1" applyFont="1" applyFill="1" applyBorder="1" applyAlignment="1">
      <alignment horizontal="center"/>
    </xf>
    <xf numFmtId="0" fontId="6" fillId="0" borderId="18" xfId="1" applyFont="1" applyBorder="1"/>
    <xf numFmtId="0" fontId="6" fillId="0" borderId="18" xfId="1" applyFont="1" applyBorder="1" applyAlignment="1">
      <alignment horizontal="center"/>
    </xf>
    <xf numFmtId="166" fontId="6" fillId="13" borderId="18" xfId="1" applyNumberFormat="1" applyFont="1" applyFill="1" applyBorder="1"/>
    <xf numFmtId="0" fontId="4" fillId="9" borderId="18" xfId="1" applyFill="1" applyBorder="1"/>
    <xf numFmtId="166" fontId="9" fillId="5" borderId="14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167" fontId="6" fillId="0" borderId="0" xfId="1" applyNumberFormat="1" applyFont="1"/>
    <xf numFmtId="0" fontId="2" fillId="0" borderId="8" xfId="0" applyFont="1" applyBorder="1" applyAlignment="1">
      <alignment horizontal="center"/>
    </xf>
    <xf numFmtId="0" fontId="5" fillId="5" borderId="8" xfId="1" applyFont="1" applyFill="1" applyBorder="1" applyAlignment="1">
      <alignment horizontal="center" vertical="center"/>
    </xf>
    <xf numFmtId="0" fontId="5" fillId="6" borderId="8" xfId="1" applyFont="1" applyFill="1" applyBorder="1" applyAlignment="1">
      <alignment horizontal="center" vertical="center"/>
    </xf>
    <xf numFmtId="0" fontId="6" fillId="0" borderId="8" xfId="1" applyFont="1" applyBorder="1" applyAlignment="1">
      <alignment horizontal="center"/>
    </xf>
    <xf numFmtId="0" fontId="5" fillId="14" borderId="1" xfId="1" applyFont="1" applyFill="1" applyBorder="1" applyAlignment="1">
      <alignment horizontal="center" vertical="center"/>
    </xf>
    <xf numFmtId="0" fontId="5" fillId="14" borderId="1" xfId="1" applyFont="1" applyFill="1" applyBorder="1" applyAlignment="1">
      <alignment horizontal="center" vertical="center" wrapText="1"/>
    </xf>
    <xf numFmtId="0" fontId="5" fillId="14" borderId="0" xfId="1" applyFont="1" applyFill="1" applyAlignment="1">
      <alignment horizontal="center" vertical="center"/>
    </xf>
    <xf numFmtId="0" fontId="5" fillId="14" borderId="0" xfId="1" applyFont="1" applyFill="1" applyAlignment="1">
      <alignment horizontal="center" vertical="center" wrapText="1"/>
    </xf>
    <xf numFmtId="0" fontId="5" fillId="14" borderId="5" xfId="1" applyFont="1" applyFill="1" applyBorder="1" applyAlignment="1">
      <alignment horizontal="center" vertical="center" wrapText="1"/>
    </xf>
    <xf numFmtId="0" fontId="5" fillId="14" borderId="6" xfId="1" applyFont="1" applyFill="1" applyBorder="1" applyAlignment="1">
      <alignment horizontal="center" vertical="center" wrapText="1"/>
    </xf>
    <xf numFmtId="0" fontId="5" fillId="6" borderId="8" xfId="1" applyFont="1" applyFill="1" applyBorder="1" applyAlignment="1">
      <alignment horizontal="center" vertical="center" wrapText="1"/>
    </xf>
    <xf numFmtId="1" fontId="9" fillId="6" borderId="8" xfId="0" applyNumberFormat="1" applyFont="1" applyFill="1" applyBorder="1" applyAlignment="1" applyProtection="1">
      <alignment horizontal="center" vertical="center"/>
      <protection locked="0" hidden="1"/>
    </xf>
    <xf numFmtId="0" fontId="5" fillId="6" borderId="19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20" xfId="1" applyFont="1" applyFill="1" applyBorder="1" applyAlignment="1">
      <alignment horizontal="center" vertical="center" wrapText="1"/>
    </xf>
    <xf numFmtId="1" fontId="6" fillId="0" borderId="18" xfId="1" applyNumberFormat="1" applyFont="1" applyBorder="1" applyAlignment="1">
      <alignment horizontal="center"/>
    </xf>
    <xf numFmtId="0" fontId="10" fillId="15" borderId="18" xfId="1" applyFont="1" applyFill="1" applyBorder="1"/>
    <xf numFmtId="1" fontId="6" fillId="15" borderId="18" xfId="1" applyNumberFormat="1" applyFont="1" applyFill="1" applyBorder="1"/>
    <xf numFmtId="0" fontId="6" fillId="15" borderId="18" xfId="1" applyFont="1" applyFill="1" applyBorder="1"/>
    <xf numFmtId="0" fontId="6" fillId="15" borderId="21" xfId="1" applyFont="1" applyFill="1" applyBorder="1"/>
    <xf numFmtId="1" fontId="6" fillId="15" borderId="21" xfId="1" applyNumberFormat="1" applyFont="1" applyFill="1" applyBorder="1"/>
    <xf numFmtId="0" fontId="6" fillId="16" borderId="7" xfId="1" applyFont="1" applyFill="1" applyBorder="1" applyAlignment="1">
      <alignment horizontal="center" vertical="center"/>
    </xf>
    <xf numFmtId="0" fontId="6" fillId="16" borderId="0" xfId="1" applyFont="1" applyFill="1" applyAlignment="1">
      <alignment horizontal="center" vertical="center"/>
    </xf>
    <xf numFmtId="0" fontId="6" fillId="9" borderId="0" xfId="1" applyFont="1" applyFill="1"/>
    <xf numFmtId="0" fontId="10" fillId="15" borderId="22" xfId="1" applyFont="1" applyFill="1" applyBorder="1"/>
    <xf numFmtId="167" fontId="6" fillId="0" borderId="25" xfId="1" applyNumberFormat="1" applyFont="1" applyBorder="1" applyAlignment="1">
      <alignment horizontal="center" vertical="center"/>
    </xf>
    <xf numFmtId="168" fontId="6" fillId="0" borderId="25" xfId="1" applyNumberFormat="1" applyFont="1" applyBorder="1" applyAlignment="1">
      <alignment horizontal="center" vertical="center"/>
    </xf>
    <xf numFmtId="166" fontId="10" fillId="17" borderId="25" xfId="1" applyNumberFormat="1" applyFont="1" applyFill="1" applyBorder="1" applyAlignment="1">
      <alignment horizontal="center" vertical="center"/>
    </xf>
    <xf numFmtId="166" fontId="10" fillId="18" borderId="0" xfId="1" applyNumberFormat="1" applyFont="1" applyFill="1" applyAlignment="1">
      <alignment horizontal="center" vertical="center"/>
    </xf>
    <xf numFmtId="167" fontId="4" fillId="0" borderId="0" xfId="1" applyNumberFormat="1"/>
    <xf numFmtId="0" fontId="15" fillId="9" borderId="0" xfId="1" applyFont="1" applyFill="1" applyAlignment="1">
      <alignment horizontal="center" vertical="center" wrapText="1"/>
    </xf>
    <xf numFmtId="0" fontId="16" fillId="9" borderId="0" xfId="1" applyFont="1" applyFill="1" applyAlignment="1">
      <alignment vertical="center" wrapText="1"/>
    </xf>
    <xf numFmtId="0" fontId="0" fillId="9" borderId="0" xfId="0" applyFill="1" applyAlignment="1">
      <alignment horizontal="center" wrapText="1"/>
    </xf>
    <xf numFmtId="0" fontId="0" fillId="9" borderId="0" xfId="0" applyFill="1" applyAlignment="1">
      <alignment horizontal="center"/>
    </xf>
    <xf numFmtId="0" fontId="0" fillId="19" borderId="0" xfId="0" applyFill="1" applyAlignment="1">
      <alignment horizontal="center"/>
    </xf>
    <xf numFmtId="0" fontId="0" fillId="20" borderId="8" xfId="0" applyFill="1" applyBorder="1" applyAlignment="1">
      <alignment horizontal="center"/>
    </xf>
    <xf numFmtId="0" fontId="17" fillId="0" borderId="0" xfId="0" applyFont="1" applyAlignment="1">
      <alignment wrapText="1"/>
    </xf>
    <xf numFmtId="0" fontId="17" fillId="0" borderId="0" xfId="0" applyFont="1"/>
    <xf numFmtId="0" fontId="18" fillId="0" borderId="0" xfId="1" applyFont="1"/>
    <xf numFmtId="169" fontId="18" fillId="0" borderId="0" xfId="1" applyNumberFormat="1" applyFont="1"/>
    <xf numFmtId="1" fontId="18" fillId="0" borderId="0" xfId="1" applyNumberFormat="1" applyFont="1"/>
    <xf numFmtId="166" fontId="9" fillId="5" borderId="5" xfId="1" applyNumberFormat="1" applyFont="1" applyFill="1" applyBorder="1" applyAlignment="1">
      <alignment horizontal="center" vertical="center"/>
    </xf>
    <xf numFmtId="1" fontId="6" fillId="0" borderId="18" xfId="1" applyNumberFormat="1" applyFont="1" applyBorder="1"/>
    <xf numFmtId="0" fontId="19" fillId="16" borderId="0" xfId="1" applyFont="1" applyFill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20" fillId="16" borderId="0" xfId="1" applyFont="1" applyFill="1" applyAlignment="1">
      <alignment horizontal="center" vertical="center" wrapText="1"/>
    </xf>
    <xf numFmtId="0" fontId="20" fillId="0" borderId="0" xfId="1" applyFont="1" applyAlignment="1">
      <alignment horizontal="center" vertical="center" wrapText="1"/>
    </xf>
    <xf numFmtId="0" fontId="22" fillId="21" borderId="30" xfId="1" applyFont="1" applyFill="1" applyBorder="1" applyAlignment="1">
      <alignment horizontal="center" vertical="center"/>
    </xf>
    <xf numFmtId="0" fontId="22" fillId="21" borderId="31" xfId="1" applyFont="1" applyFill="1" applyBorder="1" applyAlignment="1">
      <alignment horizontal="center" vertical="center"/>
    </xf>
    <xf numFmtId="0" fontId="22" fillId="21" borderId="31" xfId="1" applyFont="1" applyFill="1" applyBorder="1" applyAlignment="1">
      <alignment horizontal="center" vertical="center" wrapText="1"/>
    </xf>
    <xf numFmtId="0" fontId="22" fillId="21" borderId="32" xfId="1" applyFont="1" applyFill="1" applyBorder="1" applyAlignment="1">
      <alignment horizontal="center" vertical="center"/>
    </xf>
    <xf numFmtId="0" fontId="22" fillId="21" borderId="33" xfId="1" applyFont="1" applyFill="1" applyBorder="1" applyAlignment="1">
      <alignment horizontal="center" vertical="center" wrapText="1"/>
    </xf>
    <xf numFmtId="0" fontId="22" fillId="22" borderId="0" xfId="1" applyFont="1" applyFill="1" applyAlignment="1">
      <alignment horizontal="center" vertical="center"/>
    </xf>
    <xf numFmtId="0" fontId="4" fillId="0" borderId="0" xfId="1" applyAlignment="1">
      <alignment horizontal="center"/>
    </xf>
    <xf numFmtId="14" fontId="23" fillId="23" borderId="34" xfId="1" applyNumberFormat="1" applyFont="1" applyFill="1" applyBorder="1" applyAlignment="1">
      <alignment horizontal="center" vertical="center"/>
    </xf>
    <xf numFmtId="0" fontId="24" fillId="23" borderId="34" xfId="1" applyFont="1" applyFill="1" applyBorder="1" applyAlignment="1">
      <alignment horizontal="center" vertical="center"/>
    </xf>
    <xf numFmtId="0" fontId="24" fillId="23" borderId="34" xfId="1" applyFont="1" applyFill="1" applyBorder="1" applyAlignment="1">
      <alignment horizontal="left" vertical="center" wrapText="1"/>
    </xf>
    <xf numFmtId="0" fontId="25" fillId="23" borderId="34" xfId="1" applyFont="1" applyFill="1" applyBorder="1" applyAlignment="1">
      <alignment horizontal="left" vertical="center" wrapText="1"/>
    </xf>
    <xf numFmtId="166" fontId="4" fillId="23" borderId="34" xfId="1" applyNumberFormat="1" applyFill="1" applyBorder="1" applyAlignment="1">
      <alignment horizontal="left"/>
    </xf>
    <xf numFmtId="166" fontId="4" fillId="23" borderId="0" xfId="1" applyNumberFormat="1" applyFill="1" applyAlignment="1">
      <alignment horizontal="left"/>
    </xf>
    <xf numFmtId="14" fontId="26" fillId="24" borderId="34" xfId="1" applyNumberFormat="1" applyFont="1" applyFill="1" applyBorder="1" applyAlignment="1">
      <alignment horizontal="center" vertical="center"/>
    </xf>
    <xf numFmtId="1" fontId="29" fillId="0" borderId="34" xfId="1" applyNumberFormat="1" applyFont="1" applyBorder="1" applyAlignment="1">
      <alignment horizontal="center" vertical="center"/>
    </xf>
    <xf numFmtId="1" fontId="24" fillId="0" borderId="34" xfId="1" applyNumberFormat="1" applyFont="1" applyBorder="1" applyAlignment="1">
      <alignment horizontal="center" vertical="center"/>
    </xf>
    <xf numFmtId="0" fontId="24" fillId="0" borderId="34" xfId="1" applyFont="1" applyBorder="1"/>
    <xf numFmtId="0" fontId="25" fillId="0" borderId="34" xfId="1" applyFont="1" applyBorder="1" applyAlignment="1">
      <alignment horizontal="justify"/>
    </xf>
    <xf numFmtId="166" fontId="30" fillId="0" borderId="34" xfId="1" applyNumberFormat="1" applyFont="1" applyBorder="1" applyAlignment="1">
      <alignment horizontal="center" vertical="center" wrapText="1"/>
    </xf>
    <xf numFmtId="166" fontId="9" fillId="0" borderId="34" xfId="1" applyNumberFormat="1" applyFont="1" applyBorder="1" applyAlignment="1">
      <alignment horizontal="center" vertical="center" wrapText="1"/>
    </xf>
    <xf numFmtId="166" fontId="22" fillId="0" borderId="35" xfId="1" applyNumberFormat="1" applyFont="1" applyBorder="1" applyAlignment="1">
      <alignment horizontal="center" vertical="center"/>
    </xf>
    <xf numFmtId="0" fontId="29" fillId="0" borderId="34" xfId="1" applyFont="1" applyBorder="1" applyAlignment="1">
      <alignment horizontal="center" vertical="center"/>
    </xf>
    <xf numFmtId="0" fontId="24" fillId="0" borderId="34" xfId="1" applyFont="1" applyBorder="1" applyAlignment="1">
      <alignment horizontal="left" vertical="center" wrapText="1"/>
    </xf>
    <xf numFmtId="167" fontId="29" fillId="0" borderId="0" xfId="1" applyNumberFormat="1" applyFont="1" applyAlignment="1">
      <alignment horizontal="center"/>
    </xf>
    <xf numFmtId="168" fontId="6" fillId="0" borderId="0" xfId="1" applyNumberFormat="1" applyFont="1"/>
    <xf numFmtId="0" fontId="24" fillId="0" borderId="34" xfId="1" applyFont="1" applyBorder="1" applyAlignment="1">
      <alignment horizontal="center" vertical="center"/>
    </xf>
    <xf numFmtId="167" fontId="29" fillId="0" borderId="9" xfId="1" applyNumberFormat="1" applyFont="1" applyBorder="1" applyAlignment="1">
      <alignment horizontal="center"/>
    </xf>
    <xf numFmtId="167" fontId="29" fillId="0" borderId="8" xfId="1" applyNumberFormat="1" applyFont="1" applyBorder="1" applyAlignment="1">
      <alignment horizontal="center"/>
    </xf>
    <xf numFmtId="166" fontId="30" fillId="0" borderId="34" xfId="1" applyNumberFormat="1" applyFont="1" applyBorder="1" applyAlignment="1">
      <alignment horizontal="center" vertical="center"/>
    </xf>
    <xf numFmtId="167" fontId="31" fillId="13" borderId="36" xfId="1" applyNumberFormat="1" applyFont="1" applyFill="1" applyBorder="1" applyAlignment="1">
      <alignment horizontal="center"/>
    </xf>
    <xf numFmtId="167" fontId="29" fillId="12" borderId="37" xfId="1" applyNumberFormat="1" applyFont="1" applyFill="1" applyBorder="1" applyAlignment="1">
      <alignment horizontal="center"/>
    </xf>
    <xf numFmtId="166" fontId="22" fillId="0" borderId="34" xfId="1" applyNumberFormat="1" applyFont="1" applyBorder="1" applyAlignment="1">
      <alignment horizontal="center" vertical="center" wrapText="1"/>
    </xf>
    <xf numFmtId="166" fontId="22" fillId="0" borderId="34" xfId="1" applyNumberFormat="1" applyFont="1" applyBorder="1" applyAlignment="1">
      <alignment horizontal="center" wrapText="1"/>
    </xf>
    <xf numFmtId="166" fontId="5" fillId="26" borderId="34" xfId="1" applyNumberFormat="1" applyFont="1" applyFill="1" applyBorder="1" applyAlignment="1">
      <alignment horizontal="center" vertical="center" wrapText="1"/>
    </xf>
    <xf numFmtId="167" fontId="29" fillId="0" borderId="0" xfId="1" applyNumberFormat="1" applyFont="1" applyAlignment="1">
      <alignment horizontal="center" vertical="center"/>
    </xf>
    <xf numFmtId="14" fontId="32" fillId="23" borderId="34" xfId="1" applyNumberFormat="1" applyFont="1" applyFill="1" applyBorder="1" applyAlignment="1">
      <alignment horizontal="right"/>
    </xf>
    <xf numFmtId="0" fontId="33" fillId="23" borderId="34" xfId="1" applyFont="1" applyFill="1" applyBorder="1" applyAlignment="1">
      <alignment horizontal="center" vertical="center"/>
    </xf>
    <xf numFmtId="0" fontId="33" fillId="23" borderId="34" xfId="1" applyFont="1" applyFill="1" applyBorder="1" applyAlignment="1">
      <alignment horizontal="left" vertical="center" wrapText="1"/>
    </xf>
    <xf numFmtId="166" fontId="34" fillId="23" borderId="34" xfId="1" applyNumberFormat="1" applyFont="1" applyFill="1" applyBorder="1" applyAlignment="1">
      <alignment horizontal="left"/>
    </xf>
    <xf numFmtId="166" fontId="34" fillId="23" borderId="35" xfId="1" applyNumberFormat="1" applyFont="1" applyFill="1" applyBorder="1" applyAlignment="1">
      <alignment horizontal="left"/>
    </xf>
    <xf numFmtId="166" fontId="34" fillId="23" borderId="0" xfId="1" applyNumberFormat="1" applyFont="1" applyFill="1" applyAlignment="1">
      <alignment horizontal="left"/>
    </xf>
    <xf numFmtId="167" fontId="4" fillId="0" borderId="0" xfId="1" applyNumberFormat="1" applyAlignment="1">
      <alignment horizontal="center"/>
    </xf>
    <xf numFmtId="166" fontId="6" fillId="0" borderId="0" xfId="1" applyNumberFormat="1" applyFont="1"/>
    <xf numFmtId="165" fontId="35" fillId="0" borderId="0" xfId="2" applyFont="1"/>
    <xf numFmtId="166" fontId="30" fillId="0" borderId="35" xfId="1" applyNumberFormat="1" applyFont="1" applyBorder="1" applyAlignment="1">
      <alignment horizontal="center" vertical="center"/>
    </xf>
    <xf numFmtId="166" fontId="5" fillId="26" borderId="35" xfId="1" applyNumberFormat="1" applyFont="1" applyFill="1" applyBorder="1" applyAlignment="1">
      <alignment horizontal="center" vertical="center" wrapText="1"/>
    </xf>
    <xf numFmtId="166" fontId="36" fillId="23" borderId="34" xfId="1" applyNumberFormat="1" applyFont="1" applyFill="1" applyBorder="1" applyAlignment="1">
      <alignment horizontal="left"/>
    </xf>
    <xf numFmtId="166" fontId="36" fillId="23" borderId="35" xfId="1" applyNumberFormat="1" applyFont="1" applyFill="1" applyBorder="1" applyAlignment="1">
      <alignment horizontal="left"/>
    </xf>
    <xf numFmtId="0" fontId="35" fillId="0" borderId="0" xfId="1" applyFont="1"/>
    <xf numFmtId="170" fontId="35" fillId="0" borderId="0" xfId="1" applyNumberFormat="1" applyFont="1"/>
    <xf numFmtId="1" fontId="24" fillId="9" borderId="34" xfId="1" applyNumberFormat="1" applyFont="1" applyFill="1" applyBorder="1" applyAlignment="1">
      <alignment horizontal="center" vertical="center"/>
    </xf>
    <xf numFmtId="170" fontId="37" fillId="0" borderId="0" xfId="1" applyNumberFormat="1" applyFont="1"/>
    <xf numFmtId="170" fontId="38" fillId="0" borderId="0" xfId="1" applyNumberFormat="1" applyFont="1"/>
    <xf numFmtId="14" fontId="39" fillId="28" borderId="40" xfId="0" applyNumberFormat="1" applyFont="1" applyFill="1" applyBorder="1" applyAlignment="1">
      <alignment horizontal="center" vertical="center"/>
    </xf>
    <xf numFmtId="14" fontId="26" fillId="29" borderId="34" xfId="1" applyNumberFormat="1" applyFont="1" applyFill="1" applyBorder="1" applyAlignment="1">
      <alignment horizontal="center" vertical="center"/>
    </xf>
    <xf numFmtId="0" fontId="24" fillId="30" borderId="34" xfId="1" applyFont="1" applyFill="1" applyBorder="1" applyAlignment="1">
      <alignment horizontal="center" vertical="center"/>
    </xf>
    <xf numFmtId="0" fontId="29" fillId="30" borderId="34" xfId="1" applyFont="1" applyFill="1" applyBorder="1" applyAlignment="1">
      <alignment horizontal="center" vertical="center"/>
    </xf>
    <xf numFmtId="0" fontId="24" fillId="30" borderId="34" xfId="1" applyFont="1" applyFill="1" applyBorder="1" applyAlignment="1">
      <alignment horizontal="left" vertical="center" wrapText="1"/>
    </xf>
    <xf numFmtId="0" fontId="25" fillId="30" borderId="34" xfId="1" applyFont="1" applyFill="1" applyBorder="1" applyAlignment="1">
      <alignment horizontal="justify"/>
    </xf>
    <xf numFmtId="166" fontId="22" fillId="30" borderId="34" xfId="1" applyNumberFormat="1" applyFont="1" applyFill="1" applyBorder="1" applyAlignment="1">
      <alignment horizontal="center" vertical="center" wrapText="1"/>
    </xf>
    <xf numFmtId="166" fontId="5" fillId="30" borderId="35" xfId="1" applyNumberFormat="1" applyFont="1" applyFill="1" applyBorder="1" applyAlignment="1">
      <alignment horizontal="center" vertical="center" wrapText="1"/>
    </xf>
    <xf numFmtId="167" fontId="29" fillId="30" borderId="8" xfId="1" applyNumberFormat="1" applyFont="1" applyFill="1" applyBorder="1" applyAlignment="1">
      <alignment horizontal="center" vertical="center"/>
    </xf>
    <xf numFmtId="166" fontId="4" fillId="23" borderId="35" xfId="1" applyNumberFormat="1" applyFill="1" applyBorder="1" applyAlignment="1">
      <alignment horizontal="left"/>
    </xf>
    <xf numFmtId="0" fontId="29" fillId="0" borderId="0" xfId="1" applyFont="1" applyAlignment="1">
      <alignment horizontal="center"/>
    </xf>
    <xf numFmtId="0" fontId="4" fillId="9" borderId="0" xfId="1" applyFill="1" applyAlignment="1">
      <alignment horizontal="center"/>
    </xf>
    <xf numFmtId="14" fontId="26" fillId="24" borderId="43" xfId="1" applyNumberFormat="1" applyFont="1" applyFill="1" applyBorder="1" applyAlignment="1">
      <alignment horizontal="center" vertical="center"/>
    </xf>
    <xf numFmtId="0" fontId="30" fillId="21" borderId="43" xfId="1" applyFont="1" applyFill="1" applyBorder="1" applyAlignment="1">
      <alignment horizontal="center" vertical="center"/>
    </xf>
    <xf numFmtId="0" fontId="40" fillId="21" borderId="43" xfId="1" applyFont="1" applyFill="1" applyBorder="1" applyAlignment="1">
      <alignment horizontal="left" wrapText="1"/>
    </xf>
    <xf numFmtId="0" fontId="40" fillId="21" borderId="43" xfId="1" applyFont="1" applyFill="1" applyBorder="1" applyAlignment="1">
      <alignment horizontal="left" vertical="center" wrapText="1"/>
    </xf>
    <xf numFmtId="0" fontId="22" fillId="21" borderId="43" xfId="1" applyFont="1" applyFill="1" applyBorder="1" applyAlignment="1">
      <alignment horizontal="center" vertical="center"/>
    </xf>
    <xf numFmtId="0" fontId="22" fillId="21" borderId="43" xfId="1" applyFont="1" applyFill="1" applyBorder="1" applyAlignment="1">
      <alignment horizontal="center" vertical="center" wrapText="1"/>
    </xf>
    <xf numFmtId="0" fontId="22" fillId="21" borderId="0" xfId="1" applyFont="1" applyFill="1" applyAlignment="1">
      <alignment horizontal="center" vertical="center"/>
    </xf>
    <xf numFmtId="3" fontId="41" fillId="0" borderId="0" xfId="1" applyNumberFormat="1" applyFont="1" applyAlignment="1">
      <alignment horizontal="center"/>
    </xf>
    <xf numFmtId="14" fontId="23" fillId="31" borderId="44" xfId="1" applyNumberFormat="1" applyFont="1" applyFill="1" applyBorder="1" applyAlignment="1">
      <alignment horizontal="right"/>
    </xf>
    <xf numFmtId="1" fontId="23" fillId="31" borderId="45" xfId="1" applyNumberFormat="1" applyFont="1" applyFill="1" applyBorder="1" applyAlignment="1">
      <alignment horizontal="center"/>
    </xf>
    <xf numFmtId="0" fontId="42" fillId="0" borderId="45" xfId="1" applyFont="1" applyBorder="1" applyAlignment="1">
      <alignment horizontal="right"/>
    </xf>
    <xf numFmtId="168" fontId="23" fillId="32" borderId="45" xfId="1" applyNumberFormat="1" applyFont="1" applyFill="1" applyBorder="1"/>
    <xf numFmtId="3" fontId="23" fillId="32" borderId="45" xfId="1" applyNumberFormat="1" applyFont="1" applyFill="1" applyBorder="1"/>
    <xf numFmtId="3" fontId="23" fillId="32" borderId="0" xfId="1" applyNumberFormat="1" applyFont="1" applyFill="1"/>
    <xf numFmtId="3" fontId="32" fillId="16" borderId="8" xfId="1" applyNumberFormat="1" applyFont="1" applyFill="1" applyBorder="1" applyAlignment="1">
      <alignment horizontal="center"/>
    </xf>
    <xf numFmtId="14" fontId="30" fillId="0" borderId="0" xfId="1" applyNumberFormat="1" applyFont="1" applyAlignment="1">
      <alignment horizontal="center" vertical="center"/>
    </xf>
    <xf numFmtId="0" fontId="30" fillId="0" borderId="0" xfId="1" applyFont="1" applyAlignment="1">
      <alignment horizontal="center" vertical="center"/>
    </xf>
    <xf numFmtId="0" fontId="4" fillId="0" borderId="0" xfId="1" applyAlignment="1">
      <alignment horizontal="center" vertical="center"/>
    </xf>
    <xf numFmtId="0" fontId="43" fillId="24" borderId="12" xfId="1" applyFont="1" applyFill="1" applyBorder="1" applyAlignment="1">
      <alignment horizontal="center" vertical="center" wrapText="1"/>
    </xf>
    <xf numFmtId="3" fontId="44" fillId="24" borderId="0" xfId="1" applyNumberFormat="1" applyFont="1" applyFill="1" applyAlignment="1">
      <alignment horizontal="center" vertical="center"/>
    </xf>
    <xf numFmtId="168" fontId="35" fillId="16" borderId="8" xfId="1" applyNumberFormat="1" applyFont="1" applyFill="1" applyBorder="1"/>
    <xf numFmtId="171" fontId="45" fillId="16" borderId="8" xfId="1" applyNumberFormat="1" applyFont="1" applyFill="1" applyBorder="1"/>
    <xf numFmtId="171" fontId="46" fillId="0" borderId="0" xfId="1" applyNumberFormat="1" applyFont="1"/>
    <xf numFmtId="171" fontId="35" fillId="0" borderId="0" xfId="1" applyNumberFormat="1" applyFont="1"/>
    <xf numFmtId="3" fontId="44" fillId="24" borderId="0" xfId="1" applyNumberFormat="1" applyFont="1" applyFill="1" applyAlignment="1">
      <alignment horizontal="right" vertical="center"/>
    </xf>
    <xf numFmtId="14" fontId="23" fillId="0" borderId="0" xfId="1" applyNumberFormat="1" applyFont="1" applyAlignment="1">
      <alignment horizontal="center" vertical="center"/>
    </xf>
    <xf numFmtId="172" fontId="47" fillId="34" borderId="54" xfId="1" applyNumberFormat="1" applyFont="1" applyFill="1" applyBorder="1" applyAlignment="1">
      <alignment horizontal="center" vertical="center" wrapText="1"/>
    </xf>
    <xf numFmtId="173" fontId="47" fillId="34" borderId="55" xfId="1" applyNumberFormat="1" applyFont="1" applyFill="1" applyBorder="1" applyAlignment="1">
      <alignment horizontal="center" vertical="center" wrapText="1"/>
    </xf>
    <xf numFmtId="0" fontId="47" fillId="34" borderId="55" xfId="1" applyFont="1" applyFill="1" applyBorder="1" applyAlignment="1">
      <alignment horizontal="center" vertical="center" wrapText="1"/>
    </xf>
    <xf numFmtId="0" fontId="48" fillId="34" borderId="56" xfId="1" applyFont="1" applyFill="1" applyBorder="1" applyAlignment="1">
      <alignment horizontal="center" vertical="center" wrapText="1"/>
    </xf>
    <xf numFmtId="168" fontId="49" fillId="13" borderId="0" xfId="1" applyNumberFormat="1" applyFont="1" applyFill="1" applyAlignment="1">
      <alignment horizontal="center"/>
    </xf>
    <xf numFmtId="174" fontId="50" fillId="35" borderId="8" xfId="1" applyNumberFormat="1" applyFont="1" applyFill="1" applyBorder="1" applyAlignment="1">
      <alignment horizontal="center" vertical="center" wrapText="1"/>
    </xf>
    <xf numFmtId="20" fontId="50" fillId="35" borderId="8" xfId="1" applyNumberFormat="1" applyFont="1" applyFill="1" applyBorder="1" applyAlignment="1">
      <alignment horizontal="center" vertical="center" wrapText="1"/>
    </xf>
    <xf numFmtId="49" fontId="50" fillId="35" borderId="8" xfId="1" applyNumberFormat="1" applyFont="1" applyFill="1" applyBorder="1" applyAlignment="1">
      <alignment horizontal="center" vertical="center" wrapText="1"/>
    </xf>
    <xf numFmtId="0" fontId="51" fillId="36" borderId="7" xfId="0" applyFont="1" applyFill="1" applyBorder="1" applyAlignment="1">
      <alignment horizontal="center" vertical="center"/>
    </xf>
    <xf numFmtId="0" fontId="51" fillId="36" borderId="8" xfId="0" applyFont="1" applyFill="1" applyBorder="1" applyAlignment="1">
      <alignment horizontal="center" vertical="center" wrapText="1"/>
    </xf>
    <xf numFmtId="166" fontId="9" fillId="37" borderId="5" xfId="1" applyNumberFormat="1" applyFont="1" applyFill="1" applyBorder="1" applyAlignment="1">
      <alignment horizontal="center" vertical="center"/>
    </xf>
    <xf numFmtId="0" fontId="49" fillId="0" borderId="0" xfId="1" applyFont="1" applyAlignment="1">
      <alignment horizontal="center"/>
    </xf>
    <xf numFmtId="49" fontId="48" fillId="38" borderId="0" xfId="1" applyNumberFormat="1" applyFont="1" applyFill="1" applyAlignment="1">
      <alignment horizontal="center" vertical="center" wrapText="1"/>
    </xf>
    <xf numFmtId="49" fontId="4" fillId="9" borderId="0" xfId="1" applyNumberFormat="1" applyFill="1"/>
    <xf numFmtId="49" fontId="4" fillId="0" borderId="0" xfId="1" applyNumberFormat="1"/>
    <xf numFmtId="49" fontId="49" fillId="0" borderId="0" xfId="1" applyNumberFormat="1" applyFont="1" applyAlignment="1">
      <alignment horizontal="center"/>
    </xf>
    <xf numFmtId="49" fontId="49" fillId="0" borderId="9" xfId="1" applyNumberFormat="1" applyFont="1" applyBorder="1" applyAlignment="1">
      <alignment horizontal="center"/>
    </xf>
    <xf numFmtId="49" fontId="48" fillId="0" borderId="0" xfId="1" applyNumberFormat="1" applyFont="1" applyAlignment="1">
      <alignment horizontal="center" vertical="center" wrapText="1"/>
    </xf>
    <xf numFmtId="169" fontId="48" fillId="0" borderId="0" xfId="2" applyNumberFormat="1" applyFont="1" applyFill="1" applyBorder="1" applyAlignment="1">
      <alignment horizontal="center" vertical="center" wrapText="1"/>
    </xf>
    <xf numFmtId="164" fontId="52" fillId="0" borderId="0" xfId="3" applyFont="1" applyAlignment="1">
      <alignment horizontal="center"/>
    </xf>
    <xf numFmtId="49" fontId="53" fillId="0" borderId="0" xfId="1" applyNumberFormat="1" applyFont="1" applyAlignment="1">
      <alignment horizontal="center" wrapText="1"/>
    </xf>
    <xf numFmtId="174" fontId="50" fillId="39" borderId="8" xfId="1" applyNumberFormat="1" applyFont="1" applyFill="1" applyBorder="1" applyAlignment="1">
      <alignment horizontal="center" vertical="center" wrapText="1"/>
    </xf>
    <xf numFmtId="20" fontId="50" fillId="39" borderId="8" xfId="1" applyNumberFormat="1" applyFont="1" applyFill="1" applyBorder="1" applyAlignment="1">
      <alignment horizontal="center" vertical="center" wrapText="1"/>
    </xf>
    <xf numFmtId="49" fontId="50" fillId="39" borderId="8" xfId="1" applyNumberFormat="1" applyFont="1" applyFill="1" applyBorder="1" applyAlignment="1">
      <alignment horizontal="center" vertical="center" wrapText="1"/>
    </xf>
    <xf numFmtId="0" fontId="51" fillId="40" borderId="7" xfId="0" applyFont="1" applyFill="1" applyBorder="1" applyAlignment="1">
      <alignment horizontal="center" vertical="center"/>
    </xf>
    <xf numFmtId="20" fontId="54" fillId="41" borderId="9" xfId="0" applyNumberFormat="1" applyFont="1" applyFill="1" applyBorder="1" applyAlignment="1">
      <alignment horizontal="center" vertical="center" wrapText="1"/>
    </xf>
    <xf numFmtId="49" fontId="54" fillId="41" borderId="9" xfId="0" applyNumberFormat="1" applyFont="1" applyFill="1" applyBorder="1" applyAlignment="1">
      <alignment horizontal="center" vertical="center" wrapText="1"/>
    </xf>
    <xf numFmtId="174" fontId="50" fillId="35" borderId="0" xfId="1" applyNumberFormat="1" applyFont="1" applyFill="1" applyAlignment="1">
      <alignment horizontal="center" vertical="center" wrapText="1"/>
    </xf>
    <xf numFmtId="20" fontId="50" fillId="35" borderId="0" xfId="1" applyNumberFormat="1" applyFont="1" applyFill="1" applyAlignment="1">
      <alignment horizontal="center" vertical="center" wrapText="1"/>
    </xf>
    <xf numFmtId="49" fontId="50" fillId="35" borderId="0" xfId="1" applyNumberFormat="1" applyFont="1" applyFill="1" applyAlignment="1">
      <alignment horizontal="center" vertical="center" wrapText="1"/>
    </xf>
    <xf numFmtId="21" fontId="45" fillId="0" borderId="57" xfId="1" applyNumberFormat="1" applyFont="1" applyBorder="1" applyAlignment="1">
      <alignment horizontal="center" vertical="center" wrapText="1"/>
    </xf>
    <xf numFmtId="0" fontId="6" fillId="0" borderId="57" xfId="1" applyFont="1" applyBorder="1" applyAlignment="1">
      <alignment horizontal="center" vertical="center" wrapText="1"/>
    </xf>
    <xf numFmtId="169" fontId="55" fillId="24" borderId="39" xfId="4" applyNumberFormat="1" applyFont="1" applyFill="1" applyBorder="1" applyAlignment="1" applyProtection="1">
      <alignment horizontal="center" vertical="center" wrapText="1"/>
    </xf>
    <xf numFmtId="3" fontId="45" fillId="0" borderId="0" xfId="1" applyNumberFormat="1" applyFont="1" applyAlignment="1">
      <alignment horizontal="center" vertical="center" wrapText="1"/>
    </xf>
    <xf numFmtId="0" fontId="45" fillId="9" borderId="0" xfId="1" applyFont="1" applyFill="1" applyAlignment="1">
      <alignment horizontal="center" vertical="center" wrapText="1"/>
    </xf>
    <xf numFmtId="167" fontId="46" fillId="0" borderId="0" xfId="1" applyNumberFormat="1" applyFont="1"/>
    <xf numFmtId="44" fontId="4" fillId="0" borderId="0" xfId="1" applyNumberFormat="1"/>
    <xf numFmtId="0" fontId="45" fillId="0" borderId="0" xfId="1" applyFont="1" applyAlignment="1">
      <alignment horizontal="center" vertical="center" wrapText="1"/>
    </xf>
    <xf numFmtId="3" fontId="4" fillId="6" borderId="0" xfId="1" applyNumberFormat="1" applyFill="1" applyAlignment="1">
      <alignment horizontal="center"/>
    </xf>
    <xf numFmtId="0" fontId="40" fillId="6" borderId="0" xfId="1" applyFont="1" applyFill="1" applyAlignment="1">
      <alignment horizontal="left"/>
    </xf>
    <xf numFmtId="0" fontId="4" fillId="6" borderId="0" xfId="1" applyFill="1"/>
    <xf numFmtId="169" fontId="46" fillId="9" borderId="0" xfId="1" applyNumberFormat="1" applyFont="1" applyFill="1" applyAlignment="1">
      <alignment horizontal="center" vertical="center" wrapText="1"/>
    </xf>
    <xf numFmtId="3" fontId="46" fillId="0" borderId="0" xfId="1" applyNumberFormat="1" applyFont="1"/>
    <xf numFmtId="3" fontId="4" fillId="0" borderId="0" xfId="1" applyNumberFormat="1"/>
    <xf numFmtId="0" fontId="5" fillId="5" borderId="0" xfId="0" applyFont="1" applyFill="1" applyAlignment="1">
      <alignment horizontal="center" vertical="center"/>
    </xf>
    <xf numFmtId="49" fontId="5" fillId="5" borderId="0" xfId="0" applyNumberFormat="1" applyFont="1" applyFill="1" applyAlignment="1">
      <alignment horizontal="center" vertical="center"/>
    </xf>
    <xf numFmtId="166" fontId="9" fillId="6" borderId="0" xfId="1" applyNumberFormat="1" applyFont="1" applyFill="1" applyAlignment="1">
      <alignment horizontal="center" vertical="center"/>
    </xf>
    <xf numFmtId="166" fontId="59" fillId="5" borderId="0" xfId="1" applyNumberFormat="1" applyFont="1" applyFill="1" applyAlignment="1">
      <alignment horizontal="center" vertical="center"/>
    </xf>
    <xf numFmtId="169" fontId="37" fillId="0" borderId="0" xfId="1" applyNumberFormat="1" applyFont="1"/>
    <xf numFmtId="3" fontId="60" fillId="0" borderId="0" xfId="1" applyNumberFormat="1" applyFont="1"/>
    <xf numFmtId="169" fontId="0" fillId="0" borderId="0" xfId="0" applyNumberFormat="1" applyAlignment="1">
      <alignment horizontal="center" vertical="center"/>
    </xf>
    <xf numFmtId="0" fontId="31" fillId="0" borderId="0" xfId="1" applyFont="1" applyAlignment="1">
      <alignment horizontal="center"/>
    </xf>
    <xf numFmtId="169" fontId="49" fillId="0" borderId="0" xfId="1" applyNumberFormat="1" applyFont="1"/>
    <xf numFmtId="3" fontId="38" fillId="0" borderId="0" xfId="1" applyNumberFormat="1" applyFont="1"/>
    <xf numFmtId="3" fontId="31" fillId="0" borderId="0" xfId="1" applyNumberFormat="1" applyFont="1"/>
    <xf numFmtId="176" fontId="62" fillId="0" borderId="0" xfId="4" applyNumberFormat="1" applyFont="1" applyFill="1" applyBorder="1" applyAlignment="1" applyProtection="1">
      <alignment vertical="center"/>
    </xf>
    <xf numFmtId="0" fontId="18" fillId="0" borderId="0" xfId="1" applyFont="1" applyAlignment="1">
      <alignment horizontal="center"/>
    </xf>
    <xf numFmtId="0" fontId="64" fillId="0" borderId="0" xfId="0" applyFont="1"/>
    <xf numFmtId="0" fontId="63" fillId="0" borderId="8" xfId="0" applyFont="1" applyBorder="1" applyAlignment="1">
      <alignment horizontal="center"/>
    </xf>
    <xf numFmtId="0" fontId="63" fillId="0" borderId="61" xfId="0" applyFont="1" applyBorder="1" applyAlignment="1">
      <alignment horizontal="center" wrapText="1"/>
    </xf>
    <xf numFmtId="0" fontId="64" fillId="0" borderId="8" xfId="0" applyFont="1" applyBorder="1" applyAlignment="1">
      <alignment horizontal="center"/>
    </xf>
    <xf numFmtId="164" fontId="64" fillId="0" borderId="8" xfId="3" applyFont="1" applyBorder="1"/>
    <xf numFmtId="177" fontId="64" fillId="13" borderId="8" xfId="0" applyNumberFormat="1" applyFont="1" applyFill="1" applyBorder="1"/>
    <xf numFmtId="177" fontId="64" fillId="0" borderId="8" xfId="0" applyNumberFormat="1" applyFont="1" applyBorder="1"/>
    <xf numFmtId="164" fontId="64" fillId="0" borderId="0" xfId="0" applyNumberFormat="1" applyFont="1"/>
    <xf numFmtId="164" fontId="63" fillId="0" borderId="0" xfId="0" applyNumberFormat="1" applyFont="1"/>
    <xf numFmtId="177" fontId="64" fillId="0" borderId="0" xfId="0" applyNumberFormat="1" applyFont="1"/>
    <xf numFmtId="177" fontId="65" fillId="16" borderId="16" xfId="0" applyNumberFormat="1" applyFont="1" applyFill="1" applyBorder="1"/>
    <xf numFmtId="164" fontId="0" fillId="0" borderId="0" xfId="0" applyNumberFormat="1"/>
    <xf numFmtId="178" fontId="0" fillId="0" borderId="0" xfId="0" applyNumberFormat="1"/>
    <xf numFmtId="17" fontId="0" fillId="0" borderId="0" xfId="0" applyNumberFormat="1"/>
    <xf numFmtId="177" fontId="64" fillId="0" borderId="8" xfId="3" applyNumberFormat="1" applyFont="1" applyBorder="1"/>
    <xf numFmtId="164" fontId="64" fillId="9" borderId="8" xfId="3" applyFont="1" applyFill="1" applyBorder="1"/>
    <xf numFmtId="177" fontId="0" fillId="0" borderId="0" xfId="0" applyNumberFormat="1"/>
    <xf numFmtId="177" fontId="64" fillId="0" borderId="0" xfId="3" applyNumberFormat="1" applyFont="1" applyFill="1" applyBorder="1"/>
    <xf numFmtId="177" fontId="0" fillId="0" borderId="8" xfId="0" applyNumberFormat="1" applyBorder="1"/>
    <xf numFmtId="166" fontId="9" fillId="43" borderId="5" xfId="1" applyNumberFormat="1" applyFont="1" applyFill="1" applyBorder="1" applyAlignment="1">
      <alignment horizontal="center" vertical="center"/>
    </xf>
    <xf numFmtId="166" fontId="9" fillId="7" borderId="8" xfId="1" applyNumberFormat="1" applyFont="1" applyFill="1" applyBorder="1" applyAlignment="1">
      <alignment horizontal="center" vertical="center"/>
    </xf>
    <xf numFmtId="166" fontId="9" fillId="43" borderId="8" xfId="1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/>
    <xf numFmtId="0" fontId="1" fillId="0" borderId="0" xfId="0" applyFont="1"/>
    <xf numFmtId="0" fontId="1" fillId="0" borderId="8" xfId="0" applyFont="1" applyBorder="1" applyAlignment="1">
      <alignment horizontal="center"/>
    </xf>
    <xf numFmtId="177" fontId="66" fillId="16" borderId="8" xfId="0" applyNumberFormat="1" applyFont="1" applyFill="1" applyBorder="1"/>
    <xf numFmtId="0" fontId="64" fillId="12" borderId="0" xfId="0" applyFont="1" applyFill="1"/>
    <xf numFmtId="0" fontId="0" fillId="12" borderId="0" xfId="0" applyFill="1"/>
    <xf numFmtId="0" fontId="0" fillId="0" borderId="37" xfId="0" applyBorder="1"/>
    <xf numFmtId="0" fontId="0" fillId="0" borderId="38" xfId="0" applyBorder="1"/>
    <xf numFmtId="174" fontId="54" fillId="41" borderId="8" xfId="0" applyNumberFormat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7" fillId="4" borderId="0" xfId="1" applyFont="1" applyFill="1" applyAlignment="1">
      <alignment horizontal="center" vertical="center"/>
    </xf>
    <xf numFmtId="0" fontId="5" fillId="14" borderId="11" xfId="1" applyFont="1" applyFill="1" applyBorder="1" applyAlignment="1">
      <alignment horizontal="center" vertical="center"/>
    </xf>
    <xf numFmtId="166" fontId="10" fillId="17" borderId="23" xfId="1" applyNumberFormat="1" applyFont="1" applyFill="1" applyBorder="1" applyAlignment="1">
      <alignment horizontal="center" vertical="center"/>
    </xf>
    <xf numFmtId="166" fontId="10" fillId="17" borderId="24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0" fillId="20" borderId="8" xfId="0" applyFill="1" applyBorder="1" applyAlignment="1">
      <alignment horizontal="center" wrapText="1"/>
    </xf>
    <xf numFmtId="0" fontId="0" fillId="20" borderId="8" xfId="0" applyFill="1" applyBorder="1" applyAlignment="1">
      <alignment horizontal="center"/>
    </xf>
    <xf numFmtId="0" fontId="12" fillId="6" borderId="27" xfId="1" applyFont="1" applyFill="1" applyBorder="1" applyAlignment="1">
      <alignment horizontal="left" vertical="top" wrapText="1"/>
    </xf>
    <xf numFmtId="0" fontId="12" fillId="6" borderId="0" xfId="1" applyFont="1" applyFill="1" applyAlignment="1">
      <alignment horizontal="left" vertical="top" wrapText="1"/>
    </xf>
    <xf numFmtId="0" fontId="0" fillId="9" borderId="0" xfId="0" applyFill="1" applyAlignment="1">
      <alignment horizontal="center" wrapText="1"/>
    </xf>
    <xf numFmtId="0" fontId="0" fillId="9" borderId="0" xfId="0" applyFill="1" applyAlignment="1">
      <alignment horizontal="center"/>
    </xf>
    <xf numFmtId="0" fontId="0" fillId="19" borderId="0" xfId="0" applyFill="1" applyAlignment="1">
      <alignment horizontal="center" wrapText="1"/>
    </xf>
    <xf numFmtId="0" fontId="11" fillId="0" borderId="23" xfId="1" applyFont="1" applyBorder="1" applyAlignment="1">
      <alignment horizontal="left" vertical="center"/>
    </xf>
    <xf numFmtId="0" fontId="11" fillId="0" borderId="26" xfId="1" applyFont="1" applyBorder="1" applyAlignment="1">
      <alignment horizontal="left" vertical="center"/>
    </xf>
    <xf numFmtId="0" fontId="11" fillId="0" borderId="24" xfId="1" applyFont="1" applyBorder="1" applyAlignment="1">
      <alignment horizontal="left" vertical="center"/>
    </xf>
    <xf numFmtId="0" fontId="5" fillId="2" borderId="11" xfId="1" applyFont="1" applyFill="1" applyBorder="1" applyAlignment="1">
      <alignment horizontal="center" vertical="center"/>
    </xf>
    <xf numFmtId="0" fontId="5" fillId="3" borderId="12" xfId="1" applyFont="1" applyFill="1" applyBorder="1" applyAlignment="1">
      <alignment horizontal="center" vertical="center"/>
    </xf>
    <xf numFmtId="0" fontId="5" fillId="3" borderId="13" xfId="1" applyFont="1" applyFill="1" applyBorder="1" applyAlignment="1">
      <alignment horizontal="center" vertical="center"/>
    </xf>
    <xf numFmtId="0" fontId="5" fillId="3" borderId="14" xfId="1" applyFont="1" applyFill="1" applyBorder="1" applyAlignment="1">
      <alignment horizontal="center" vertical="center"/>
    </xf>
    <xf numFmtId="0" fontId="5" fillId="11" borderId="1" xfId="1" applyFont="1" applyFill="1" applyBorder="1" applyAlignment="1">
      <alignment horizontal="center" vertical="center"/>
    </xf>
    <xf numFmtId="0" fontId="5" fillId="11" borderId="11" xfId="1" applyFont="1" applyFill="1" applyBorder="1" applyAlignment="1">
      <alignment horizontal="center" vertical="center"/>
    </xf>
    <xf numFmtId="0" fontId="5" fillId="14" borderId="1" xfId="1" applyFont="1" applyFill="1" applyBorder="1" applyAlignment="1">
      <alignment horizontal="center" vertical="center"/>
    </xf>
    <xf numFmtId="0" fontId="9" fillId="6" borderId="1" xfId="1" applyFont="1" applyFill="1" applyBorder="1" applyAlignment="1">
      <alignment horizontal="left" vertical="center" wrapText="1"/>
    </xf>
    <xf numFmtId="14" fontId="26" fillId="24" borderId="34" xfId="1" applyNumberFormat="1" applyFont="1" applyFill="1" applyBorder="1" applyAlignment="1">
      <alignment horizontal="center" vertical="center"/>
    </xf>
    <xf numFmtId="14" fontId="26" fillId="24" borderId="35" xfId="1" applyNumberFormat="1" applyFont="1" applyFill="1" applyBorder="1" applyAlignment="1">
      <alignment horizontal="center" vertical="center"/>
    </xf>
    <xf numFmtId="14" fontId="26" fillId="27" borderId="8" xfId="1" applyNumberFormat="1" applyFont="1" applyFill="1" applyBorder="1" applyAlignment="1">
      <alignment horizontal="center" vertical="center" wrapText="1"/>
    </xf>
    <xf numFmtId="0" fontId="19" fillId="16" borderId="28" xfId="1" applyFont="1" applyFill="1" applyBorder="1" applyAlignment="1">
      <alignment horizontal="center" vertical="center"/>
    </xf>
    <xf numFmtId="0" fontId="20" fillId="16" borderId="29" xfId="1" applyFont="1" applyFill="1" applyBorder="1" applyAlignment="1">
      <alignment horizontal="center" vertical="center" wrapText="1"/>
    </xf>
    <xf numFmtId="14" fontId="26" fillId="25" borderId="8" xfId="1" applyNumberFormat="1" applyFont="1" applyFill="1" applyBorder="1" applyAlignment="1">
      <alignment horizontal="center" vertical="center" wrapText="1"/>
    </xf>
    <xf numFmtId="167" fontId="29" fillId="0" borderId="8" xfId="1" applyNumberFormat="1" applyFont="1" applyBorder="1" applyAlignment="1">
      <alignment horizontal="center" vertical="center"/>
    </xf>
    <xf numFmtId="167" fontId="31" fillId="13" borderId="10" xfId="1" applyNumberFormat="1" applyFont="1" applyFill="1" applyBorder="1" applyAlignment="1">
      <alignment horizontal="center"/>
    </xf>
    <xf numFmtId="167" fontId="31" fillId="13" borderId="38" xfId="1" applyNumberFormat="1" applyFont="1" applyFill="1" applyBorder="1" applyAlignment="1">
      <alignment horizontal="center"/>
    </xf>
    <xf numFmtId="167" fontId="29" fillId="12" borderId="7" xfId="1" applyNumberFormat="1" applyFont="1" applyFill="1" applyBorder="1" applyAlignment="1">
      <alignment horizontal="center"/>
    </xf>
    <xf numFmtId="167" fontId="29" fillId="12" borderId="39" xfId="1" applyNumberFormat="1" applyFont="1" applyFill="1" applyBorder="1" applyAlignment="1">
      <alignment horizontal="center"/>
    </xf>
    <xf numFmtId="14" fontId="26" fillId="24" borderId="41" xfId="1" applyNumberFormat="1" applyFont="1" applyFill="1" applyBorder="1" applyAlignment="1">
      <alignment horizontal="center" vertical="center"/>
    </xf>
    <xf numFmtId="14" fontId="26" fillId="24" borderId="42" xfId="1" applyNumberFormat="1" applyFont="1" applyFill="1" applyBorder="1" applyAlignment="1">
      <alignment horizontal="center" vertical="center"/>
    </xf>
    <xf numFmtId="14" fontId="26" fillId="27" borderId="7" xfId="1" applyNumberFormat="1" applyFont="1" applyFill="1" applyBorder="1" applyAlignment="1">
      <alignment horizontal="center" vertical="center" wrapText="1"/>
    </xf>
    <xf numFmtId="14" fontId="26" fillId="27" borderId="16" xfId="1" applyNumberFormat="1" applyFont="1" applyFill="1" applyBorder="1" applyAlignment="1">
      <alignment horizontal="center" vertical="center" wrapText="1"/>
    </xf>
    <xf numFmtId="14" fontId="26" fillId="27" borderId="39" xfId="1" applyNumberFormat="1" applyFont="1" applyFill="1" applyBorder="1" applyAlignment="1">
      <alignment horizontal="center" vertical="center" wrapText="1"/>
    </xf>
    <xf numFmtId="167" fontId="29" fillId="0" borderId="7" xfId="1" applyNumberFormat="1" applyFont="1" applyBorder="1" applyAlignment="1">
      <alignment horizontal="center" vertical="center"/>
    </xf>
    <xf numFmtId="167" fontId="29" fillId="0" borderId="16" xfId="1" applyNumberFormat="1" applyFont="1" applyBorder="1" applyAlignment="1">
      <alignment horizontal="center" vertical="center"/>
    </xf>
    <xf numFmtId="167" fontId="29" fillId="0" borderId="39" xfId="1" applyNumberFormat="1" applyFont="1" applyBorder="1" applyAlignment="1">
      <alignment horizontal="center" vertical="center"/>
    </xf>
    <xf numFmtId="167" fontId="31" fillId="13" borderId="7" xfId="1" applyNumberFormat="1" applyFont="1" applyFill="1" applyBorder="1" applyAlignment="1">
      <alignment horizontal="center"/>
    </xf>
    <xf numFmtId="167" fontId="31" fillId="13" borderId="39" xfId="1" applyNumberFormat="1" applyFont="1" applyFill="1" applyBorder="1" applyAlignment="1">
      <alignment horizontal="center"/>
    </xf>
    <xf numFmtId="3" fontId="44" fillId="24" borderId="46" xfId="1" applyNumberFormat="1" applyFont="1" applyFill="1" applyBorder="1" applyAlignment="1">
      <alignment horizontal="center" vertical="center"/>
    </xf>
    <xf numFmtId="3" fontId="44" fillId="24" borderId="47" xfId="1" applyNumberFormat="1" applyFont="1" applyFill="1" applyBorder="1" applyAlignment="1">
      <alignment horizontal="center" vertical="center"/>
    </xf>
    <xf numFmtId="3" fontId="44" fillId="24" borderId="48" xfId="1" applyNumberFormat="1" applyFont="1" applyFill="1" applyBorder="1" applyAlignment="1">
      <alignment horizontal="center" vertical="center"/>
    </xf>
    <xf numFmtId="3" fontId="44" fillId="24" borderId="49" xfId="1" applyNumberFormat="1" applyFont="1" applyFill="1" applyBorder="1" applyAlignment="1">
      <alignment horizontal="center" vertical="center"/>
    </xf>
    <xf numFmtId="3" fontId="44" fillId="24" borderId="50" xfId="1" applyNumberFormat="1" applyFont="1" applyFill="1" applyBorder="1" applyAlignment="1">
      <alignment horizontal="center" vertical="center"/>
    </xf>
    <xf numFmtId="3" fontId="44" fillId="24" borderId="51" xfId="1" applyNumberFormat="1" applyFont="1" applyFill="1" applyBorder="1" applyAlignment="1">
      <alignment horizontal="center" vertical="center"/>
    </xf>
    <xf numFmtId="14" fontId="23" fillId="33" borderId="52" xfId="1" applyNumberFormat="1" applyFont="1" applyFill="1" applyBorder="1" applyAlignment="1">
      <alignment horizontal="center" vertical="center"/>
    </xf>
    <xf numFmtId="14" fontId="23" fillId="33" borderId="53" xfId="1" applyNumberFormat="1" applyFont="1" applyFill="1" applyBorder="1" applyAlignment="1">
      <alignment horizontal="center" vertical="center"/>
    </xf>
    <xf numFmtId="3" fontId="61" fillId="0" borderId="0" xfId="1" applyNumberFormat="1" applyFont="1" applyAlignment="1">
      <alignment horizontal="center" vertical="center"/>
    </xf>
    <xf numFmtId="0" fontId="20" fillId="24" borderId="58" xfId="1" applyFont="1" applyFill="1" applyBorder="1" applyAlignment="1">
      <alignment horizontal="center" vertical="center" wrapText="1"/>
    </xf>
    <xf numFmtId="0" fontId="20" fillId="24" borderId="59" xfId="1" applyFont="1" applyFill="1" applyBorder="1" applyAlignment="1">
      <alignment horizontal="center" vertical="center" wrapText="1"/>
    </xf>
    <xf numFmtId="0" fontId="56" fillId="34" borderId="29" xfId="1" applyFont="1" applyFill="1" applyBorder="1" applyAlignment="1">
      <alignment horizontal="center" vertical="center"/>
    </xf>
    <xf numFmtId="3" fontId="56" fillId="42" borderId="29" xfId="1" applyNumberFormat="1" applyFont="1" applyFill="1" applyBorder="1" applyAlignment="1">
      <alignment horizontal="center" vertical="center"/>
    </xf>
    <xf numFmtId="3" fontId="56" fillId="34" borderId="29" xfId="1" applyNumberFormat="1" applyFont="1" applyFill="1" applyBorder="1" applyAlignment="1">
      <alignment horizontal="center" vertical="center"/>
    </xf>
    <xf numFmtId="0" fontId="57" fillId="0" borderId="60" xfId="1" applyFont="1" applyBorder="1" applyAlignment="1">
      <alignment horizontal="center" vertical="center"/>
    </xf>
    <xf numFmtId="176" fontId="58" fillId="0" borderId="60" xfId="4" applyNumberFormat="1" applyFont="1" applyFill="1" applyBorder="1" applyAlignment="1" applyProtection="1">
      <alignment horizontal="center" vertical="center"/>
    </xf>
    <xf numFmtId="0" fontId="63" fillId="0" borderId="8" xfId="0" applyFont="1" applyBorder="1" applyAlignment="1">
      <alignment horizontal="center" wrapText="1"/>
    </xf>
    <xf numFmtId="0" fontId="63" fillId="0" borderId="8" xfId="0" applyFont="1" applyBorder="1" applyAlignment="1">
      <alignment horizontal="center"/>
    </xf>
  </cellXfs>
  <cellStyles count="5">
    <cellStyle name="Millares 2" xfId="4" xr:uid="{6B518F0A-274E-9847-AE21-06425BA80D40}"/>
    <cellStyle name="Moneda [0] 2" xfId="3" xr:uid="{9AACAFF6-A755-3941-BACE-C24C038E888B}"/>
    <cellStyle name="Moneda 2" xfId="2" xr:uid="{84E8DAA8-25E9-374A-ADA5-EA95441AF676}"/>
    <cellStyle name="Normal" xfId="0" builtinId="0"/>
    <cellStyle name="Normal 2" xfId="1" xr:uid="{9590DF47-197D-C146-8E2F-A0CF07BC2A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4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PROGRAMACION%20DE%20SERVICIOS%20%20SEP%20A%20DICIEMBRE%20(6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bardo.sanchez/Desktop/CICLOV&#205;A/2019/CONTRATOS/CTO%203053%20-%202019/SOLICITUDES%20ACTIVA%20365/JULIO/SOLICITUD%20DE%20SERVICIOS%20JUVENTUD%201%20JULI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libardo.sanchez/Desktop/CICLOV&#205;A/2019/CONTRATOS/CTO%203053%20-%202019/SOLICITUDES%20ACTIVA%20365/JULIO/SOLICITUD%20DE%20SERVICIOS%20JUVENTUD%201%20JULI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bardo.sanchez/Desktop/CICLOV&#205;A/2019/CONTRATOS/CTO%203053%20-%202019/SOLICITUDES%20ACTIVA%20365/SEPTIEMBRE/SOLICITUD%20SERVICIOS%20FESTIPARQUE%2015%20SEPTIEMBR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bardo.sanchez/Desktop/CICLOV&#205;A/2019/CONTRATOS/CTO%203053%20-%202019/SOLICITUDES%20ACTIVA%20365/JULIO/SOLICITUD%20SERVICIOS%20INCLUYENTE%2031%20JULIO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bardo.sanchez/Desktop/CICLOV&#205;A/2019/CONTRATOS/CTO%203053%20-%202019/SOLICITUDES%20ACTIVA%20365/JULIO/SOLICITUD%20SERVICIOS%20JUVENTUD%2031%20JULIO%20Y%202%20AGOSTO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w24/Desktop/1.PROGRAMACIONMENSUALDESERVICIOSV12%20ACTIVIDAD%20ESCUELA%20DE%20LA%20BICICLETA%20-%20BOSA%20-%20PORVENIR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bardo.sanchez/Desktop/CICLOV&#205;A/2019/CONTRATOS/CTO%203053%20-%202019/SOLICITUDES%20TEC/SOLICITUD%20DE%20SERVICIOS%20TEC%203%20Y%204%20DE%20SEPTIEMBRE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40ENTENA\EVIDENCIAS\2023\PROGRAMACI&#211;N%20SERVICIOS%20LOGISTIC%20SAS\7.%20Febrero\PREFACTURA%20ENERO%20-%20FEBRERO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40ENTENA\EVIDENCIAS\2022\PROGRAMACI&#211;N%20SERVICIOS%20LOGISTIC%20SAS\1.Agosto&#61480;\PREFACTURA%20AGOSTO%20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LUIS%20M/40ENTENA/EVIDENCIAS/2023/PROGRAMACIO&#769;N%20SERVICIOS%20LOGISTIC%20SAS/2.Septeimbre/PREFACTURA%20SEPTIEMBRE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40ENTENA\EVIDENCIAS\2022\PROGRAMACI&#211;N%20SERVICIOS%20LOGISTIC%20SAS\4.%20Noviembre\PREFACTURA%20NOVIEMBRE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40ENTENA\EVIDENCIAS\2023\PROGRAMACI&#211;N%20SERVICIOS%20LOGISTIC%20SAS\5.%20Diciembre\PREFACTURA%20DICIEMBRE2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LUIS%20M/40ENTENA/EVIDENCIAS/2023/PROGRAMACIO&#769;N%20SERVICIOS%20LOGISTIC%20SAS/5.%20Diciembre/Copia%20de%20PREFACTURA%20DICIEMBRE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. MENSUL SERV"/>
      <sheetName val="DATOS"/>
    </sheetNames>
    <sheetDataSet>
      <sheetData sheetId="0"/>
      <sheetData sheetId="1">
        <row r="3">
          <cell r="D3" t="str">
            <v>DEPORTES - DEPORTE MEJOR PARA TODOS</v>
          </cell>
        </row>
        <row r="4">
          <cell r="D4" t="str">
            <v>DEPORTES - RENDIMIENTO DEPORTIVO AL 100 X 100</v>
          </cell>
          <cell r="H4" t="str">
            <v>1. MUÉVETE BOGOTÁ</v>
          </cell>
        </row>
        <row r="5">
          <cell r="D5" t="str">
            <v>DEPORTES - TIEMPO ESCOLAR COMPLEMENTARIO</v>
          </cell>
          <cell r="H5" t="str">
            <v>2. DEPORTE ESCOLAR</v>
          </cell>
        </row>
        <row r="6">
          <cell r="D6" t="str">
            <v>RECREACIÓN - RECREACIÓN ACTIVA 365</v>
          </cell>
          <cell r="H6" t="str">
            <v>3.1. AP CERT DEP 
Nuevas Tendencias Deportivas</v>
          </cell>
        </row>
        <row r="7">
          <cell r="H7" t="str">
            <v xml:space="preserve">3.2. AP CERT DEP 
Bogotá Corre Mejor para Todos </v>
          </cell>
        </row>
        <row r="8">
          <cell r="H8" t="str">
            <v xml:space="preserve">3.3. AP CERT DEP 
Eventos Deportivos                                                                             </v>
          </cell>
        </row>
        <row r="9">
          <cell r="H9" t="str">
            <v>4. FESTIVAL DE VERANO</v>
          </cell>
        </row>
        <row r="10">
          <cell r="H10" t="str">
            <v>5.1. ESC DEP 
Escuelas de mi Barrio</v>
          </cell>
        </row>
        <row r="11">
          <cell r="H11" t="str">
            <v>5.2 ESC DEP 
Escuelas de Natación Convenio</v>
          </cell>
        </row>
        <row r="12">
          <cell r="H12" t="str">
            <v>5.3 ESC DEP 
Escuelas de natación CASB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. MENSUAL SERVICIOS"/>
      <sheetName val="DATOS"/>
    </sheetNames>
    <sheetDataSet>
      <sheetData sheetId="0"/>
      <sheetData sheetId="1">
        <row r="3">
          <cell r="D3" t="str">
            <v>DEPORTES - DEPORTE MEJOR PARA TODOS</v>
          </cell>
        </row>
        <row r="4">
          <cell r="D4" t="str">
            <v>DEPORTES - RENDIMIENTO DEPORTIVO AL 100 X 100</v>
          </cell>
          <cell r="H4" t="str">
            <v>1. MUÉVETE BOGOTÁ</v>
          </cell>
          <cell r="I4" t="str">
            <v>1.1. REND DEP 
Desarrollo Técnico y Social</v>
          </cell>
          <cell r="J4" t="str">
            <v>1. CICLOVÍA</v>
          </cell>
          <cell r="K4" t="str">
            <v>1. SESIONES DE CLASE</v>
          </cell>
        </row>
        <row r="5">
          <cell r="D5" t="str">
            <v>DEPORTES - TIEMPO ESCOLAR COMPLEMENTARIO</v>
          </cell>
          <cell r="H5" t="str">
            <v>2. DEPORTE ESCOLAR</v>
          </cell>
          <cell r="I5" t="str">
            <v>1.2. REND DEP 
Medicina y Ciencias Aplicadas</v>
          </cell>
          <cell r="J5" t="str">
            <v>1.1. CICLOVÍA
Cicloexperiencias</v>
          </cell>
          <cell r="K5" t="str">
            <v>2.1. EV DEP Fest Dep Intramurales</v>
          </cell>
        </row>
        <row r="6">
          <cell r="D6" t="str">
            <v>RECREACIÓN - RECREACIÓN ACTIVA 365</v>
          </cell>
          <cell r="H6" t="str">
            <v>3.1. AP CERT DEP 
Nuevas Tendencias Deportivas</v>
          </cell>
          <cell r="I6" t="str">
            <v>2. APOYO GESTIÓN DE LIGAS</v>
          </cell>
          <cell r="J6" t="str">
            <v>2. RECREOVÍA</v>
          </cell>
          <cell r="K6" t="str">
            <v>2.2. EV DEP 
Fest Dep Inter IED</v>
          </cell>
        </row>
        <row r="7">
          <cell r="H7" t="str">
            <v xml:space="preserve">3.2. AP CERT DEP 
Bogotá Corre Mejor para Todos </v>
          </cell>
          <cell r="I7" t="str">
            <v>3. CENTROS DE PERFECCIONAMIENTO DEPORTIVO</v>
          </cell>
          <cell r="J7" t="str">
            <v>3. EVENTOS METROPOLITANOS</v>
          </cell>
          <cell r="K7" t="str">
            <v>2.3. EV DEP 
Fest Dep de Habilidades Especificas.</v>
          </cell>
        </row>
        <row r="8">
          <cell r="H8" t="str">
            <v xml:space="preserve">3.3. AP CERT DEP 
Eventos Deportivos                                                                             </v>
          </cell>
          <cell r="I8" t="str">
            <v>4. INVESTIGACIÓN Y DESRROLLO EVOLUCIÓN ATLETAS DEL REGISTRO DE BOGOTÁ TRABAJO EN ALTURA</v>
          </cell>
          <cell r="J8" t="str">
            <v>4. RECREACIÓN PARA LA INFANCIA</v>
          </cell>
          <cell r="K8" t="str">
            <v>3. SEMILLEROS DEPORTIVOS</v>
          </cell>
        </row>
        <row r="9">
          <cell r="H9" t="str">
            <v>4. FESTIVAL DE VERANO</v>
          </cell>
          <cell r="I9" t="str">
            <v>5. MEMORIA PROGRAMA RENDIMIENTO DEPORTIVO</v>
          </cell>
          <cell r="J9" t="str">
            <v>5. RECREACIÓN PARA LA JUVENTUD</v>
          </cell>
        </row>
        <row r="10">
          <cell r="H10" t="str">
            <v>5.1. ESC DEP 
Escuelas de mi Barrio</v>
          </cell>
          <cell r="I10" t="str">
            <v>6. ELABORACIÓN DEL PROGRAMA  DE FORMACIÓN PARA EL PERSONAL TÉCNICO DEL PROYECTO</v>
          </cell>
          <cell r="J10" t="str">
            <v>6. RECREACIÓN PARA PERSONAS MAYORES</v>
          </cell>
        </row>
        <row r="11">
          <cell r="H11" t="str">
            <v>5.2 ESC DEP 
Escuelas de Natación Convenio</v>
          </cell>
          <cell r="I11" t="str">
            <v>7. APOYO A LA GESTIÓN</v>
          </cell>
          <cell r="J11" t="str">
            <v>7. RECREACIÓN INCLUYENTE</v>
          </cell>
        </row>
        <row r="12">
          <cell r="H12" t="str">
            <v>5.3 ESC DEP 
Escuelas de natación CASB</v>
          </cell>
          <cell r="J12" t="str">
            <v>8. RECREACIÓN COMUNITARIA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. MENSUAL SERVICIOS"/>
      <sheetName val="DATOS"/>
    </sheetNames>
    <sheetDataSet>
      <sheetData sheetId="0"/>
      <sheetData sheetId="1">
        <row r="3">
          <cell r="D3" t="str">
            <v>DEPORTES - DEPORTE MEJOR PARA TODOS</v>
          </cell>
        </row>
        <row r="4">
          <cell r="D4" t="str">
            <v>DEPORTES - RENDIMIENTO DEPORTIVO AL 100 X 100</v>
          </cell>
          <cell r="H4" t="str">
            <v>1. MUÉVETE BOGOTÁ</v>
          </cell>
          <cell r="I4" t="str">
            <v>1.1. REND DEP 
Desarrollo Técnico y Social</v>
          </cell>
          <cell r="J4" t="str">
            <v>1. CICLOVÍA</v>
          </cell>
          <cell r="K4" t="str">
            <v>1. SESIONES DE CLASE</v>
          </cell>
        </row>
        <row r="5">
          <cell r="D5" t="str">
            <v>DEPORTES - TIEMPO ESCOLAR COMPLEMENTARIO</v>
          </cell>
          <cell r="H5" t="str">
            <v>2. DEPORTE ESCOLAR</v>
          </cell>
          <cell r="I5" t="str">
            <v>1.2. REND DEP 
Medicina y Ciencias Aplicadas</v>
          </cell>
          <cell r="J5" t="str">
            <v>1.1. CICLOVÍA
Cicloexperiencias</v>
          </cell>
          <cell r="K5" t="str">
            <v>2.1. EV DEP Fest Dep Intramurales</v>
          </cell>
        </row>
        <row r="6">
          <cell r="D6" t="str">
            <v>RECREACIÓN - RECREACIÓN ACTIVA 365</v>
          </cell>
          <cell r="H6" t="str">
            <v>3.1. AP CERT DEP 
Nuevas Tendencias Deportivas</v>
          </cell>
          <cell r="I6" t="str">
            <v>2. APOYO GESTIÓN DE LIGAS</v>
          </cell>
          <cell r="J6" t="str">
            <v>2. RECREOVÍA</v>
          </cell>
          <cell r="K6" t="str">
            <v>2.2. EV DEP 
Fest Dep Inter IED</v>
          </cell>
        </row>
        <row r="7">
          <cell r="H7" t="str">
            <v xml:space="preserve">3.2. AP CERT DEP 
Bogotá Corre Mejor para Todos </v>
          </cell>
          <cell r="I7" t="str">
            <v>3. CENTROS DE PERFECCIONAMIENTO DEPORTIVO</v>
          </cell>
          <cell r="J7" t="str">
            <v>3. EVENTOS METROPOLITANOS</v>
          </cell>
          <cell r="K7" t="str">
            <v>2.3. EV DEP 
Fest Dep de Habilidades Especificas.</v>
          </cell>
        </row>
        <row r="8">
          <cell r="H8" t="str">
            <v xml:space="preserve">3.3. AP CERT DEP 
Eventos Deportivos                                                                             </v>
          </cell>
          <cell r="I8" t="str">
            <v>4. INVESTIGACIÓN Y DESRROLLO EVOLUCIÓN ATLETAS DEL REGISTRO DE BOGOTÁ TRABAJO EN ALTURA</v>
          </cell>
          <cell r="J8" t="str">
            <v>4. RECREACIÓN PARA LA INFANCIA</v>
          </cell>
          <cell r="K8" t="str">
            <v>3. SEMILLEROS DEPORTIVOS</v>
          </cell>
        </row>
        <row r="9">
          <cell r="H9" t="str">
            <v>4. FESTIVAL DE VERANO</v>
          </cell>
          <cell r="I9" t="str">
            <v>5. MEMORIA PROGRAMA RENDIMIENTO DEPORTIVO</v>
          </cell>
          <cell r="J9" t="str">
            <v>5. RECREACIÓN PARA LA JUVENTUD</v>
          </cell>
        </row>
        <row r="10">
          <cell r="H10" t="str">
            <v>5.1. ESC DEP 
Escuelas de mi Barrio</v>
          </cell>
          <cell r="I10" t="str">
            <v>6. ELABORACIÓN DEL PROGRAMA  DE FORMACIÓN PARA EL PERSONAL TÉCNICO DEL PROYECTO</v>
          </cell>
          <cell r="J10" t="str">
            <v>6. RECREACIÓN PARA PERSONAS MAYORES</v>
          </cell>
        </row>
        <row r="11">
          <cell r="H11" t="str">
            <v>5.2 ESC DEP 
Escuelas de Natación Convenio</v>
          </cell>
          <cell r="I11" t="str">
            <v>7. APOYO A LA GESTIÓN</v>
          </cell>
          <cell r="J11" t="str">
            <v>7. RECREACIÓN INCLUYENTE</v>
          </cell>
        </row>
        <row r="12">
          <cell r="H12" t="str">
            <v>5.3 ESC DEP 
Escuelas de natación CASB</v>
          </cell>
          <cell r="J12" t="str">
            <v>8. RECREACIÓN COMUNITARIA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. MENSUAL SERVICIOS"/>
      <sheetName val="DATOS"/>
    </sheetNames>
    <sheetDataSet>
      <sheetData sheetId="0"/>
      <sheetData sheetId="1">
        <row r="4">
          <cell r="K4" t="str">
            <v>1. SESIONES DE CLASE</v>
          </cell>
        </row>
        <row r="5">
          <cell r="K5" t="str">
            <v>2.1. EV DEP Fest Dep Intramurales</v>
          </cell>
        </row>
        <row r="6">
          <cell r="K6" t="str">
            <v>2.2. EV DEP 
Fest Dep Inter IED</v>
          </cell>
        </row>
        <row r="7">
          <cell r="K7" t="str">
            <v>2.3. EV DEP 
Fest Dep de Habilidades Especificas.</v>
          </cell>
        </row>
        <row r="8">
          <cell r="K8" t="str">
            <v>3. SEMILLEROS DEPORTIVOS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IO"/>
      <sheetName val="DATOS"/>
    </sheetNames>
    <sheetDataSet>
      <sheetData sheetId="0"/>
      <sheetData sheetId="1">
        <row r="4">
          <cell r="H4" t="str">
            <v>1. MUÉVETE BOGOTÁ</v>
          </cell>
          <cell r="J4" t="str">
            <v>1. CICLOVÍA</v>
          </cell>
        </row>
        <row r="5">
          <cell r="H5" t="str">
            <v>2. DEPORTE ESCOLAR</v>
          </cell>
          <cell r="J5" t="str">
            <v>1.1. CICLOVÍA
Cicloexperiencias</v>
          </cell>
        </row>
        <row r="6">
          <cell r="H6" t="str">
            <v>3.1. AP CERT DEP 
Nuevas Tendencias Deportivas</v>
          </cell>
          <cell r="J6" t="str">
            <v>2. RECREOVÍA</v>
          </cell>
        </row>
        <row r="7">
          <cell r="H7" t="str">
            <v xml:space="preserve">3.2. AP CERT DEP 
Bogotá Corre Mejor para Todos </v>
          </cell>
          <cell r="J7" t="str">
            <v>3. EVENTOS METROPOLITANOS</v>
          </cell>
        </row>
        <row r="8">
          <cell r="H8" t="str">
            <v xml:space="preserve">3.3. AP CERT DEP 
Eventos Deportivos                                                                             </v>
          </cell>
          <cell r="J8" t="str">
            <v>4. RECREACIÓN PARA LA INFANCIA</v>
          </cell>
        </row>
        <row r="9">
          <cell r="H9" t="str">
            <v>4. FESTIVAL DE VERANO</v>
          </cell>
          <cell r="J9" t="str">
            <v>5. RECREACIÓN PARA LA JUVENTUD</v>
          </cell>
        </row>
        <row r="10">
          <cell r="H10" t="str">
            <v>5.1. ESC DEP 
Escuelas de mi Barrio</v>
          </cell>
          <cell r="J10" t="str">
            <v>6. RECREACIÓN PARA PERSONAS MAYORES</v>
          </cell>
        </row>
        <row r="11">
          <cell r="H11" t="str">
            <v>5.2 ESC DEP 
Escuelas de Natación Convenio</v>
          </cell>
          <cell r="J11" t="str">
            <v>7. RECREACIÓN INCLUYENTE</v>
          </cell>
        </row>
        <row r="12">
          <cell r="H12" t="str">
            <v>5.3 ESC DEP 
Escuelas de natación CASB</v>
          </cell>
          <cell r="J12" t="str">
            <v>8. RECREACIÓN COMUNITARIA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. MENSUAL SERVICIOS"/>
      <sheetName val="DATOS"/>
    </sheetNames>
    <sheetDataSet>
      <sheetData sheetId="0"/>
      <sheetData sheetId="1">
        <row r="4">
          <cell r="J4" t="str">
            <v>1. CICLOVÍA</v>
          </cell>
        </row>
        <row r="5">
          <cell r="J5" t="str">
            <v>1.1. CICLOVÍA
Cicloexperiencias</v>
          </cell>
        </row>
        <row r="6">
          <cell r="J6" t="str">
            <v>2. RECREOVÍA</v>
          </cell>
        </row>
        <row r="7">
          <cell r="J7" t="str">
            <v>3. EVENTOS METROPOLITANOS</v>
          </cell>
        </row>
        <row r="8">
          <cell r="J8" t="str">
            <v>4. RECREACIÓN PARA LA INFANCIA</v>
          </cell>
        </row>
        <row r="9">
          <cell r="J9" t="str">
            <v>5. RECREACIÓN PARA LA JUVENTUD</v>
          </cell>
        </row>
        <row r="10">
          <cell r="J10" t="str">
            <v>6. RECREACIÓN PARA PERSONAS MAYORES</v>
          </cell>
        </row>
        <row r="11">
          <cell r="J11" t="str">
            <v>7. RECREACIÓN INCLUYENTE</v>
          </cell>
        </row>
        <row r="12">
          <cell r="J12" t="str">
            <v>8. RECREACIÓN COMUNITARIA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. MENSUAL SERVICIOS"/>
      <sheetName val="DATOS"/>
    </sheetNames>
    <sheetDataSet>
      <sheetData sheetId="0"/>
      <sheetData sheetId="1">
        <row r="3">
          <cell r="D3" t="str">
            <v>DEPORTES - DEPORTE MEJOR PARA TODOS</v>
          </cell>
        </row>
        <row r="4">
          <cell r="D4" t="str">
            <v>DEPORTES - RENDIMIENTO DEPORTIVO AL 100 X 100</v>
          </cell>
        </row>
        <row r="5">
          <cell r="D5" t="str">
            <v>DEPORTES - TIEMPO ESCOLAR COMPLEMENTARIO</v>
          </cell>
        </row>
        <row r="6">
          <cell r="D6" t="str">
            <v>RECREACIÓN - RECREACIÓN ACTIVA 365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. MENSUAL SERVICIOS"/>
      <sheetName val="DATOS"/>
      <sheetName val="Hoja1"/>
    </sheetNames>
    <sheetDataSet>
      <sheetData sheetId="0"/>
      <sheetData sheetId="1">
        <row r="4">
          <cell r="I4" t="str">
            <v>1.1. REND DEP 
Desarrollo Técnico y Social</v>
          </cell>
        </row>
        <row r="5">
          <cell r="I5" t="str">
            <v>1.2. REND DEP 
Medicina y Ciencias Aplicadas</v>
          </cell>
        </row>
        <row r="6">
          <cell r="I6" t="str">
            <v>2. APOYO GESTIÓN DE LIGAS</v>
          </cell>
        </row>
        <row r="7">
          <cell r="I7" t="str">
            <v>3. CENTROS DE PERFECCIONAMIENTO DEPORTIVO</v>
          </cell>
        </row>
        <row r="8">
          <cell r="I8" t="str">
            <v>4. INVESTIGACIÓN Y DESRROLLO EVOLUCIÓN ATLETAS DEL REGISTRO DE BOGOTÁ TRABAJO EN ALTURA</v>
          </cell>
        </row>
        <row r="9">
          <cell r="I9" t="str">
            <v>5. MEMORIA PROGRAMA RENDIMIENTO DEPORTIVO</v>
          </cell>
        </row>
        <row r="10">
          <cell r="I10" t="str">
            <v>6. ELABORACIÓN DEL PROGRAMA  DE FORMACIÓN PARA EL PERSONAL TÉCNICO DEL PROYECTO</v>
          </cell>
        </row>
        <row r="11">
          <cell r="I11" t="str">
            <v>7. APOYO A LA GESTIÓN</v>
          </cell>
        </row>
      </sheetData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 JUNIO"/>
      <sheetName val="24 JUNIO "/>
      <sheetName val="07 AGOSTO  "/>
      <sheetName val="11 AGOSTO"/>
      <sheetName val="14 AGOSTO "/>
      <sheetName val="15 AGOSTO"/>
      <sheetName val="21 AGOSTO"/>
      <sheetName val="28 AGOSTO"/>
      <sheetName val="04 SEPTIEMBRE "/>
      <sheetName val="11 SEPTIEMBRE"/>
      <sheetName val="18 SEPTIEMBRE "/>
      <sheetName val="22 SEPTIEMBRE MAÑANA"/>
      <sheetName val="22 SEPTIEMBRE TARDE"/>
      <sheetName val="25 SEPTIEMBRE  "/>
      <sheetName val="02 OCTUBRE"/>
      <sheetName val="09 OCTUBRE"/>
      <sheetName val="16 OCTUBRE "/>
      <sheetName val="17 OCTUBRE "/>
      <sheetName val="23 OCTUBRE"/>
      <sheetName val="30 OCTUBRE"/>
      <sheetName val="06 NOVIEMBRE"/>
      <sheetName val="07 NOVIEMBRE "/>
      <sheetName val="13 NOVIEMBRE"/>
      <sheetName val="14 NOVIEMBRE  "/>
      <sheetName val="20 NOVIEMBRE "/>
      <sheetName val="27 NOVIEMBRE "/>
      <sheetName val="04 DICIEMBRE "/>
      <sheetName val="08 DICIEMBRE"/>
      <sheetName val="11 DICIEMBRE "/>
      <sheetName val="15 DICIEMBRE "/>
      <sheetName val="18 DICIEMBRE "/>
      <sheetName val="25 DICIEMBRE "/>
      <sheetName val="8 ENERO"/>
      <sheetName val="9 ENERO "/>
      <sheetName val="15 ENERO"/>
      <sheetName val="22 ENERO"/>
      <sheetName val="29 ENERO "/>
      <sheetName val="02 FEBRERO MAÑANA "/>
      <sheetName val="02 FEBRERO TARDE"/>
      <sheetName val="05 FEBRERO   "/>
      <sheetName val="INFORME FINAL ENE - FEB"/>
      <sheetName val="SALDOS POR PROYECTO"/>
      <sheetName val="PLANTILLA"/>
      <sheetName val="HORARIOS Y BODEGA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25">
          <cell r="K25">
            <v>3</v>
          </cell>
          <cell r="L25">
            <v>2</v>
          </cell>
          <cell r="P25">
            <v>682585</v>
          </cell>
          <cell r="T25">
            <v>12</v>
          </cell>
          <cell r="U25">
            <v>4</v>
          </cell>
          <cell r="Y25">
            <v>2847476</v>
          </cell>
        </row>
        <row r="67">
          <cell r="B67">
            <v>66</v>
          </cell>
          <cell r="C67">
            <v>26</v>
          </cell>
          <cell r="G67">
            <v>11516634</v>
          </cell>
        </row>
        <row r="70">
          <cell r="M70">
            <v>4034908</v>
          </cell>
          <cell r="N70">
            <v>6478678</v>
          </cell>
          <cell r="O70">
            <v>4533109</v>
          </cell>
        </row>
      </sheetData>
      <sheetData sheetId="33">
        <row r="25">
          <cell r="K25">
            <v>3</v>
          </cell>
          <cell r="L25">
            <v>2</v>
          </cell>
          <cell r="P25">
            <v>682585</v>
          </cell>
          <cell r="T25">
            <v>12</v>
          </cell>
          <cell r="U25">
            <v>4</v>
          </cell>
          <cell r="Y25">
            <v>2847476</v>
          </cell>
        </row>
        <row r="67">
          <cell r="B67">
            <v>57</v>
          </cell>
          <cell r="C67">
            <v>21</v>
          </cell>
          <cell r="G67">
            <v>9638455</v>
          </cell>
        </row>
        <row r="70">
          <cell r="M70">
            <v>4020688</v>
          </cell>
          <cell r="N70">
            <v>6612650</v>
          </cell>
          <cell r="O70">
            <v>2535178</v>
          </cell>
        </row>
      </sheetData>
      <sheetData sheetId="34">
        <row r="25">
          <cell r="K25">
            <v>3</v>
          </cell>
          <cell r="L25">
            <v>1</v>
          </cell>
          <cell r="P25">
            <v>682585</v>
          </cell>
          <cell r="T25">
            <v>11</v>
          </cell>
          <cell r="U25">
            <v>4</v>
          </cell>
          <cell r="Y25">
            <v>2793899</v>
          </cell>
        </row>
        <row r="67">
          <cell r="B67">
            <v>73</v>
          </cell>
          <cell r="C67">
            <v>26</v>
          </cell>
          <cell r="G67">
            <v>11959136</v>
          </cell>
        </row>
        <row r="70">
          <cell r="M70">
            <v>4422739</v>
          </cell>
          <cell r="N70">
            <v>6315759</v>
          </cell>
          <cell r="O70">
            <v>4697122</v>
          </cell>
        </row>
      </sheetData>
      <sheetData sheetId="35">
        <row r="25">
          <cell r="K25">
            <v>4</v>
          </cell>
          <cell r="L25">
            <v>3</v>
          </cell>
          <cell r="P25">
            <v>1011982</v>
          </cell>
          <cell r="T25">
            <v>13</v>
          </cell>
          <cell r="U25">
            <v>4</v>
          </cell>
          <cell r="Y25">
            <v>2902147</v>
          </cell>
        </row>
        <row r="67">
          <cell r="B67">
            <v>72</v>
          </cell>
          <cell r="C67">
            <v>26</v>
          </cell>
          <cell r="G67">
            <v>11862438</v>
          </cell>
        </row>
        <row r="70">
          <cell r="M70">
            <v>4095750</v>
          </cell>
          <cell r="N70">
            <v>6874353</v>
          </cell>
          <cell r="O70">
            <v>4806464</v>
          </cell>
        </row>
      </sheetData>
      <sheetData sheetId="36">
        <row r="25">
          <cell r="K25">
            <v>3</v>
          </cell>
          <cell r="L25">
            <v>2</v>
          </cell>
          <cell r="P25">
            <v>682585</v>
          </cell>
          <cell r="T25">
            <v>16</v>
          </cell>
          <cell r="U25">
            <v>4</v>
          </cell>
          <cell r="Y25">
            <v>3073650</v>
          </cell>
        </row>
        <row r="67">
          <cell r="B67">
            <v>79</v>
          </cell>
          <cell r="C67">
            <v>26</v>
          </cell>
          <cell r="G67">
            <v>12323753</v>
          </cell>
        </row>
        <row r="70">
          <cell r="M70">
            <v>4557065</v>
          </cell>
          <cell r="N70">
            <v>6771130</v>
          </cell>
          <cell r="O70">
            <v>4751793</v>
          </cell>
        </row>
      </sheetData>
      <sheetData sheetId="37">
        <row r="25">
          <cell r="K25">
            <v>4</v>
          </cell>
          <cell r="L25">
            <v>1</v>
          </cell>
          <cell r="P25">
            <v>509192</v>
          </cell>
          <cell r="T25">
            <v>22</v>
          </cell>
          <cell r="U25">
            <v>2</v>
          </cell>
          <cell r="Y25">
            <v>2298785</v>
          </cell>
        </row>
        <row r="67">
          <cell r="B67">
            <v>54</v>
          </cell>
          <cell r="C67">
            <v>14</v>
          </cell>
          <cell r="G67">
            <v>4517446</v>
          </cell>
        </row>
        <row r="70">
          <cell r="M70">
            <v>1356187</v>
          </cell>
          <cell r="N70">
            <v>3912237</v>
          </cell>
          <cell r="O70">
            <v>2056999</v>
          </cell>
        </row>
      </sheetData>
      <sheetData sheetId="38">
        <row r="25">
          <cell r="K25">
            <v>0</v>
          </cell>
          <cell r="L25">
            <v>0</v>
          </cell>
          <cell r="P25">
            <v>0</v>
          </cell>
          <cell r="T25">
            <v>7</v>
          </cell>
          <cell r="U25">
            <v>3</v>
          </cell>
          <cell r="Y25">
            <v>2661233</v>
          </cell>
        </row>
        <row r="67">
          <cell r="B67">
            <v>53</v>
          </cell>
          <cell r="C67">
            <v>14</v>
          </cell>
          <cell r="G67">
            <v>4397999</v>
          </cell>
        </row>
        <row r="70">
          <cell r="M70">
            <v>1356187</v>
          </cell>
          <cell r="N70">
            <v>3598867</v>
          </cell>
          <cell r="O70">
            <v>2104178</v>
          </cell>
        </row>
      </sheetData>
      <sheetData sheetId="39">
        <row r="25">
          <cell r="K25">
            <v>3</v>
          </cell>
          <cell r="L25">
            <v>3</v>
          </cell>
          <cell r="P25">
            <v>1191777</v>
          </cell>
          <cell r="T25">
            <v>15</v>
          </cell>
          <cell r="U25">
            <v>4</v>
          </cell>
          <cell r="Y25">
            <v>3015234</v>
          </cell>
        </row>
        <row r="67">
          <cell r="B67">
            <v>76</v>
          </cell>
          <cell r="C67">
            <v>26</v>
          </cell>
          <cell r="G67">
            <v>12159740</v>
          </cell>
        </row>
        <row r="70">
          <cell r="M70">
            <v>4489017</v>
          </cell>
          <cell r="N70">
            <v>7289954</v>
          </cell>
          <cell r="O70">
            <v>4587780</v>
          </cell>
        </row>
      </sheetData>
      <sheetData sheetId="40">
        <row r="9">
          <cell r="K9">
            <v>31815123</v>
          </cell>
        </row>
        <row r="79">
          <cell r="O79">
            <v>106258792</v>
          </cell>
        </row>
        <row r="83">
          <cell r="K83">
            <v>323189</v>
          </cell>
        </row>
        <row r="84">
          <cell r="K84">
            <v>323189</v>
          </cell>
        </row>
        <row r="85">
          <cell r="K85">
            <v>290841</v>
          </cell>
        </row>
        <row r="86">
          <cell r="K86">
            <v>323189</v>
          </cell>
        </row>
        <row r="87">
          <cell r="K87">
            <v>290841</v>
          </cell>
        </row>
        <row r="88">
          <cell r="K88">
            <v>290841</v>
          </cell>
        </row>
        <row r="89">
          <cell r="K89">
            <v>323189</v>
          </cell>
        </row>
        <row r="90">
          <cell r="K90">
            <v>290841</v>
          </cell>
        </row>
        <row r="91">
          <cell r="K91">
            <v>323189</v>
          </cell>
        </row>
        <row r="92">
          <cell r="K92">
            <v>323189</v>
          </cell>
        </row>
        <row r="93">
          <cell r="K93">
            <v>290841</v>
          </cell>
        </row>
        <row r="94">
          <cell r="K94">
            <v>323189</v>
          </cell>
        </row>
        <row r="95">
          <cell r="K95">
            <v>290841</v>
          </cell>
        </row>
        <row r="96">
          <cell r="K96">
            <v>290841</v>
          </cell>
        </row>
        <row r="97">
          <cell r="K97">
            <v>323189</v>
          </cell>
        </row>
        <row r="98">
          <cell r="K98">
            <v>290841</v>
          </cell>
        </row>
        <row r="99">
          <cell r="K99">
            <v>323189</v>
          </cell>
        </row>
        <row r="100">
          <cell r="K100">
            <v>290841</v>
          </cell>
        </row>
        <row r="101">
          <cell r="K101">
            <v>323189</v>
          </cell>
        </row>
        <row r="102">
          <cell r="K102">
            <v>290841</v>
          </cell>
        </row>
        <row r="103">
          <cell r="K103">
            <v>392186</v>
          </cell>
        </row>
        <row r="104">
          <cell r="K104">
            <v>392186</v>
          </cell>
        </row>
        <row r="105">
          <cell r="K105">
            <v>345928</v>
          </cell>
        </row>
        <row r="106">
          <cell r="K106">
            <v>345928</v>
          </cell>
        </row>
        <row r="107">
          <cell r="K107">
            <v>345928</v>
          </cell>
        </row>
        <row r="108">
          <cell r="K108">
            <v>290841</v>
          </cell>
        </row>
        <row r="109">
          <cell r="K109">
            <v>242399</v>
          </cell>
        </row>
        <row r="110">
          <cell r="K110">
            <v>433978</v>
          </cell>
        </row>
        <row r="111">
          <cell r="K111">
            <v>290841</v>
          </cell>
        </row>
        <row r="112">
          <cell r="K112">
            <v>323189</v>
          </cell>
        </row>
        <row r="113">
          <cell r="K113">
            <v>290841</v>
          </cell>
        </row>
        <row r="114">
          <cell r="K114">
            <v>290841</v>
          </cell>
        </row>
        <row r="115">
          <cell r="K115">
            <v>323189</v>
          </cell>
        </row>
        <row r="116">
          <cell r="K116">
            <v>290841</v>
          </cell>
        </row>
        <row r="117">
          <cell r="K117">
            <v>290841</v>
          </cell>
        </row>
        <row r="118">
          <cell r="K118">
            <v>323189</v>
          </cell>
        </row>
        <row r="119">
          <cell r="K119">
            <v>450204</v>
          </cell>
        </row>
        <row r="120">
          <cell r="K120">
            <v>369327</v>
          </cell>
        </row>
        <row r="121">
          <cell r="K121">
            <v>369327</v>
          </cell>
        </row>
        <row r="122">
          <cell r="K122">
            <v>323876</v>
          </cell>
        </row>
        <row r="123">
          <cell r="K123">
            <v>433978</v>
          </cell>
        </row>
        <row r="124">
          <cell r="K124">
            <v>433978</v>
          </cell>
        </row>
        <row r="125">
          <cell r="K125">
            <v>374201</v>
          </cell>
        </row>
        <row r="126">
          <cell r="K126">
            <v>41562</v>
          </cell>
        </row>
        <row r="127">
          <cell r="K127">
            <v>242399</v>
          </cell>
        </row>
        <row r="128">
          <cell r="K128">
            <v>242399</v>
          </cell>
        </row>
        <row r="129">
          <cell r="K129">
            <v>535770</v>
          </cell>
        </row>
        <row r="130">
          <cell r="K130">
            <v>249372</v>
          </cell>
        </row>
        <row r="131">
          <cell r="K131">
            <v>41562</v>
          </cell>
        </row>
        <row r="132">
          <cell r="K132">
            <v>41562</v>
          </cell>
        </row>
        <row r="133">
          <cell r="K133">
            <v>41562</v>
          </cell>
        </row>
        <row r="134">
          <cell r="K134">
            <v>332496</v>
          </cell>
        </row>
        <row r="135">
          <cell r="K135">
            <v>332496</v>
          </cell>
        </row>
      </sheetData>
      <sheetData sheetId="41" refreshError="1"/>
      <sheetData sheetId="42">
        <row r="139">
          <cell r="H139">
            <v>0</v>
          </cell>
          <cell r="I139">
            <v>0</v>
          </cell>
        </row>
        <row r="140">
          <cell r="H140" t="str">
            <v>1.CAMION TIPO40m³-15 HORAS-4 OP</v>
          </cell>
          <cell r="I140">
            <v>582964</v>
          </cell>
        </row>
        <row r="141">
          <cell r="H141" t="str">
            <v>2.CAMION TIPO40m³-15 HORAS-3 OP</v>
          </cell>
          <cell r="I141">
            <v>514916</v>
          </cell>
        </row>
        <row r="142">
          <cell r="H142" t="str">
            <v>3.CAMION TIPO40m³-15 HORAS-2 OP</v>
          </cell>
          <cell r="I142">
            <v>448638</v>
          </cell>
        </row>
        <row r="143">
          <cell r="H143" t="str">
            <v>4.CAMION TIPO40m³-15 HORAS-1 OP</v>
          </cell>
          <cell r="I143">
            <v>381163</v>
          </cell>
        </row>
        <row r="144">
          <cell r="H144" t="str">
            <v>5.CAMION TIPO40m³-15 HORAS-0 OP</v>
          </cell>
          <cell r="I144">
            <v>321680</v>
          </cell>
        </row>
        <row r="145">
          <cell r="H145" t="str">
            <v>6.CAMION TIPO40m³-09 HORAS-4 OP</v>
          </cell>
          <cell r="I145">
            <v>509192</v>
          </cell>
        </row>
        <row r="146">
          <cell r="H146" t="str">
            <v>7.CAMION TIPO40m³-09 HORAS-3 OP</v>
          </cell>
          <cell r="I146">
            <v>450204</v>
          </cell>
        </row>
        <row r="147">
          <cell r="H147" t="str">
            <v>8.CAMION TIPO40m³-09 HORAS-2 OP</v>
          </cell>
          <cell r="I147">
            <v>392186</v>
          </cell>
        </row>
        <row r="148">
          <cell r="H148" t="str">
            <v>9.CAMION TIPO40m³-09 HORAS-1 OP</v>
          </cell>
          <cell r="I148">
            <v>329397</v>
          </cell>
        </row>
        <row r="149">
          <cell r="H149" t="str">
            <v>10.CAMION TIPO40m³-09 HORAS-0 OP</v>
          </cell>
          <cell r="I149">
            <v>280919</v>
          </cell>
        </row>
        <row r="150">
          <cell r="H150" t="str">
            <v>11.CAMION TIPO40m³-04 HORAS-4 OP</v>
          </cell>
          <cell r="I150">
            <v>420585</v>
          </cell>
        </row>
        <row r="151">
          <cell r="H151" t="str">
            <v>12.CAMION TIPO40m³-04 HORAS-3 OP</v>
          </cell>
          <cell r="I151">
            <v>369327</v>
          </cell>
        </row>
        <row r="152">
          <cell r="H152" t="str">
            <v>13.CAMION TIPO40m³-04 HORAS-2 OP</v>
          </cell>
          <cell r="I152">
            <v>323463</v>
          </cell>
        </row>
        <row r="153">
          <cell r="H153" t="str">
            <v>14.CAMION TIPO40m³-04 HORAS-1 OP</v>
          </cell>
          <cell r="I153">
            <v>270330</v>
          </cell>
        </row>
        <row r="154">
          <cell r="H154" t="str">
            <v>15.CAMION TIPO40m³-04 HORAS-0 OP</v>
          </cell>
          <cell r="I154">
            <v>221709</v>
          </cell>
        </row>
        <row r="155">
          <cell r="H155" t="str">
            <v>16.CAMION TIPO25m³-15 HORAS-4 OP</v>
          </cell>
          <cell r="I155">
            <v>501739</v>
          </cell>
        </row>
        <row r="156">
          <cell r="H156" t="str">
            <v>17.CAMION TIPO25m³-15 HORAS-3 OP</v>
          </cell>
          <cell r="I156">
            <v>443323</v>
          </cell>
        </row>
        <row r="157">
          <cell r="H157" t="str">
            <v>18.CAMION TIPO25m³-15 HORAS-2 OP</v>
          </cell>
          <cell r="I157">
            <v>388652</v>
          </cell>
        </row>
        <row r="158">
          <cell r="H158" t="str">
            <v>19.CAMION TIPO25m³-15 HORAS-1 OP</v>
          </cell>
          <cell r="I158">
            <v>323189</v>
          </cell>
        </row>
        <row r="159">
          <cell r="H159" t="str">
            <v>20.CAMION TIPO25m³-15 HORAS-0 OP</v>
          </cell>
          <cell r="I159">
            <v>256051</v>
          </cell>
        </row>
        <row r="160">
          <cell r="H160" t="str">
            <v>21.CAMION TIPO25m³-09 HORAS-4 OP</v>
          </cell>
          <cell r="I160">
            <v>433978</v>
          </cell>
        </row>
        <row r="161">
          <cell r="H161" t="str">
            <v>22.CAMION TIPO25m³-09 HORAS-3 OP</v>
          </cell>
          <cell r="I161">
            <v>386383</v>
          </cell>
        </row>
        <row r="162">
          <cell r="H162" t="str">
            <v>23.CAMION TIPO25m³-09 HORAS-2 OP</v>
          </cell>
          <cell r="I162">
            <v>345928</v>
          </cell>
        </row>
        <row r="163">
          <cell r="H163" t="str">
            <v>24.CAMION TIPO25m³-09 HORAS-1 OP</v>
          </cell>
          <cell r="I163">
            <v>290841</v>
          </cell>
        </row>
        <row r="164">
          <cell r="H164" t="str">
            <v>25.CAMION TIPO25m³-09 HORAS-0 OP</v>
          </cell>
          <cell r="I164">
            <v>225849</v>
          </cell>
        </row>
        <row r="165">
          <cell r="H165" t="str">
            <v>26.CAMION TIPO25m³-04 HORAS-4 OP</v>
          </cell>
          <cell r="I165">
            <v>374201</v>
          </cell>
        </row>
        <row r="166">
          <cell r="H166" t="str">
            <v>27.CAMION TIPO25m³-04 HORAS-3 OP</v>
          </cell>
          <cell r="I166">
            <v>323876</v>
          </cell>
        </row>
        <row r="167">
          <cell r="H167" t="str">
            <v>28.CAMION TIPO25m³-04 HORAS-2 OP</v>
          </cell>
          <cell r="I167">
            <v>283531</v>
          </cell>
        </row>
        <row r="168">
          <cell r="H168" t="str">
            <v>29.CAMION TIPO25m³-04 HORAS-1 OP</v>
          </cell>
          <cell r="I168">
            <v>236854</v>
          </cell>
        </row>
        <row r="169">
          <cell r="H169" t="str">
            <v>30.CAMION TIPO25m³-04 HORAS-0 OP</v>
          </cell>
          <cell r="I169">
            <v>179940</v>
          </cell>
        </row>
        <row r="170">
          <cell r="H170" t="str">
            <v>31.CAMION TIPOFURGON-15 HORAS</v>
          </cell>
          <cell r="I170">
            <v>239262</v>
          </cell>
        </row>
        <row r="171">
          <cell r="H171" t="str">
            <v>32.CAMION TIPOFURGON-09 HORAS</v>
          </cell>
          <cell r="I171">
            <v>214754</v>
          </cell>
        </row>
        <row r="172">
          <cell r="H172" t="str">
            <v>33.CAMION TIPOFURGON-04 HORAS</v>
          </cell>
          <cell r="I172">
            <v>173120</v>
          </cell>
        </row>
        <row r="173">
          <cell r="H173" t="str">
            <v>34.4X4-15 HORAS</v>
          </cell>
          <cell r="I173">
            <v>373234</v>
          </cell>
        </row>
        <row r="174">
          <cell r="H174" t="str">
            <v>35.4X4-09 HORAS</v>
          </cell>
          <cell r="I174">
            <v>242399</v>
          </cell>
        </row>
        <row r="175">
          <cell r="H175" t="str">
            <v>36.4X4-04 HORAS</v>
          </cell>
          <cell r="I175">
            <v>195220</v>
          </cell>
        </row>
        <row r="176">
          <cell r="H176" t="str">
            <v>37.MONTACARGA-15 HORAS</v>
          </cell>
          <cell r="I176">
            <v>836001</v>
          </cell>
        </row>
        <row r="177">
          <cell r="H177" t="str">
            <v>38.MONTACARGA-01 HORAS</v>
          </cell>
          <cell r="I177">
            <v>144356</v>
          </cell>
        </row>
        <row r="178">
          <cell r="H178" t="str">
            <v>39.GRUA-15 HORAS</v>
          </cell>
          <cell r="I178">
            <v>828620</v>
          </cell>
        </row>
        <row r="179">
          <cell r="H179" t="str">
            <v>40.GRUA-01 HORAS</v>
          </cell>
          <cell r="I179">
            <v>148058</v>
          </cell>
        </row>
        <row r="180">
          <cell r="H180" t="str">
            <v>41.OPERARIO-08 HORAS</v>
          </cell>
          <cell r="I180">
            <v>53577</v>
          </cell>
        </row>
        <row r="181">
          <cell r="H181" t="str">
            <v>42.OPERARIO-06 HORAS</v>
          </cell>
          <cell r="I181">
            <v>41562</v>
          </cell>
        </row>
        <row r="182">
          <cell r="H182" t="str">
            <v>43.BOGOTA-REGION-40m³-9 HORAS</v>
          </cell>
          <cell r="I182">
            <v>628232</v>
          </cell>
        </row>
        <row r="183">
          <cell r="H183" t="str">
            <v>44.BOGOTA-REGION-25m³-9 HORAS</v>
          </cell>
          <cell r="I183">
            <v>562619</v>
          </cell>
        </row>
        <row r="184">
          <cell r="H184" t="str">
            <v>45.BOGOTA-REGION-FURGON-9 HORAS</v>
          </cell>
          <cell r="I184">
            <v>418264</v>
          </cell>
        </row>
        <row r="185">
          <cell r="H185" t="str">
            <v>46.BOGOTA-REGION-4X4-9 HORAS</v>
          </cell>
          <cell r="I185">
            <v>288714</v>
          </cell>
        </row>
        <row r="186">
          <cell r="H186" t="str">
            <v>47. 6 OPERARIO-06 HORAS</v>
          </cell>
          <cell r="I186">
            <v>249372</v>
          </cell>
        </row>
        <row r="187">
          <cell r="H187" t="str">
            <v>48. 8 OPERARIO-06 HORAS</v>
          </cell>
          <cell r="I187">
            <v>332496</v>
          </cell>
        </row>
        <row r="188">
          <cell r="H188" t="str">
            <v>49. 10 OPERARIO-06 HORAS</v>
          </cell>
          <cell r="I188">
            <v>332496</v>
          </cell>
        </row>
        <row r="189">
          <cell r="H189" t="str">
            <v>50. 6 OPERARIO-08 HORAS</v>
          </cell>
          <cell r="I189">
            <v>535770</v>
          </cell>
        </row>
        <row r="190">
          <cell r="H190" t="str">
            <v>51. 8 OPERARIO-08 HORAS</v>
          </cell>
          <cell r="I190">
            <v>428616</v>
          </cell>
        </row>
        <row r="191">
          <cell r="H191" t="str">
            <v>52. 10 OPERARIO-08 HORAS</v>
          </cell>
          <cell r="I191">
            <v>535770</v>
          </cell>
        </row>
      </sheetData>
      <sheetData sheetId="4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07 AGOSTO  "/>
      <sheetName val="11 AGOSTO"/>
      <sheetName val="14 AGOSTO "/>
      <sheetName val="15 AGOSTO"/>
      <sheetName val="21 AGOSTO"/>
      <sheetName val="28 AGOSTO"/>
      <sheetName val="HORARIOS Y BODEGAS "/>
      <sheetName val="SALDOS POR PROYECTO"/>
      <sheetName val="INFORME FINAL AGOSTO"/>
      <sheetName val="CUEN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1">
          <cell r="M11">
            <v>108410427</v>
          </cell>
        </row>
        <row r="74">
          <cell r="K74">
            <v>290841</v>
          </cell>
        </row>
        <row r="75">
          <cell r="K75">
            <v>290841</v>
          </cell>
        </row>
        <row r="76">
          <cell r="K76">
            <v>290841</v>
          </cell>
        </row>
        <row r="77">
          <cell r="K77">
            <v>290841</v>
          </cell>
        </row>
        <row r="78">
          <cell r="K78">
            <v>290841</v>
          </cell>
        </row>
        <row r="79">
          <cell r="K79">
            <v>290841</v>
          </cell>
        </row>
        <row r="80">
          <cell r="K80">
            <v>290841</v>
          </cell>
        </row>
        <row r="81">
          <cell r="K81">
            <v>290841</v>
          </cell>
        </row>
        <row r="82">
          <cell r="K82">
            <v>290841</v>
          </cell>
        </row>
        <row r="83">
          <cell r="K83">
            <v>290841</v>
          </cell>
        </row>
        <row r="84">
          <cell r="K84">
            <v>290841</v>
          </cell>
        </row>
        <row r="85">
          <cell r="K85">
            <v>386383</v>
          </cell>
        </row>
        <row r="86">
          <cell r="K86">
            <v>290841</v>
          </cell>
        </row>
        <row r="87">
          <cell r="K87">
            <v>290841</v>
          </cell>
        </row>
        <row r="88">
          <cell r="K88">
            <v>290841</v>
          </cell>
        </row>
        <row r="89">
          <cell r="K89">
            <v>290841</v>
          </cell>
        </row>
        <row r="90">
          <cell r="K90">
            <v>290841</v>
          </cell>
        </row>
        <row r="91">
          <cell r="K91">
            <v>450204</v>
          </cell>
        </row>
        <row r="92">
          <cell r="K92">
            <v>450204</v>
          </cell>
        </row>
        <row r="93">
          <cell r="K93">
            <v>386383</v>
          </cell>
        </row>
        <row r="94">
          <cell r="K94">
            <v>345928</v>
          </cell>
        </row>
        <row r="95">
          <cell r="K95">
            <v>53577</v>
          </cell>
        </row>
        <row r="96">
          <cell r="K96">
            <v>53577</v>
          </cell>
        </row>
        <row r="97">
          <cell r="K97">
            <v>53577</v>
          </cell>
        </row>
        <row r="98">
          <cell r="K98">
            <v>53577</v>
          </cell>
        </row>
        <row r="99">
          <cell r="K99">
            <v>345928</v>
          </cell>
        </row>
        <row r="100">
          <cell r="K100">
            <v>345928</v>
          </cell>
        </row>
        <row r="101">
          <cell r="K101">
            <v>236854</v>
          </cell>
        </row>
        <row r="102">
          <cell r="K102">
            <v>283531</v>
          </cell>
        </row>
        <row r="103">
          <cell r="K103">
            <v>290841</v>
          </cell>
        </row>
        <row r="104">
          <cell r="K104">
            <v>345928</v>
          </cell>
        </row>
        <row r="105">
          <cell r="K105">
            <v>290841</v>
          </cell>
        </row>
        <row r="106">
          <cell r="K106">
            <v>386383</v>
          </cell>
        </row>
        <row r="107">
          <cell r="K107">
            <v>509192</v>
          </cell>
        </row>
        <row r="108">
          <cell r="K108">
            <v>509192</v>
          </cell>
        </row>
        <row r="109">
          <cell r="K109">
            <v>509192</v>
          </cell>
        </row>
        <row r="110">
          <cell r="K110">
            <v>450204</v>
          </cell>
        </row>
        <row r="111">
          <cell r="K111">
            <v>290841</v>
          </cell>
        </row>
      </sheetData>
      <sheetData sheetId="1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FINAL SEPTIEMBRE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6 NOVIEMBRE"/>
      <sheetName val="07 NOVIEMBRE "/>
      <sheetName val="13 NOVIEMBRE"/>
      <sheetName val="14 NOVIEMBRE  "/>
      <sheetName val="20 NOVIEMBRE "/>
      <sheetName val="27 NOVIEMBRE "/>
      <sheetName val="INFORME FINAL NOVIEMEBRE"/>
      <sheetName val="SALDOS POR PROYECTO"/>
    </sheetNames>
    <sheetDataSet>
      <sheetData sheetId="0">
        <row r="25">
          <cell r="K25">
            <v>3</v>
          </cell>
        </row>
      </sheetData>
      <sheetData sheetId="1">
        <row r="25">
          <cell r="K25">
            <v>3</v>
          </cell>
        </row>
      </sheetData>
      <sheetData sheetId="2">
        <row r="25">
          <cell r="K25">
            <v>3</v>
          </cell>
        </row>
      </sheetData>
      <sheetData sheetId="3">
        <row r="25">
          <cell r="K25">
            <v>3</v>
          </cell>
        </row>
      </sheetData>
      <sheetData sheetId="4">
        <row r="25">
          <cell r="K25">
            <v>8</v>
          </cell>
        </row>
      </sheetData>
      <sheetData sheetId="5">
        <row r="70">
          <cell r="M70">
            <v>4354691</v>
          </cell>
        </row>
      </sheetData>
      <sheetData sheetId="6">
        <row r="70">
          <cell r="O70">
            <v>91833813</v>
          </cell>
        </row>
        <row r="73">
          <cell r="L73">
            <v>32334032</v>
          </cell>
        </row>
        <row r="74">
          <cell r="K74">
            <v>283531</v>
          </cell>
        </row>
        <row r="75">
          <cell r="K75">
            <v>509192</v>
          </cell>
        </row>
        <row r="76">
          <cell r="K76">
            <v>509192</v>
          </cell>
        </row>
        <row r="77">
          <cell r="K77">
            <v>509192</v>
          </cell>
        </row>
        <row r="78">
          <cell r="K78">
            <v>283531</v>
          </cell>
        </row>
        <row r="79">
          <cell r="K79">
            <v>283531</v>
          </cell>
        </row>
        <row r="80">
          <cell r="K80">
            <v>290841</v>
          </cell>
        </row>
        <row r="81">
          <cell r="K81">
            <v>225849</v>
          </cell>
        </row>
        <row r="82">
          <cell r="K82">
            <v>225849</v>
          </cell>
        </row>
        <row r="83">
          <cell r="K83">
            <v>236854</v>
          </cell>
        </row>
        <row r="84">
          <cell r="K84">
            <v>236854</v>
          </cell>
        </row>
        <row r="85">
          <cell r="K85">
            <v>179940</v>
          </cell>
        </row>
        <row r="86">
          <cell r="K86">
            <v>179940</v>
          </cell>
        </row>
        <row r="87">
          <cell r="K87">
            <v>179940</v>
          </cell>
        </row>
        <row r="88">
          <cell r="K88">
            <v>509192</v>
          </cell>
        </row>
        <row r="89">
          <cell r="K89">
            <v>509192</v>
          </cell>
        </row>
        <row r="90">
          <cell r="K90">
            <v>509192</v>
          </cell>
        </row>
        <row r="91">
          <cell r="K91">
            <v>509192</v>
          </cell>
        </row>
        <row r="92">
          <cell r="K92">
            <v>433978</v>
          </cell>
        </row>
        <row r="93">
          <cell r="K93">
            <v>509192</v>
          </cell>
        </row>
        <row r="94">
          <cell r="K94">
            <v>290841</v>
          </cell>
        </row>
        <row r="95">
          <cell r="K95">
            <v>433978</v>
          </cell>
        </row>
        <row r="96">
          <cell r="K96">
            <v>433978</v>
          </cell>
        </row>
        <row r="97">
          <cell r="K97">
            <v>290841</v>
          </cell>
        </row>
        <row r="98">
          <cell r="K98">
            <v>290841</v>
          </cell>
        </row>
        <row r="99">
          <cell r="K99">
            <v>179940</v>
          </cell>
        </row>
        <row r="100">
          <cell r="K100">
            <v>242399</v>
          </cell>
        </row>
        <row r="101">
          <cell r="K101">
            <v>225849</v>
          </cell>
        </row>
        <row r="102">
          <cell r="K102">
            <v>225849</v>
          </cell>
        </row>
        <row r="103">
          <cell r="K103">
            <v>236854</v>
          </cell>
        </row>
        <row r="104">
          <cell r="K104">
            <v>236854</v>
          </cell>
        </row>
        <row r="105">
          <cell r="K105">
            <v>179940</v>
          </cell>
        </row>
        <row r="106">
          <cell r="K106">
            <v>195220</v>
          </cell>
        </row>
        <row r="107">
          <cell r="K107">
            <v>225849</v>
          </cell>
        </row>
        <row r="108">
          <cell r="K108">
            <v>323189</v>
          </cell>
        </row>
        <row r="109">
          <cell r="K109">
            <v>290841</v>
          </cell>
        </row>
        <row r="110">
          <cell r="K110">
            <v>323189</v>
          </cell>
        </row>
        <row r="111">
          <cell r="K111">
            <v>290841</v>
          </cell>
        </row>
        <row r="112">
          <cell r="K112">
            <v>290841</v>
          </cell>
        </row>
        <row r="113">
          <cell r="K113">
            <v>290841</v>
          </cell>
        </row>
        <row r="114">
          <cell r="K114">
            <v>290841</v>
          </cell>
        </row>
        <row r="115">
          <cell r="K115">
            <v>290841</v>
          </cell>
        </row>
        <row r="116">
          <cell r="K116">
            <v>323189</v>
          </cell>
        </row>
        <row r="117">
          <cell r="K117">
            <v>290841</v>
          </cell>
        </row>
        <row r="118">
          <cell r="K118">
            <v>323189</v>
          </cell>
        </row>
        <row r="119">
          <cell r="K119">
            <v>290841</v>
          </cell>
        </row>
        <row r="120">
          <cell r="K120">
            <v>290841</v>
          </cell>
        </row>
        <row r="121">
          <cell r="K121">
            <v>290841</v>
          </cell>
        </row>
        <row r="122">
          <cell r="K122">
            <v>290841</v>
          </cell>
        </row>
        <row r="123">
          <cell r="K123">
            <v>290841</v>
          </cell>
        </row>
        <row r="124">
          <cell r="K124">
            <v>323463</v>
          </cell>
        </row>
        <row r="125">
          <cell r="K125">
            <v>323463</v>
          </cell>
        </row>
        <row r="126">
          <cell r="K126">
            <v>392186</v>
          </cell>
        </row>
        <row r="127">
          <cell r="K127">
            <v>392186</v>
          </cell>
        </row>
        <row r="128">
          <cell r="K128">
            <v>392186</v>
          </cell>
        </row>
        <row r="129">
          <cell r="K129">
            <v>392186</v>
          </cell>
        </row>
        <row r="130">
          <cell r="K130">
            <v>392186</v>
          </cell>
        </row>
        <row r="131">
          <cell r="K131">
            <v>392186</v>
          </cell>
        </row>
        <row r="132">
          <cell r="K132">
            <v>323463</v>
          </cell>
        </row>
        <row r="133">
          <cell r="K133">
            <v>323463</v>
          </cell>
        </row>
        <row r="134">
          <cell r="K134">
            <v>345928</v>
          </cell>
        </row>
        <row r="135">
          <cell r="K135">
            <v>345928</v>
          </cell>
        </row>
        <row r="136">
          <cell r="K136">
            <v>392186</v>
          </cell>
        </row>
      </sheetData>
      <sheetData sheetId="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 JUNIO"/>
      <sheetName val="24 JUNIO "/>
      <sheetName val="07 AGOSTO  "/>
      <sheetName val="11 AGOSTO"/>
      <sheetName val="14 AGOSTO "/>
      <sheetName val="15 AGOSTO"/>
      <sheetName val="21 AGOSTO"/>
      <sheetName val="28 AGOSTO"/>
      <sheetName val="04 SEPTIEMBRE "/>
      <sheetName val="11 SEPTIEMBRE"/>
      <sheetName val="18 SEPTIEMBRE "/>
      <sheetName val="22 SEPTIEMBRE MAÑANA"/>
      <sheetName val="22 SEPTIEMBRE TARDE"/>
      <sheetName val="25 SEPTIEMBRE  "/>
      <sheetName val="02 OCTUBRE"/>
      <sheetName val="09 OCTUBRE"/>
      <sheetName val="16 OCTUBRE "/>
      <sheetName val="17 OCTUBRE "/>
      <sheetName val="23 OCTUBRE"/>
      <sheetName val="30 OCTUBRE"/>
      <sheetName val="06 NOVIEMBRE"/>
      <sheetName val="07 NOVIEMBRE "/>
      <sheetName val="13 NOVIEMBRE"/>
      <sheetName val="14 NOVIEMBRE  "/>
      <sheetName val="20 NOVIEMBRE "/>
      <sheetName val="27 NOVIEMBRE "/>
      <sheetName val="04 DICIEMBRE "/>
      <sheetName val="08 DICIEMBRE"/>
      <sheetName val="11 DICIEMBRE "/>
      <sheetName val="15 DICIEMBRE "/>
      <sheetName val="18 DICIEMBRE "/>
      <sheetName val="25 DICIEMBRE "/>
      <sheetName val="INFORME FINAL DICIEMBRE"/>
      <sheetName val="SALDOS POR PROYECTO"/>
      <sheetName val="HORARIOS Y BODEGA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77">
          <cell r="K77">
            <v>509192</v>
          </cell>
        </row>
        <row r="78">
          <cell r="K78">
            <v>509192</v>
          </cell>
        </row>
        <row r="81">
          <cell r="K81">
            <v>242399</v>
          </cell>
        </row>
        <row r="85">
          <cell r="K85">
            <v>433978</v>
          </cell>
        </row>
        <row r="86">
          <cell r="K86">
            <v>433978</v>
          </cell>
        </row>
        <row r="87">
          <cell r="K87">
            <v>433978</v>
          </cell>
        </row>
        <row r="88">
          <cell r="K88">
            <v>433978</v>
          </cell>
        </row>
        <row r="89">
          <cell r="K89">
            <v>433978</v>
          </cell>
        </row>
        <row r="90">
          <cell r="K90">
            <v>433978</v>
          </cell>
        </row>
        <row r="91">
          <cell r="K91">
            <v>433978</v>
          </cell>
        </row>
        <row r="92">
          <cell r="K92">
            <v>433978</v>
          </cell>
        </row>
        <row r="93">
          <cell r="K93">
            <v>433978</v>
          </cell>
        </row>
        <row r="94">
          <cell r="K94">
            <v>433978</v>
          </cell>
        </row>
        <row r="98">
          <cell r="K98">
            <v>433978</v>
          </cell>
        </row>
        <row r="99">
          <cell r="K99">
            <v>433978</v>
          </cell>
        </row>
        <row r="103">
          <cell r="K103">
            <v>433978</v>
          </cell>
        </row>
        <row r="106">
          <cell r="K106">
            <v>420585</v>
          </cell>
        </row>
        <row r="110">
          <cell r="K110">
            <v>433978</v>
          </cell>
        </row>
        <row r="112">
          <cell r="K112">
            <v>433978</v>
          </cell>
        </row>
        <row r="113">
          <cell r="K113">
            <v>433978</v>
          </cell>
        </row>
      </sheetData>
      <sheetData sheetId="33"/>
      <sheetData sheetId="34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FINAL DICIEMBR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6B568-481A-7748-881F-935E707163EF}">
  <sheetPr>
    <tabColor rgb="FF00B050"/>
  </sheetPr>
  <dimension ref="A1:AE191"/>
  <sheetViews>
    <sheetView view="pageBreakPreview" topLeftCell="F137" zoomScaleNormal="59" zoomScaleSheetLayoutView="100" workbookViewId="0">
      <selection activeCell="Y21" sqref="Y21"/>
    </sheetView>
  </sheetViews>
  <sheetFormatPr baseColWidth="10" defaultColWidth="11.42578125" defaultRowHeight="12.75" x14ac:dyDescent="0.2"/>
  <cols>
    <col min="1" max="1" width="58.42578125" style="3" customWidth="1"/>
    <col min="2" max="2" width="27.42578125" style="3" customWidth="1"/>
    <col min="3" max="3" width="20.85546875" style="3" customWidth="1"/>
    <col min="4" max="5" width="44.42578125" style="3" customWidth="1"/>
    <col min="6" max="6" width="54.42578125" style="3" customWidth="1"/>
    <col min="7" max="7" width="52.85546875" style="3" customWidth="1"/>
    <col min="8" max="8" width="21.7109375" style="3" customWidth="1"/>
    <col min="9" max="9" width="28.140625" style="3" customWidth="1"/>
    <col min="10" max="10" width="64.85546875" style="3" customWidth="1"/>
    <col min="11" max="11" width="17.28515625" style="3" customWidth="1"/>
    <col min="12" max="12" width="18.140625" style="3" customWidth="1"/>
    <col min="13" max="13" width="20.85546875" style="3" customWidth="1"/>
    <col min="14" max="14" width="25.7109375" style="3" customWidth="1"/>
    <col min="15" max="15" width="43.42578125" style="3" customWidth="1"/>
    <col min="16" max="16" width="29.28515625" style="3" customWidth="1"/>
    <col min="17" max="17" width="23.85546875" style="3" customWidth="1"/>
    <col min="18" max="18" width="18.140625" style="3" customWidth="1"/>
    <col min="19" max="19" width="35.42578125" style="3" customWidth="1"/>
    <col min="20" max="20" width="20.28515625" style="3" customWidth="1"/>
    <col min="21" max="21" width="19" style="3" customWidth="1"/>
    <col min="22" max="23" width="25.42578125" style="3" customWidth="1"/>
    <col min="24" max="24" width="42.7109375" style="3" customWidth="1"/>
    <col min="25" max="25" width="22" style="3" customWidth="1"/>
    <col min="26" max="26" width="86.42578125" style="3" customWidth="1"/>
    <col min="27" max="27" width="43.140625" style="3" customWidth="1"/>
    <col min="28" max="29" width="11.42578125" style="3"/>
    <col min="30" max="30" width="14.42578125" style="3" customWidth="1"/>
    <col min="31" max="31" width="20" style="3" customWidth="1"/>
    <col min="32" max="264" width="11.42578125" style="3"/>
    <col min="265" max="265" width="43.7109375" style="3" customWidth="1"/>
    <col min="266" max="266" width="18.28515625" style="3" customWidth="1"/>
    <col min="267" max="267" width="35.42578125" style="3" customWidth="1"/>
    <col min="268" max="268" width="56.42578125" style="3" customWidth="1"/>
    <col min="269" max="269" width="121.28515625" style="3" customWidth="1"/>
    <col min="270" max="270" width="6" style="3" customWidth="1"/>
    <col min="271" max="271" width="33.42578125" style="3" customWidth="1"/>
    <col min="272" max="272" width="14.28515625" style="3" customWidth="1"/>
    <col min="273" max="273" width="12.7109375" style="3" customWidth="1"/>
    <col min="274" max="274" width="20.85546875" style="3" customWidth="1"/>
    <col min="275" max="275" width="16" style="3" customWidth="1"/>
    <col min="276" max="276" width="5.85546875" style="3" customWidth="1"/>
    <col min="277" max="277" width="35.42578125" style="3" customWidth="1"/>
    <col min="278" max="278" width="17.42578125" style="3" customWidth="1"/>
    <col min="279" max="279" width="14.140625" style="3" customWidth="1"/>
    <col min="280" max="280" width="22" style="3" customWidth="1"/>
    <col min="281" max="282" width="11.42578125" style="3"/>
    <col min="283" max="283" width="22.42578125" style="3" customWidth="1"/>
    <col min="284" max="285" width="11.42578125" style="3"/>
    <col min="286" max="286" width="14.42578125" style="3" customWidth="1"/>
    <col min="287" max="287" width="20" style="3" customWidth="1"/>
    <col min="288" max="520" width="11.42578125" style="3"/>
    <col min="521" max="521" width="43.7109375" style="3" customWidth="1"/>
    <col min="522" max="522" width="18.28515625" style="3" customWidth="1"/>
    <col min="523" max="523" width="35.42578125" style="3" customWidth="1"/>
    <col min="524" max="524" width="56.42578125" style="3" customWidth="1"/>
    <col min="525" max="525" width="121.28515625" style="3" customWidth="1"/>
    <col min="526" max="526" width="6" style="3" customWidth="1"/>
    <col min="527" max="527" width="33.42578125" style="3" customWidth="1"/>
    <col min="528" max="528" width="14.28515625" style="3" customWidth="1"/>
    <col min="529" max="529" width="12.7109375" style="3" customWidth="1"/>
    <col min="530" max="530" width="20.85546875" style="3" customWidth="1"/>
    <col min="531" max="531" width="16" style="3" customWidth="1"/>
    <col min="532" max="532" width="5.85546875" style="3" customWidth="1"/>
    <col min="533" max="533" width="35.42578125" style="3" customWidth="1"/>
    <col min="534" max="534" width="17.42578125" style="3" customWidth="1"/>
    <col min="535" max="535" width="14.140625" style="3" customWidth="1"/>
    <col min="536" max="536" width="22" style="3" customWidth="1"/>
    <col min="537" max="538" width="11.42578125" style="3"/>
    <col min="539" max="539" width="22.42578125" style="3" customWidth="1"/>
    <col min="540" max="541" width="11.42578125" style="3"/>
    <col min="542" max="542" width="14.42578125" style="3" customWidth="1"/>
    <col min="543" max="543" width="20" style="3" customWidth="1"/>
    <col min="544" max="776" width="11.42578125" style="3"/>
    <col min="777" max="777" width="43.7109375" style="3" customWidth="1"/>
    <col min="778" max="778" width="18.28515625" style="3" customWidth="1"/>
    <col min="779" max="779" width="35.42578125" style="3" customWidth="1"/>
    <col min="780" max="780" width="56.42578125" style="3" customWidth="1"/>
    <col min="781" max="781" width="121.28515625" style="3" customWidth="1"/>
    <col min="782" max="782" width="6" style="3" customWidth="1"/>
    <col min="783" max="783" width="33.42578125" style="3" customWidth="1"/>
    <col min="784" max="784" width="14.28515625" style="3" customWidth="1"/>
    <col min="785" max="785" width="12.7109375" style="3" customWidth="1"/>
    <col min="786" max="786" width="20.85546875" style="3" customWidth="1"/>
    <col min="787" max="787" width="16" style="3" customWidth="1"/>
    <col min="788" max="788" width="5.85546875" style="3" customWidth="1"/>
    <col min="789" max="789" width="35.42578125" style="3" customWidth="1"/>
    <col min="790" max="790" width="17.42578125" style="3" customWidth="1"/>
    <col min="791" max="791" width="14.140625" style="3" customWidth="1"/>
    <col min="792" max="792" width="22" style="3" customWidth="1"/>
    <col min="793" max="794" width="11.42578125" style="3"/>
    <col min="795" max="795" width="22.42578125" style="3" customWidth="1"/>
    <col min="796" max="797" width="11.42578125" style="3"/>
    <col min="798" max="798" width="14.42578125" style="3" customWidth="1"/>
    <col min="799" max="799" width="20" style="3" customWidth="1"/>
    <col min="800" max="1032" width="11.42578125" style="3"/>
    <col min="1033" max="1033" width="43.7109375" style="3" customWidth="1"/>
    <col min="1034" max="1034" width="18.28515625" style="3" customWidth="1"/>
    <col min="1035" max="1035" width="35.42578125" style="3" customWidth="1"/>
    <col min="1036" max="1036" width="56.42578125" style="3" customWidth="1"/>
    <col min="1037" max="1037" width="121.28515625" style="3" customWidth="1"/>
    <col min="1038" max="1038" width="6" style="3" customWidth="1"/>
    <col min="1039" max="1039" width="33.42578125" style="3" customWidth="1"/>
    <col min="1040" max="1040" width="14.28515625" style="3" customWidth="1"/>
    <col min="1041" max="1041" width="12.7109375" style="3" customWidth="1"/>
    <col min="1042" max="1042" width="20.85546875" style="3" customWidth="1"/>
    <col min="1043" max="1043" width="16" style="3" customWidth="1"/>
    <col min="1044" max="1044" width="5.85546875" style="3" customWidth="1"/>
    <col min="1045" max="1045" width="35.42578125" style="3" customWidth="1"/>
    <col min="1046" max="1046" width="17.42578125" style="3" customWidth="1"/>
    <col min="1047" max="1047" width="14.140625" style="3" customWidth="1"/>
    <col min="1048" max="1048" width="22" style="3" customWidth="1"/>
    <col min="1049" max="1050" width="11.42578125" style="3"/>
    <col min="1051" max="1051" width="22.42578125" style="3" customWidth="1"/>
    <col min="1052" max="1053" width="11.42578125" style="3"/>
    <col min="1054" max="1054" width="14.42578125" style="3" customWidth="1"/>
    <col min="1055" max="1055" width="20" style="3" customWidth="1"/>
    <col min="1056" max="1288" width="11.42578125" style="3"/>
    <col min="1289" max="1289" width="43.7109375" style="3" customWidth="1"/>
    <col min="1290" max="1290" width="18.28515625" style="3" customWidth="1"/>
    <col min="1291" max="1291" width="35.42578125" style="3" customWidth="1"/>
    <col min="1292" max="1292" width="56.42578125" style="3" customWidth="1"/>
    <col min="1293" max="1293" width="121.28515625" style="3" customWidth="1"/>
    <col min="1294" max="1294" width="6" style="3" customWidth="1"/>
    <col min="1295" max="1295" width="33.42578125" style="3" customWidth="1"/>
    <col min="1296" max="1296" width="14.28515625" style="3" customWidth="1"/>
    <col min="1297" max="1297" width="12.7109375" style="3" customWidth="1"/>
    <col min="1298" max="1298" width="20.85546875" style="3" customWidth="1"/>
    <col min="1299" max="1299" width="16" style="3" customWidth="1"/>
    <col min="1300" max="1300" width="5.85546875" style="3" customWidth="1"/>
    <col min="1301" max="1301" width="35.42578125" style="3" customWidth="1"/>
    <col min="1302" max="1302" width="17.42578125" style="3" customWidth="1"/>
    <col min="1303" max="1303" width="14.140625" style="3" customWidth="1"/>
    <col min="1304" max="1304" width="22" style="3" customWidth="1"/>
    <col min="1305" max="1306" width="11.42578125" style="3"/>
    <col min="1307" max="1307" width="22.42578125" style="3" customWidth="1"/>
    <col min="1308" max="1309" width="11.42578125" style="3"/>
    <col min="1310" max="1310" width="14.42578125" style="3" customWidth="1"/>
    <col min="1311" max="1311" width="20" style="3" customWidth="1"/>
    <col min="1312" max="1544" width="11.42578125" style="3"/>
    <col min="1545" max="1545" width="43.7109375" style="3" customWidth="1"/>
    <col min="1546" max="1546" width="18.28515625" style="3" customWidth="1"/>
    <col min="1547" max="1547" width="35.42578125" style="3" customWidth="1"/>
    <col min="1548" max="1548" width="56.42578125" style="3" customWidth="1"/>
    <col min="1549" max="1549" width="121.28515625" style="3" customWidth="1"/>
    <col min="1550" max="1550" width="6" style="3" customWidth="1"/>
    <col min="1551" max="1551" width="33.42578125" style="3" customWidth="1"/>
    <col min="1552" max="1552" width="14.28515625" style="3" customWidth="1"/>
    <col min="1553" max="1553" width="12.7109375" style="3" customWidth="1"/>
    <col min="1554" max="1554" width="20.85546875" style="3" customWidth="1"/>
    <col min="1555" max="1555" width="16" style="3" customWidth="1"/>
    <col min="1556" max="1556" width="5.85546875" style="3" customWidth="1"/>
    <col min="1557" max="1557" width="35.42578125" style="3" customWidth="1"/>
    <col min="1558" max="1558" width="17.42578125" style="3" customWidth="1"/>
    <col min="1559" max="1559" width="14.140625" style="3" customWidth="1"/>
    <col min="1560" max="1560" width="22" style="3" customWidth="1"/>
    <col min="1561" max="1562" width="11.42578125" style="3"/>
    <col min="1563" max="1563" width="22.42578125" style="3" customWidth="1"/>
    <col min="1564" max="1565" width="11.42578125" style="3"/>
    <col min="1566" max="1566" width="14.42578125" style="3" customWidth="1"/>
    <col min="1567" max="1567" width="20" style="3" customWidth="1"/>
    <col min="1568" max="1800" width="11.42578125" style="3"/>
    <col min="1801" max="1801" width="43.7109375" style="3" customWidth="1"/>
    <col min="1802" max="1802" width="18.28515625" style="3" customWidth="1"/>
    <col min="1803" max="1803" width="35.42578125" style="3" customWidth="1"/>
    <col min="1804" max="1804" width="56.42578125" style="3" customWidth="1"/>
    <col min="1805" max="1805" width="121.28515625" style="3" customWidth="1"/>
    <col min="1806" max="1806" width="6" style="3" customWidth="1"/>
    <col min="1807" max="1807" width="33.42578125" style="3" customWidth="1"/>
    <col min="1808" max="1808" width="14.28515625" style="3" customWidth="1"/>
    <col min="1809" max="1809" width="12.7109375" style="3" customWidth="1"/>
    <col min="1810" max="1810" width="20.85546875" style="3" customWidth="1"/>
    <col min="1811" max="1811" width="16" style="3" customWidth="1"/>
    <col min="1812" max="1812" width="5.85546875" style="3" customWidth="1"/>
    <col min="1813" max="1813" width="35.42578125" style="3" customWidth="1"/>
    <col min="1814" max="1814" width="17.42578125" style="3" customWidth="1"/>
    <col min="1815" max="1815" width="14.140625" style="3" customWidth="1"/>
    <col min="1816" max="1816" width="22" style="3" customWidth="1"/>
    <col min="1817" max="1818" width="11.42578125" style="3"/>
    <col min="1819" max="1819" width="22.42578125" style="3" customWidth="1"/>
    <col min="1820" max="1821" width="11.42578125" style="3"/>
    <col min="1822" max="1822" width="14.42578125" style="3" customWidth="1"/>
    <col min="1823" max="1823" width="20" style="3" customWidth="1"/>
    <col min="1824" max="2056" width="11.42578125" style="3"/>
    <col min="2057" max="2057" width="43.7109375" style="3" customWidth="1"/>
    <col min="2058" max="2058" width="18.28515625" style="3" customWidth="1"/>
    <col min="2059" max="2059" width="35.42578125" style="3" customWidth="1"/>
    <col min="2060" max="2060" width="56.42578125" style="3" customWidth="1"/>
    <col min="2061" max="2061" width="121.28515625" style="3" customWidth="1"/>
    <col min="2062" max="2062" width="6" style="3" customWidth="1"/>
    <col min="2063" max="2063" width="33.42578125" style="3" customWidth="1"/>
    <col min="2064" max="2064" width="14.28515625" style="3" customWidth="1"/>
    <col min="2065" max="2065" width="12.7109375" style="3" customWidth="1"/>
    <col min="2066" max="2066" width="20.85546875" style="3" customWidth="1"/>
    <col min="2067" max="2067" width="16" style="3" customWidth="1"/>
    <col min="2068" max="2068" width="5.85546875" style="3" customWidth="1"/>
    <col min="2069" max="2069" width="35.42578125" style="3" customWidth="1"/>
    <col min="2070" max="2070" width="17.42578125" style="3" customWidth="1"/>
    <col min="2071" max="2071" width="14.140625" style="3" customWidth="1"/>
    <col min="2072" max="2072" width="22" style="3" customWidth="1"/>
    <col min="2073" max="2074" width="11.42578125" style="3"/>
    <col min="2075" max="2075" width="22.42578125" style="3" customWidth="1"/>
    <col min="2076" max="2077" width="11.42578125" style="3"/>
    <col min="2078" max="2078" width="14.42578125" style="3" customWidth="1"/>
    <col min="2079" max="2079" width="20" style="3" customWidth="1"/>
    <col min="2080" max="2312" width="11.42578125" style="3"/>
    <col min="2313" max="2313" width="43.7109375" style="3" customWidth="1"/>
    <col min="2314" max="2314" width="18.28515625" style="3" customWidth="1"/>
    <col min="2315" max="2315" width="35.42578125" style="3" customWidth="1"/>
    <col min="2316" max="2316" width="56.42578125" style="3" customWidth="1"/>
    <col min="2317" max="2317" width="121.28515625" style="3" customWidth="1"/>
    <col min="2318" max="2318" width="6" style="3" customWidth="1"/>
    <col min="2319" max="2319" width="33.42578125" style="3" customWidth="1"/>
    <col min="2320" max="2320" width="14.28515625" style="3" customWidth="1"/>
    <col min="2321" max="2321" width="12.7109375" style="3" customWidth="1"/>
    <col min="2322" max="2322" width="20.85546875" style="3" customWidth="1"/>
    <col min="2323" max="2323" width="16" style="3" customWidth="1"/>
    <col min="2324" max="2324" width="5.85546875" style="3" customWidth="1"/>
    <col min="2325" max="2325" width="35.42578125" style="3" customWidth="1"/>
    <col min="2326" max="2326" width="17.42578125" style="3" customWidth="1"/>
    <col min="2327" max="2327" width="14.140625" style="3" customWidth="1"/>
    <col min="2328" max="2328" width="22" style="3" customWidth="1"/>
    <col min="2329" max="2330" width="11.42578125" style="3"/>
    <col min="2331" max="2331" width="22.42578125" style="3" customWidth="1"/>
    <col min="2332" max="2333" width="11.42578125" style="3"/>
    <col min="2334" max="2334" width="14.42578125" style="3" customWidth="1"/>
    <col min="2335" max="2335" width="20" style="3" customWidth="1"/>
    <col min="2336" max="2568" width="11.42578125" style="3"/>
    <col min="2569" max="2569" width="43.7109375" style="3" customWidth="1"/>
    <col min="2570" max="2570" width="18.28515625" style="3" customWidth="1"/>
    <col min="2571" max="2571" width="35.42578125" style="3" customWidth="1"/>
    <col min="2572" max="2572" width="56.42578125" style="3" customWidth="1"/>
    <col min="2573" max="2573" width="121.28515625" style="3" customWidth="1"/>
    <col min="2574" max="2574" width="6" style="3" customWidth="1"/>
    <col min="2575" max="2575" width="33.42578125" style="3" customWidth="1"/>
    <col min="2576" max="2576" width="14.28515625" style="3" customWidth="1"/>
    <col min="2577" max="2577" width="12.7109375" style="3" customWidth="1"/>
    <col min="2578" max="2578" width="20.85546875" style="3" customWidth="1"/>
    <col min="2579" max="2579" width="16" style="3" customWidth="1"/>
    <col min="2580" max="2580" width="5.85546875" style="3" customWidth="1"/>
    <col min="2581" max="2581" width="35.42578125" style="3" customWidth="1"/>
    <col min="2582" max="2582" width="17.42578125" style="3" customWidth="1"/>
    <col min="2583" max="2583" width="14.140625" style="3" customWidth="1"/>
    <col min="2584" max="2584" width="22" style="3" customWidth="1"/>
    <col min="2585" max="2586" width="11.42578125" style="3"/>
    <col min="2587" max="2587" width="22.42578125" style="3" customWidth="1"/>
    <col min="2588" max="2589" width="11.42578125" style="3"/>
    <col min="2590" max="2590" width="14.42578125" style="3" customWidth="1"/>
    <col min="2591" max="2591" width="20" style="3" customWidth="1"/>
    <col min="2592" max="2824" width="11.42578125" style="3"/>
    <col min="2825" max="2825" width="43.7109375" style="3" customWidth="1"/>
    <col min="2826" max="2826" width="18.28515625" style="3" customWidth="1"/>
    <col min="2827" max="2827" width="35.42578125" style="3" customWidth="1"/>
    <col min="2828" max="2828" width="56.42578125" style="3" customWidth="1"/>
    <col min="2829" max="2829" width="121.28515625" style="3" customWidth="1"/>
    <col min="2830" max="2830" width="6" style="3" customWidth="1"/>
    <col min="2831" max="2831" width="33.42578125" style="3" customWidth="1"/>
    <col min="2832" max="2832" width="14.28515625" style="3" customWidth="1"/>
    <col min="2833" max="2833" width="12.7109375" style="3" customWidth="1"/>
    <col min="2834" max="2834" width="20.85546875" style="3" customWidth="1"/>
    <col min="2835" max="2835" width="16" style="3" customWidth="1"/>
    <col min="2836" max="2836" width="5.85546875" style="3" customWidth="1"/>
    <col min="2837" max="2837" width="35.42578125" style="3" customWidth="1"/>
    <col min="2838" max="2838" width="17.42578125" style="3" customWidth="1"/>
    <col min="2839" max="2839" width="14.140625" style="3" customWidth="1"/>
    <col min="2840" max="2840" width="22" style="3" customWidth="1"/>
    <col min="2841" max="2842" width="11.42578125" style="3"/>
    <col min="2843" max="2843" width="22.42578125" style="3" customWidth="1"/>
    <col min="2844" max="2845" width="11.42578125" style="3"/>
    <col min="2846" max="2846" width="14.42578125" style="3" customWidth="1"/>
    <col min="2847" max="2847" width="20" style="3" customWidth="1"/>
    <col min="2848" max="3080" width="11.42578125" style="3"/>
    <col min="3081" max="3081" width="43.7109375" style="3" customWidth="1"/>
    <col min="3082" max="3082" width="18.28515625" style="3" customWidth="1"/>
    <col min="3083" max="3083" width="35.42578125" style="3" customWidth="1"/>
    <col min="3084" max="3084" width="56.42578125" style="3" customWidth="1"/>
    <col min="3085" max="3085" width="121.28515625" style="3" customWidth="1"/>
    <col min="3086" max="3086" width="6" style="3" customWidth="1"/>
    <col min="3087" max="3087" width="33.42578125" style="3" customWidth="1"/>
    <col min="3088" max="3088" width="14.28515625" style="3" customWidth="1"/>
    <col min="3089" max="3089" width="12.7109375" style="3" customWidth="1"/>
    <col min="3090" max="3090" width="20.85546875" style="3" customWidth="1"/>
    <col min="3091" max="3091" width="16" style="3" customWidth="1"/>
    <col min="3092" max="3092" width="5.85546875" style="3" customWidth="1"/>
    <col min="3093" max="3093" width="35.42578125" style="3" customWidth="1"/>
    <col min="3094" max="3094" width="17.42578125" style="3" customWidth="1"/>
    <col min="3095" max="3095" width="14.140625" style="3" customWidth="1"/>
    <col min="3096" max="3096" width="22" style="3" customWidth="1"/>
    <col min="3097" max="3098" width="11.42578125" style="3"/>
    <col min="3099" max="3099" width="22.42578125" style="3" customWidth="1"/>
    <col min="3100" max="3101" width="11.42578125" style="3"/>
    <col min="3102" max="3102" width="14.42578125" style="3" customWidth="1"/>
    <col min="3103" max="3103" width="20" style="3" customWidth="1"/>
    <col min="3104" max="3336" width="11.42578125" style="3"/>
    <col min="3337" max="3337" width="43.7109375" style="3" customWidth="1"/>
    <col min="3338" max="3338" width="18.28515625" style="3" customWidth="1"/>
    <col min="3339" max="3339" width="35.42578125" style="3" customWidth="1"/>
    <col min="3340" max="3340" width="56.42578125" style="3" customWidth="1"/>
    <col min="3341" max="3341" width="121.28515625" style="3" customWidth="1"/>
    <col min="3342" max="3342" width="6" style="3" customWidth="1"/>
    <col min="3343" max="3343" width="33.42578125" style="3" customWidth="1"/>
    <col min="3344" max="3344" width="14.28515625" style="3" customWidth="1"/>
    <col min="3345" max="3345" width="12.7109375" style="3" customWidth="1"/>
    <col min="3346" max="3346" width="20.85546875" style="3" customWidth="1"/>
    <col min="3347" max="3347" width="16" style="3" customWidth="1"/>
    <col min="3348" max="3348" width="5.85546875" style="3" customWidth="1"/>
    <col min="3349" max="3349" width="35.42578125" style="3" customWidth="1"/>
    <col min="3350" max="3350" width="17.42578125" style="3" customWidth="1"/>
    <col min="3351" max="3351" width="14.140625" style="3" customWidth="1"/>
    <col min="3352" max="3352" width="22" style="3" customWidth="1"/>
    <col min="3353" max="3354" width="11.42578125" style="3"/>
    <col min="3355" max="3355" width="22.42578125" style="3" customWidth="1"/>
    <col min="3356" max="3357" width="11.42578125" style="3"/>
    <col min="3358" max="3358" width="14.42578125" style="3" customWidth="1"/>
    <col min="3359" max="3359" width="20" style="3" customWidth="1"/>
    <col min="3360" max="3592" width="11.42578125" style="3"/>
    <col min="3593" max="3593" width="43.7109375" style="3" customWidth="1"/>
    <col min="3594" max="3594" width="18.28515625" style="3" customWidth="1"/>
    <col min="3595" max="3595" width="35.42578125" style="3" customWidth="1"/>
    <col min="3596" max="3596" width="56.42578125" style="3" customWidth="1"/>
    <col min="3597" max="3597" width="121.28515625" style="3" customWidth="1"/>
    <col min="3598" max="3598" width="6" style="3" customWidth="1"/>
    <col min="3599" max="3599" width="33.42578125" style="3" customWidth="1"/>
    <col min="3600" max="3600" width="14.28515625" style="3" customWidth="1"/>
    <col min="3601" max="3601" width="12.7109375" style="3" customWidth="1"/>
    <col min="3602" max="3602" width="20.85546875" style="3" customWidth="1"/>
    <col min="3603" max="3603" width="16" style="3" customWidth="1"/>
    <col min="3604" max="3604" width="5.85546875" style="3" customWidth="1"/>
    <col min="3605" max="3605" width="35.42578125" style="3" customWidth="1"/>
    <col min="3606" max="3606" width="17.42578125" style="3" customWidth="1"/>
    <col min="3607" max="3607" width="14.140625" style="3" customWidth="1"/>
    <col min="3608" max="3608" width="22" style="3" customWidth="1"/>
    <col min="3609" max="3610" width="11.42578125" style="3"/>
    <col min="3611" max="3611" width="22.42578125" style="3" customWidth="1"/>
    <col min="3612" max="3613" width="11.42578125" style="3"/>
    <col min="3614" max="3614" width="14.42578125" style="3" customWidth="1"/>
    <col min="3615" max="3615" width="20" style="3" customWidth="1"/>
    <col min="3616" max="3848" width="11.42578125" style="3"/>
    <col min="3849" max="3849" width="43.7109375" style="3" customWidth="1"/>
    <col min="3850" max="3850" width="18.28515625" style="3" customWidth="1"/>
    <col min="3851" max="3851" width="35.42578125" style="3" customWidth="1"/>
    <col min="3852" max="3852" width="56.42578125" style="3" customWidth="1"/>
    <col min="3853" max="3853" width="121.28515625" style="3" customWidth="1"/>
    <col min="3854" max="3854" width="6" style="3" customWidth="1"/>
    <col min="3855" max="3855" width="33.42578125" style="3" customWidth="1"/>
    <col min="3856" max="3856" width="14.28515625" style="3" customWidth="1"/>
    <col min="3857" max="3857" width="12.7109375" style="3" customWidth="1"/>
    <col min="3858" max="3858" width="20.85546875" style="3" customWidth="1"/>
    <col min="3859" max="3859" width="16" style="3" customWidth="1"/>
    <col min="3860" max="3860" width="5.85546875" style="3" customWidth="1"/>
    <col min="3861" max="3861" width="35.42578125" style="3" customWidth="1"/>
    <col min="3862" max="3862" width="17.42578125" style="3" customWidth="1"/>
    <col min="3863" max="3863" width="14.140625" style="3" customWidth="1"/>
    <col min="3864" max="3864" width="22" style="3" customWidth="1"/>
    <col min="3865" max="3866" width="11.42578125" style="3"/>
    <col min="3867" max="3867" width="22.42578125" style="3" customWidth="1"/>
    <col min="3868" max="3869" width="11.42578125" style="3"/>
    <col min="3870" max="3870" width="14.42578125" style="3" customWidth="1"/>
    <col min="3871" max="3871" width="20" style="3" customWidth="1"/>
    <col min="3872" max="4104" width="11.42578125" style="3"/>
    <col min="4105" max="4105" width="43.7109375" style="3" customWidth="1"/>
    <col min="4106" max="4106" width="18.28515625" style="3" customWidth="1"/>
    <col min="4107" max="4107" width="35.42578125" style="3" customWidth="1"/>
    <col min="4108" max="4108" width="56.42578125" style="3" customWidth="1"/>
    <col min="4109" max="4109" width="121.28515625" style="3" customWidth="1"/>
    <col min="4110" max="4110" width="6" style="3" customWidth="1"/>
    <col min="4111" max="4111" width="33.42578125" style="3" customWidth="1"/>
    <col min="4112" max="4112" width="14.28515625" style="3" customWidth="1"/>
    <col min="4113" max="4113" width="12.7109375" style="3" customWidth="1"/>
    <col min="4114" max="4114" width="20.85546875" style="3" customWidth="1"/>
    <col min="4115" max="4115" width="16" style="3" customWidth="1"/>
    <col min="4116" max="4116" width="5.85546875" style="3" customWidth="1"/>
    <col min="4117" max="4117" width="35.42578125" style="3" customWidth="1"/>
    <col min="4118" max="4118" width="17.42578125" style="3" customWidth="1"/>
    <col min="4119" max="4119" width="14.140625" style="3" customWidth="1"/>
    <col min="4120" max="4120" width="22" style="3" customWidth="1"/>
    <col min="4121" max="4122" width="11.42578125" style="3"/>
    <col min="4123" max="4123" width="22.42578125" style="3" customWidth="1"/>
    <col min="4124" max="4125" width="11.42578125" style="3"/>
    <col min="4126" max="4126" width="14.42578125" style="3" customWidth="1"/>
    <col min="4127" max="4127" width="20" style="3" customWidth="1"/>
    <col min="4128" max="4360" width="11.42578125" style="3"/>
    <col min="4361" max="4361" width="43.7109375" style="3" customWidth="1"/>
    <col min="4362" max="4362" width="18.28515625" style="3" customWidth="1"/>
    <col min="4363" max="4363" width="35.42578125" style="3" customWidth="1"/>
    <col min="4364" max="4364" width="56.42578125" style="3" customWidth="1"/>
    <col min="4365" max="4365" width="121.28515625" style="3" customWidth="1"/>
    <col min="4366" max="4366" width="6" style="3" customWidth="1"/>
    <col min="4367" max="4367" width="33.42578125" style="3" customWidth="1"/>
    <col min="4368" max="4368" width="14.28515625" style="3" customWidth="1"/>
    <col min="4369" max="4369" width="12.7109375" style="3" customWidth="1"/>
    <col min="4370" max="4370" width="20.85546875" style="3" customWidth="1"/>
    <col min="4371" max="4371" width="16" style="3" customWidth="1"/>
    <col min="4372" max="4372" width="5.85546875" style="3" customWidth="1"/>
    <col min="4373" max="4373" width="35.42578125" style="3" customWidth="1"/>
    <col min="4374" max="4374" width="17.42578125" style="3" customWidth="1"/>
    <col min="4375" max="4375" width="14.140625" style="3" customWidth="1"/>
    <col min="4376" max="4376" width="22" style="3" customWidth="1"/>
    <col min="4377" max="4378" width="11.42578125" style="3"/>
    <col min="4379" max="4379" width="22.42578125" style="3" customWidth="1"/>
    <col min="4380" max="4381" width="11.42578125" style="3"/>
    <col min="4382" max="4382" width="14.42578125" style="3" customWidth="1"/>
    <col min="4383" max="4383" width="20" style="3" customWidth="1"/>
    <col min="4384" max="4616" width="11.42578125" style="3"/>
    <col min="4617" max="4617" width="43.7109375" style="3" customWidth="1"/>
    <col min="4618" max="4618" width="18.28515625" style="3" customWidth="1"/>
    <col min="4619" max="4619" width="35.42578125" style="3" customWidth="1"/>
    <col min="4620" max="4620" width="56.42578125" style="3" customWidth="1"/>
    <col min="4621" max="4621" width="121.28515625" style="3" customWidth="1"/>
    <col min="4622" max="4622" width="6" style="3" customWidth="1"/>
    <col min="4623" max="4623" width="33.42578125" style="3" customWidth="1"/>
    <col min="4624" max="4624" width="14.28515625" style="3" customWidth="1"/>
    <col min="4625" max="4625" width="12.7109375" style="3" customWidth="1"/>
    <col min="4626" max="4626" width="20.85546875" style="3" customWidth="1"/>
    <col min="4627" max="4627" width="16" style="3" customWidth="1"/>
    <col min="4628" max="4628" width="5.85546875" style="3" customWidth="1"/>
    <col min="4629" max="4629" width="35.42578125" style="3" customWidth="1"/>
    <col min="4630" max="4630" width="17.42578125" style="3" customWidth="1"/>
    <col min="4631" max="4631" width="14.140625" style="3" customWidth="1"/>
    <col min="4632" max="4632" width="22" style="3" customWidth="1"/>
    <col min="4633" max="4634" width="11.42578125" style="3"/>
    <col min="4635" max="4635" width="22.42578125" style="3" customWidth="1"/>
    <col min="4636" max="4637" width="11.42578125" style="3"/>
    <col min="4638" max="4638" width="14.42578125" style="3" customWidth="1"/>
    <col min="4639" max="4639" width="20" style="3" customWidth="1"/>
    <col min="4640" max="4872" width="11.42578125" style="3"/>
    <col min="4873" max="4873" width="43.7109375" style="3" customWidth="1"/>
    <col min="4874" max="4874" width="18.28515625" style="3" customWidth="1"/>
    <col min="4875" max="4875" width="35.42578125" style="3" customWidth="1"/>
    <col min="4876" max="4876" width="56.42578125" style="3" customWidth="1"/>
    <col min="4877" max="4877" width="121.28515625" style="3" customWidth="1"/>
    <col min="4878" max="4878" width="6" style="3" customWidth="1"/>
    <col min="4879" max="4879" width="33.42578125" style="3" customWidth="1"/>
    <col min="4880" max="4880" width="14.28515625" style="3" customWidth="1"/>
    <col min="4881" max="4881" width="12.7109375" style="3" customWidth="1"/>
    <col min="4882" max="4882" width="20.85546875" style="3" customWidth="1"/>
    <col min="4883" max="4883" width="16" style="3" customWidth="1"/>
    <col min="4884" max="4884" width="5.85546875" style="3" customWidth="1"/>
    <col min="4885" max="4885" width="35.42578125" style="3" customWidth="1"/>
    <col min="4886" max="4886" width="17.42578125" style="3" customWidth="1"/>
    <col min="4887" max="4887" width="14.140625" style="3" customWidth="1"/>
    <col min="4888" max="4888" width="22" style="3" customWidth="1"/>
    <col min="4889" max="4890" width="11.42578125" style="3"/>
    <col min="4891" max="4891" width="22.42578125" style="3" customWidth="1"/>
    <col min="4892" max="4893" width="11.42578125" style="3"/>
    <col min="4894" max="4894" width="14.42578125" style="3" customWidth="1"/>
    <col min="4895" max="4895" width="20" style="3" customWidth="1"/>
    <col min="4896" max="5128" width="11.42578125" style="3"/>
    <col min="5129" max="5129" width="43.7109375" style="3" customWidth="1"/>
    <col min="5130" max="5130" width="18.28515625" style="3" customWidth="1"/>
    <col min="5131" max="5131" width="35.42578125" style="3" customWidth="1"/>
    <col min="5132" max="5132" width="56.42578125" style="3" customWidth="1"/>
    <col min="5133" max="5133" width="121.28515625" style="3" customWidth="1"/>
    <col min="5134" max="5134" width="6" style="3" customWidth="1"/>
    <col min="5135" max="5135" width="33.42578125" style="3" customWidth="1"/>
    <col min="5136" max="5136" width="14.28515625" style="3" customWidth="1"/>
    <col min="5137" max="5137" width="12.7109375" style="3" customWidth="1"/>
    <col min="5138" max="5138" width="20.85546875" style="3" customWidth="1"/>
    <col min="5139" max="5139" width="16" style="3" customWidth="1"/>
    <col min="5140" max="5140" width="5.85546875" style="3" customWidth="1"/>
    <col min="5141" max="5141" width="35.42578125" style="3" customWidth="1"/>
    <col min="5142" max="5142" width="17.42578125" style="3" customWidth="1"/>
    <col min="5143" max="5143" width="14.140625" style="3" customWidth="1"/>
    <col min="5144" max="5144" width="22" style="3" customWidth="1"/>
    <col min="5145" max="5146" width="11.42578125" style="3"/>
    <col min="5147" max="5147" width="22.42578125" style="3" customWidth="1"/>
    <col min="5148" max="5149" width="11.42578125" style="3"/>
    <col min="5150" max="5150" width="14.42578125" style="3" customWidth="1"/>
    <col min="5151" max="5151" width="20" style="3" customWidth="1"/>
    <col min="5152" max="5384" width="11.42578125" style="3"/>
    <col min="5385" max="5385" width="43.7109375" style="3" customWidth="1"/>
    <col min="5386" max="5386" width="18.28515625" style="3" customWidth="1"/>
    <col min="5387" max="5387" width="35.42578125" style="3" customWidth="1"/>
    <col min="5388" max="5388" width="56.42578125" style="3" customWidth="1"/>
    <col min="5389" max="5389" width="121.28515625" style="3" customWidth="1"/>
    <col min="5390" max="5390" width="6" style="3" customWidth="1"/>
    <col min="5391" max="5391" width="33.42578125" style="3" customWidth="1"/>
    <col min="5392" max="5392" width="14.28515625" style="3" customWidth="1"/>
    <col min="5393" max="5393" width="12.7109375" style="3" customWidth="1"/>
    <col min="5394" max="5394" width="20.85546875" style="3" customWidth="1"/>
    <col min="5395" max="5395" width="16" style="3" customWidth="1"/>
    <col min="5396" max="5396" width="5.85546875" style="3" customWidth="1"/>
    <col min="5397" max="5397" width="35.42578125" style="3" customWidth="1"/>
    <col min="5398" max="5398" width="17.42578125" style="3" customWidth="1"/>
    <col min="5399" max="5399" width="14.140625" style="3" customWidth="1"/>
    <col min="5400" max="5400" width="22" style="3" customWidth="1"/>
    <col min="5401" max="5402" width="11.42578125" style="3"/>
    <col min="5403" max="5403" width="22.42578125" style="3" customWidth="1"/>
    <col min="5404" max="5405" width="11.42578125" style="3"/>
    <col min="5406" max="5406" width="14.42578125" style="3" customWidth="1"/>
    <col min="5407" max="5407" width="20" style="3" customWidth="1"/>
    <col min="5408" max="5640" width="11.42578125" style="3"/>
    <col min="5641" max="5641" width="43.7109375" style="3" customWidth="1"/>
    <col min="5642" max="5642" width="18.28515625" style="3" customWidth="1"/>
    <col min="5643" max="5643" width="35.42578125" style="3" customWidth="1"/>
    <col min="5644" max="5644" width="56.42578125" style="3" customWidth="1"/>
    <col min="5645" max="5645" width="121.28515625" style="3" customWidth="1"/>
    <col min="5646" max="5646" width="6" style="3" customWidth="1"/>
    <col min="5647" max="5647" width="33.42578125" style="3" customWidth="1"/>
    <col min="5648" max="5648" width="14.28515625" style="3" customWidth="1"/>
    <col min="5649" max="5649" width="12.7109375" style="3" customWidth="1"/>
    <col min="5650" max="5650" width="20.85546875" style="3" customWidth="1"/>
    <col min="5651" max="5651" width="16" style="3" customWidth="1"/>
    <col min="5652" max="5652" width="5.85546875" style="3" customWidth="1"/>
    <col min="5653" max="5653" width="35.42578125" style="3" customWidth="1"/>
    <col min="5654" max="5654" width="17.42578125" style="3" customWidth="1"/>
    <col min="5655" max="5655" width="14.140625" style="3" customWidth="1"/>
    <col min="5656" max="5656" width="22" style="3" customWidth="1"/>
    <col min="5657" max="5658" width="11.42578125" style="3"/>
    <col min="5659" max="5659" width="22.42578125" style="3" customWidth="1"/>
    <col min="5660" max="5661" width="11.42578125" style="3"/>
    <col min="5662" max="5662" width="14.42578125" style="3" customWidth="1"/>
    <col min="5663" max="5663" width="20" style="3" customWidth="1"/>
    <col min="5664" max="5896" width="11.42578125" style="3"/>
    <col min="5897" max="5897" width="43.7109375" style="3" customWidth="1"/>
    <col min="5898" max="5898" width="18.28515625" style="3" customWidth="1"/>
    <col min="5899" max="5899" width="35.42578125" style="3" customWidth="1"/>
    <col min="5900" max="5900" width="56.42578125" style="3" customWidth="1"/>
    <col min="5901" max="5901" width="121.28515625" style="3" customWidth="1"/>
    <col min="5902" max="5902" width="6" style="3" customWidth="1"/>
    <col min="5903" max="5903" width="33.42578125" style="3" customWidth="1"/>
    <col min="5904" max="5904" width="14.28515625" style="3" customWidth="1"/>
    <col min="5905" max="5905" width="12.7109375" style="3" customWidth="1"/>
    <col min="5906" max="5906" width="20.85546875" style="3" customWidth="1"/>
    <col min="5907" max="5907" width="16" style="3" customWidth="1"/>
    <col min="5908" max="5908" width="5.85546875" style="3" customWidth="1"/>
    <col min="5909" max="5909" width="35.42578125" style="3" customWidth="1"/>
    <col min="5910" max="5910" width="17.42578125" style="3" customWidth="1"/>
    <col min="5911" max="5911" width="14.140625" style="3" customWidth="1"/>
    <col min="5912" max="5912" width="22" style="3" customWidth="1"/>
    <col min="5913" max="5914" width="11.42578125" style="3"/>
    <col min="5915" max="5915" width="22.42578125" style="3" customWidth="1"/>
    <col min="5916" max="5917" width="11.42578125" style="3"/>
    <col min="5918" max="5918" width="14.42578125" style="3" customWidth="1"/>
    <col min="5919" max="5919" width="20" style="3" customWidth="1"/>
    <col min="5920" max="6152" width="11.42578125" style="3"/>
    <col min="6153" max="6153" width="43.7109375" style="3" customWidth="1"/>
    <col min="6154" max="6154" width="18.28515625" style="3" customWidth="1"/>
    <col min="6155" max="6155" width="35.42578125" style="3" customWidth="1"/>
    <col min="6156" max="6156" width="56.42578125" style="3" customWidth="1"/>
    <col min="6157" max="6157" width="121.28515625" style="3" customWidth="1"/>
    <col min="6158" max="6158" width="6" style="3" customWidth="1"/>
    <col min="6159" max="6159" width="33.42578125" style="3" customWidth="1"/>
    <col min="6160" max="6160" width="14.28515625" style="3" customWidth="1"/>
    <col min="6161" max="6161" width="12.7109375" style="3" customWidth="1"/>
    <col min="6162" max="6162" width="20.85546875" style="3" customWidth="1"/>
    <col min="6163" max="6163" width="16" style="3" customWidth="1"/>
    <col min="6164" max="6164" width="5.85546875" style="3" customWidth="1"/>
    <col min="6165" max="6165" width="35.42578125" style="3" customWidth="1"/>
    <col min="6166" max="6166" width="17.42578125" style="3" customWidth="1"/>
    <col min="6167" max="6167" width="14.140625" style="3" customWidth="1"/>
    <col min="6168" max="6168" width="22" style="3" customWidth="1"/>
    <col min="6169" max="6170" width="11.42578125" style="3"/>
    <col min="6171" max="6171" width="22.42578125" style="3" customWidth="1"/>
    <col min="6172" max="6173" width="11.42578125" style="3"/>
    <col min="6174" max="6174" width="14.42578125" style="3" customWidth="1"/>
    <col min="6175" max="6175" width="20" style="3" customWidth="1"/>
    <col min="6176" max="6408" width="11.42578125" style="3"/>
    <col min="6409" max="6409" width="43.7109375" style="3" customWidth="1"/>
    <col min="6410" max="6410" width="18.28515625" style="3" customWidth="1"/>
    <col min="6411" max="6411" width="35.42578125" style="3" customWidth="1"/>
    <col min="6412" max="6412" width="56.42578125" style="3" customWidth="1"/>
    <col min="6413" max="6413" width="121.28515625" style="3" customWidth="1"/>
    <col min="6414" max="6414" width="6" style="3" customWidth="1"/>
    <col min="6415" max="6415" width="33.42578125" style="3" customWidth="1"/>
    <col min="6416" max="6416" width="14.28515625" style="3" customWidth="1"/>
    <col min="6417" max="6417" width="12.7109375" style="3" customWidth="1"/>
    <col min="6418" max="6418" width="20.85546875" style="3" customWidth="1"/>
    <col min="6419" max="6419" width="16" style="3" customWidth="1"/>
    <col min="6420" max="6420" width="5.85546875" style="3" customWidth="1"/>
    <col min="6421" max="6421" width="35.42578125" style="3" customWidth="1"/>
    <col min="6422" max="6422" width="17.42578125" style="3" customWidth="1"/>
    <col min="6423" max="6423" width="14.140625" style="3" customWidth="1"/>
    <col min="6424" max="6424" width="22" style="3" customWidth="1"/>
    <col min="6425" max="6426" width="11.42578125" style="3"/>
    <col min="6427" max="6427" width="22.42578125" style="3" customWidth="1"/>
    <col min="6428" max="6429" width="11.42578125" style="3"/>
    <col min="6430" max="6430" width="14.42578125" style="3" customWidth="1"/>
    <col min="6431" max="6431" width="20" style="3" customWidth="1"/>
    <col min="6432" max="6664" width="11.42578125" style="3"/>
    <col min="6665" max="6665" width="43.7109375" style="3" customWidth="1"/>
    <col min="6666" max="6666" width="18.28515625" style="3" customWidth="1"/>
    <col min="6667" max="6667" width="35.42578125" style="3" customWidth="1"/>
    <col min="6668" max="6668" width="56.42578125" style="3" customWidth="1"/>
    <col min="6669" max="6669" width="121.28515625" style="3" customWidth="1"/>
    <col min="6670" max="6670" width="6" style="3" customWidth="1"/>
    <col min="6671" max="6671" width="33.42578125" style="3" customWidth="1"/>
    <col min="6672" max="6672" width="14.28515625" style="3" customWidth="1"/>
    <col min="6673" max="6673" width="12.7109375" style="3" customWidth="1"/>
    <col min="6674" max="6674" width="20.85546875" style="3" customWidth="1"/>
    <col min="6675" max="6675" width="16" style="3" customWidth="1"/>
    <col min="6676" max="6676" width="5.85546875" style="3" customWidth="1"/>
    <col min="6677" max="6677" width="35.42578125" style="3" customWidth="1"/>
    <col min="6678" max="6678" width="17.42578125" style="3" customWidth="1"/>
    <col min="6679" max="6679" width="14.140625" style="3" customWidth="1"/>
    <col min="6680" max="6680" width="22" style="3" customWidth="1"/>
    <col min="6681" max="6682" width="11.42578125" style="3"/>
    <col min="6683" max="6683" width="22.42578125" style="3" customWidth="1"/>
    <col min="6684" max="6685" width="11.42578125" style="3"/>
    <col min="6686" max="6686" width="14.42578125" style="3" customWidth="1"/>
    <col min="6687" max="6687" width="20" style="3" customWidth="1"/>
    <col min="6688" max="6920" width="11.42578125" style="3"/>
    <col min="6921" max="6921" width="43.7109375" style="3" customWidth="1"/>
    <col min="6922" max="6922" width="18.28515625" style="3" customWidth="1"/>
    <col min="6923" max="6923" width="35.42578125" style="3" customWidth="1"/>
    <col min="6924" max="6924" width="56.42578125" style="3" customWidth="1"/>
    <col min="6925" max="6925" width="121.28515625" style="3" customWidth="1"/>
    <col min="6926" max="6926" width="6" style="3" customWidth="1"/>
    <col min="6927" max="6927" width="33.42578125" style="3" customWidth="1"/>
    <col min="6928" max="6928" width="14.28515625" style="3" customWidth="1"/>
    <col min="6929" max="6929" width="12.7109375" style="3" customWidth="1"/>
    <col min="6930" max="6930" width="20.85546875" style="3" customWidth="1"/>
    <col min="6931" max="6931" width="16" style="3" customWidth="1"/>
    <col min="6932" max="6932" width="5.85546875" style="3" customWidth="1"/>
    <col min="6933" max="6933" width="35.42578125" style="3" customWidth="1"/>
    <col min="6934" max="6934" width="17.42578125" style="3" customWidth="1"/>
    <col min="6935" max="6935" width="14.140625" style="3" customWidth="1"/>
    <col min="6936" max="6936" width="22" style="3" customWidth="1"/>
    <col min="6937" max="6938" width="11.42578125" style="3"/>
    <col min="6939" max="6939" width="22.42578125" style="3" customWidth="1"/>
    <col min="6940" max="6941" width="11.42578125" style="3"/>
    <col min="6942" max="6942" width="14.42578125" style="3" customWidth="1"/>
    <col min="6943" max="6943" width="20" style="3" customWidth="1"/>
    <col min="6944" max="7176" width="11.42578125" style="3"/>
    <col min="7177" max="7177" width="43.7109375" style="3" customWidth="1"/>
    <col min="7178" max="7178" width="18.28515625" style="3" customWidth="1"/>
    <col min="7179" max="7179" width="35.42578125" style="3" customWidth="1"/>
    <col min="7180" max="7180" width="56.42578125" style="3" customWidth="1"/>
    <col min="7181" max="7181" width="121.28515625" style="3" customWidth="1"/>
    <col min="7182" max="7182" width="6" style="3" customWidth="1"/>
    <col min="7183" max="7183" width="33.42578125" style="3" customWidth="1"/>
    <col min="7184" max="7184" width="14.28515625" style="3" customWidth="1"/>
    <col min="7185" max="7185" width="12.7109375" style="3" customWidth="1"/>
    <col min="7186" max="7186" width="20.85546875" style="3" customWidth="1"/>
    <col min="7187" max="7187" width="16" style="3" customWidth="1"/>
    <col min="7188" max="7188" width="5.85546875" style="3" customWidth="1"/>
    <col min="7189" max="7189" width="35.42578125" style="3" customWidth="1"/>
    <col min="7190" max="7190" width="17.42578125" style="3" customWidth="1"/>
    <col min="7191" max="7191" width="14.140625" style="3" customWidth="1"/>
    <col min="7192" max="7192" width="22" style="3" customWidth="1"/>
    <col min="7193" max="7194" width="11.42578125" style="3"/>
    <col min="7195" max="7195" width="22.42578125" style="3" customWidth="1"/>
    <col min="7196" max="7197" width="11.42578125" style="3"/>
    <col min="7198" max="7198" width="14.42578125" style="3" customWidth="1"/>
    <col min="7199" max="7199" width="20" style="3" customWidth="1"/>
    <col min="7200" max="7432" width="11.42578125" style="3"/>
    <col min="7433" max="7433" width="43.7109375" style="3" customWidth="1"/>
    <col min="7434" max="7434" width="18.28515625" style="3" customWidth="1"/>
    <col min="7435" max="7435" width="35.42578125" style="3" customWidth="1"/>
    <col min="7436" max="7436" width="56.42578125" style="3" customWidth="1"/>
    <col min="7437" max="7437" width="121.28515625" style="3" customWidth="1"/>
    <col min="7438" max="7438" width="6" style="3" customWidth="1"/>
    <col min="7439" max="7439" width="33.42578125" style="3" customWidth="1"/>
    <col min="7440" max="7440" width="14.28515625" style="3" customWidth="1"/>
    <col min="7441" max="7441" width="12.7109375" style="3" customWidth="1"/>
    <col min="7442" max="7442" width="20.85546875" style="3" customWidth="1"/>
    <col min="7443" max="7443" width="16" style="3" customWidth="1"/>
    <col min="7444" max="7444" width="5.85546875" style="3" customWidth="1"/>
    <col min="7445" max="7445" width="35.42578125" style="3" customWidth="1"/>
    <col min="7446" max="7446" width="17.42578125" style="3" customWidth="1"/>
    <col min="7447" max="7447" width="14.140625" style="3" customWidth="1"/>
    <col min="7448" max="7448" width="22" style="3" customWidth="1"/>
    <col min="7449" max="7450" width="11.42578125" style="3"/>
    <col min="7451" max="7451" width="22.42578125" style="3" customWidth="1"/>
    <col min="7452" max="7453" width="11.42578125" style="3"/>
    <col min="7454" max="7454" width="14.42578125" style="3" customWidth="1"/>
    <col min="7455" max="7455" width="20" style="3" customWidth="1"/>
    <col min="7456" max="7688" width="11.42578125" style="3"/>
    <col min="7689" max="7689" width="43.7109375" style="3" customWidth="1"/>
    <col min="7690" max="7690" width="18.28515625" style="3" customWidth="1"/>
    <col min="7691" max="7691" width="35.42578125" style="3" customWidth="1"/>
    <col min="7692" max="7692" width="56.42578125" style="3" customWidth="1"/>
    <col min="7693" max="7693" width="121.28515625" style="3" customWidth="1"/>
    <col min="7694" max="7694" width="6" style="3" customWidth="1"/>
    <col min="7695" max="7695" width="33.42578125" style="3" customWidth="1"/>
    <col min="7696" max="7696" width="14.28515625" style="3" customWidth="1"/>
    <col min="7697" max="7697" width="12.7109375" style="3" customWidth="1"/>
    <col min="7698" max="7698" width="20.85546875" style="3" customWidth="1"/>
    <col min="7699" max="7699" width="16" style="3" customWidth="1"/>
    <col min="7700" max="7700" width="5.85546875" style="3" customWidth="1"/>
    <col min="7701" max="7701" width="35.42578125" style="3" customWidth="1"/>
    <col min="7702" max="7702" width="17.42578125" style="3" customWidth="1"/>
    <col min="7703" max="7703" width="14.140625" style="3" customWidth="1"/>
    <col min="7704" max="7704" width="22" style="3" customWidth="1"/>
    <col min="7705" max="7706" width="11.42578125" style="3"/>
    <col min="7707" max="7707" width="22.42578125" style="3" customWidth="1"/>
    <col min="7708" max="7709" width="11.42578125" style="3"/>
    <col min="7710" max="7710" width="14.42578125" style="3" customWidth="1"/>
    <col min="7711" max="7711" width="20" style="3" customWidth="1"/>
    <col min="7712" max="7944" width="11.42578125" style="3"/>
    <col min="7945" max="7945" width="43.7109375" style="3" customWidth="1"/>
    <col min="7946" max="7946" width="18.28515625" style="3" customWidth="1"/>
    <col min="7947" max="7947" width="35.42578125" style="3" customWidth="1"/>
    <col min="7948" max="7948" width="56.42578125" style="3" customWidth="1"/>
    <col min="7949" max="7949" width="121.28515625" style="3" customWidth="1"/>
    <col min="7950" max="7950" width="6" style="3" customWidth="1"/>
    <col min="7951" max="7951" width="33.42578125" style="3" customWidth="1"/>
    <col min="7952" max="7952" width="14.28515625" style="3" customWidth="1"/>
    <col min="7953" max="7953" width="12.7109375" style="3" customWidth="1"/>
    <col min="7954" max="7954" width="20.85546875" style="3" customWidth="1"/>
    <col min="7955" max="7955" width="16" style="3" customWidth="1"/>
    <col min="7956" max="7956" width="5.85546875" style="3" customWidth="1"/>
    <col min="7957" max="7957" width="35.42578125" style="3" customWidth="1"/>
    <col min="7958" max="7958" width="17.42578125" style="3" customWidth="1"/>
    <col min="7959" max="7959" width="14.140625" style="3" customWidth="1"/>
    <col min="7960" max="7960" width="22" style="3" customWidth="1"/>
    <col min="7961" max="7962" width="11.42578125" style="3"/>
    <col min="7963" max="7963" width="22.42578125" style="3" customWidth="1"/>
    <col min="7964" max="7965" width="11.42578125" style="3"/>
    <col min="7966" max="7966" width="14.42578125" style="3" customWidth="1"/>
    <col min="7967" max="7967" width="20" style="3" customWidth="1"/>
    <col min="7968" max="8200" width="11.42578125" style="3"/>
    <col min="8201" max="8201" width="43.7109375" style="3" customWidth="1"/>
    <col min="8202" max="8202" width="18.28515625" style="3" customWidth="1"/>
    <col min="8203" max="8203" width="35.42578125" style="3" customWidth="1"/>
    <col min="8204" max="8204" width="56.42578125" style="3" customWidth="1"/>
    <col min="8205" max="8205" width="121.28515625" style="3" customWidth="1"/>
    <col min="8206" max="8206" width="6" style="3" customWidth="1"/>
    <col min="8207" max="8207" width="33.42578125" style="3" customWidth="1"/>
    <col min="8208" max="8208" width="14.28515625" style="3" customWidth="1"/>
    <col min="8209" max="8209" width="12.7109375" style="3" customWidth="1"/>
    <col min="8210" max="8210" width="20.85546875" style="3" customWidth="1"/>
    <col min="8211" max="8211" width="16" style="3" customWidth="1"/>
    <col min="8212" max="8212" width="5.85546875" style="3" customWidth="1"/>
    <col min="8213" max="8213" width="35.42578125" style="3" customWidth="1"/>
    <col min="8214" max="8214" width="17.42578125" style="3" customWidth="1"/>
    <col min="8215" max="8215" width="14.140625" style="3" customWidth="1"/>
    <col min="8216" max="8216" width="22" style="3" customWidth="1"/>
    <col min="8217" max="8218" width="11.42578125" style="3"/>
    <col min="8219" max="8219" width="22.42578125" style="3" customWidth="1"/>
    <col min="8220" max="8221" width="11.42578125" style="3"/>
    <col min="8222" max="8222" width="14.42578125" style="3" customWidth="1"/>
    <col min="8223" max="8223" width="20" style="3" customWidth="1"/>
    <col min="8224" max="8456" width="11.42578125" style="3"/>
    <col min="8457" max="8457" width="43.7109375" style="3" customWidth="1"/>
    <col min="8458" max="8458" width="18.28515625" style="3" customWidth="1"/>
    <col min="8459" max="8459" width="35.42578125" style="3" customWidth="1"/>
    <col min="8460" max="8460" width="56.42578125" style="3" customWidth="1"/>
    <col min="8461" max="8461" width="121.28515625" style="3" customWidth="1"/>
    <col min="8462" max="8462" width="6" style="3" customWidth="1"/>
    <col min="8463" max="8463" width="33.42578125" style="3" customWidth="1"/>
    <col min="8464" max="8464" width="14.28515625" style="3" customWidth="1"/>
    <col min="8465" max="8465" width="12.7109375" style="3" customWidth="1"/>
    <col min="8466" max="8466" width="20.85546875" style="3" customWidth="1"/>
    <col min="8467" max="8467" width="16" style="3" customWidth="1"/>
    <col min="8468" max="8468" width="5.85546875" style="3" customWidth="1"/>
    <col min="8469" max="8469" width="35.42578125" style="3" customWidth="1"/>
    <col min="8470" max="8470" width="17.42578125" style="3" customWidth="1"/>
    <col min="8471" max="8471" width="14.140625" style="3" customWidth="1"/>
    <col min="8472" max="8472" width="22" style="3" customWidth="1"/>
    <col min="8473" max="8474" width="11.42578125" style="3"/>
    <col min="8475" max="8475" width="22.42578125" style="3" customWidth="1"/>
    <col min="8476" max="8477" width="11.42578125" style="3"/>
    <col min="8478" max="8478" width="14.42578125" style="3" customWidth="1"/>
    <col min="8479" max="8479" width="20" style="3" customWidth="1"/>
    <col min="8480" max="8712" width="11.42578125" style="3"/>
    <col min="8713" max="8713" width="43.7109375" style="3" customWidth="1"/>
    <col min="8714" max="8714" width="18.28515625" style="3" customWidth="1"/>
    <col min="8715" max="8715" width="35.42578125" style="3" customWidth="1"/>
    <col min="8716" max="8716" width="56.42578125" style="3" customWidth="1"/>
    <col min="8717" max="8717" width="121.28515625" style="3" customWidth="1"/>
    <col min="8718" max="8718" width="6" style="3" customWidth="1"/>
    <col min="8719" max="8719" width="33.42578125" style="3" customWidth="1"/>
    <col min="8720" max="8720" width="14.28515625" style="3" customWidth="1"/>
    <col min="8721" max="8721" width="12.7109375" style="3" customWidth="1"/>
    <col min="8722" max="8722" width="20.85546875" style="3" customWidth="1"/>
    <col min="8723" max="8723" width="16" style="3" customWidth="1"/>
    <col min="8724" max="8724" width="5.85546875" style="3" customWidth="1"/>
    <col min="8725" max="8725" width="35.42578125" style="3" customWidth="1"/>
    <col min="8726" max="8726" width="17.42578125" style="3" customWidth="1"/>
    <col min="8727" max="8727" width="14.140625" style="3" customWidth="1"/>
    <col min="8728" max="8728" width="22" style="3" customWidth="1"/>
    <col min="8729" max="8730" width="11.42578125" style="3"/>
    <col min="8731" max="8731" width="22.42578125" style="3" customWidth="1"/>
    <col min="8732" max="8733" width="11.42578125" style="3"/>
    <col min="8734" max="8734" width="14.42578125" style="3" customWidth="1"/>
    <col min="8735" max="8735" width="20" style="3" customWidth="1"/>
    <col min="8736" max="8968" width="11.42578125" style="3"/>
    <col min="8969" max="8969" width="43.7109375" style="3" customWidth="1"/>
    <col min="8970" max="8970" width="18.28515625" style="3" customWidth="1"/>
    <col min="8971" max="8971" width="35.42578125" style="3" customWidth="1"/>
    <col min="8972" max="8972" width="56.42578125" style="3" customWidth="1"/>
    <col min="8973" max="8973" width="121.28515625" style="3" customWidth="1"/>
    <col min="8974" max="8974" width="6" style="3" customWidth="1"/>
    <col min="8975" max="8975" width="33.42578125" style="3" customWidth="1"/>
    <col min="8976" max="8976" width="14.28515625" style="3" customWidth="1"/>
    <col min="8977" max="8977" width="12.7109375" style="3" customWidth="1"/>
    <col min="8978" max="8978" width="20.85546875" style="3" customWidth="1"/>
    <col min="8979" max="8979" width="16" style="3" customWidth="1"/>
    <col min="8980" max="8980" width="5.85546875" style="3" customWidth="1"/>
    <col min="8981" max="8981" width="35.42578125" style="3" customWidth="1"/>
    <col min="8982" max="8982" width="17.42578125" style="3" customWidth="1"/>
    <col min="8983" max="8983" width="14.140625" style="3" customWidth="1"/>
    <col min="8984" max="8984" width="22" style="3" customWidth="1"/>
    <col min="8985" max="8986" width="11.42578125" style="3"/>
    <col min="8987" max="8987" width="22.42578125" style="3" customWidth="1"/>
    <col min="8988" max="8989" width="11.42578125" style="3"/>
    <col min="8990" max="8990" width="14.42578125" style="3" customWidth="1"/>
    <col min="8991" max="8991" width="20" style="3" customWidth="1"/>
    <col min="8992" max="9224" width="11.42578125" style="3"/>
    <col min="9225" max="9225" width="43.7109375" style="3" customWidth="1"/>
    <col min="9226" max="9226" width="18.28515625" style="3" customWidth="1"/>
    <col min="9227" max="9227" width="35.42578125" style="3" customWidth="1"/>
    <col min="9228" max="9228" width="56.42578125" style="3" customWidth="1"/>
    <col min="9229" max="9229" width="121.28515625" style="3" customWidth="1"/>
    <col min="9230" max="9230" width="6" style="3" customWidth="1"/>
    <col min="9231" max="9231" width="33.42578125" style="3" customWidth="1"/>
    <col min="9232" max="9232" width="14.28515625" style="3" customWidth="1"/>
    <col min="9233" max="9233" width="12.7109375" style="3" customWidth="1"/>
    <col min="9234" max="9234" width="20.85546875" style="3" customWidth="1"/>
    <col min="9235" max="9235" width="16" style="3" customWidth="1"/>
    <col min="9236" max="9236" width="5.85546875" style="3" customWidth="1"/>
    <col min="9237" max="9237" width="35.42578125" style="3" customWidth="1"/>
    <col min="9238" max="9238" width="17.42578125" style="3" customWidth="1"/>
    <col min="9239" max="9239" width="14.140625" style="3" customWidth="1"/>
    <col min="9240" max="9240" width="22" style="3" customWidth="1"/>
    <col min="9241" max="9242" width="11.42578125" style="3"/>
    <col min="9243" max="9243" width="22.42578125" style="3" customWidth="1"/>
    <col min="9244" max="9245" width="11.42578125" style="3"/>
    <col min="9246" max="9246" width="14.42578125" style="3" customWidth="1"/>
    <col min="9247" max="9247" width="20" style="3" customWidth="1"/>
    <col min="9248" max="9480" width="11.42578125" style="3"/>
    <col min="9481" max="9481" width="43.7109375" style="3" customWidth="1"/>
    <col min="9482" max="9482" width="18.28515625" style="3" customWidth="1"/>
    <col min="9483" max="9483" width="35.42578125" style="3" customWidth="1"/>
    <col min="9484" max="9484" width="56.42578125" style="3" customWidth="1"/>
    <col min="9485" max="9485" width="121.28515625" style="3" customWidth="1"/>
    <col min="9486" max="9486" width="6" style="3" customWidth="1"/>
    <col min="9487" max="9487" width="33.42578125" style="3" customWidth="1"/>
    <col min="9488" max="9488" width="14.28515625" style="3" customWidth="1"/>
    <col min="9489" max="9489" width="12.7109375" style="3" customWidth="1"/>
    <col min="9490" max="9490" width="20.85546875" style="3" customWidth="1"/>
    <col min="9491" max="9491" width="16" style="3" customWidth="1"/>
    <col min="9492" max="9492" width="5.85546875" style="3" customWidth="1"/>
    <col min="9493" max="9493" width="35.42578125" style="3" customWidth="1"/>
    <col min="9494" max="9494" width="17.42578125" style="3" customWidth="1"/>
    <col min="9495" max="9495" width="14.140625" style="3" customWidth="1"/>
    <col min="9496" max="9496" width="22" style="3" customWidth="1"/>
    <col min="9497" max="9498" width="11.42578125" style="3"/>
    <col min="9499" max="9499" width="22.42578125" style="3" customWidth="1"/>
    <col min="9500" max="9501" width="11.42578125" style="3"/>
    <col min="9502" max="9502" width="14.42578125" style="3" customWidth="1"/>
    <col min="9503" max="9503" width="20" style="3" customWidth="1"/>
    <col min="9504" max="9736" width="11.42578125" style="3"/>
    <col min="9737" max="9737" width="43.7109375" style="3" customWidth="1"/>
    <col min="9738" max="9738" width="18.28515625" style="3" customWidth="1"/>
    <col min="9739" max="9739" width="35.42578125" style="3" customWidth="1"/>
    <col min="9740" max="9740" width="56.42578125" style="3" customWidth="1"/>
    <col min="9741" max="9741" width="121.28515625" style="3" customWidth="1"/>
    <col min="9742" max="9742" width="6" style="3" customWidth="1"/>
    <col min="9743" max="9743" width="33.42578125" style="3" customWidth="1"/>
    <col min="9744" max="9744" width="14.28515625" style="3" customWidth="1"/>
    <col min="9745" max="9745" width="12.7109375" style="3" customWidth="1"/>
    <col min="9746" max="9746" width="20.85546875" style="3" customWidth="1"/>
    <col min="9747" max="9747" width="16" style="3" customWidth="1"/>
    <col min="9748" max="9748" width="5.85546875" style="3" customWidth="1"/>
    <col min="9749" max="9749" width="35.42578125" style="3" customWidth="1"/>
    <col min="9750" max="9750" width="17.42578125" style="3" customWidth="1"/>
    <col min="9751" max="9751" width="14.140625" style="3" customWidth="1"/>
    <col min="9752" max="9752" width="22" style="3" customWidth="1"/>
    <col min="9753" max="9754" width="11.42578125" style="3"/>
    <col min="9755" max="9755" width="22.42578125" style="3" customWidth="1"/>
    <col min="9756" max="9757" width="11.42578125" style="3"/>
    <col min="9758" max="9758" width="14.42578125" style="3" customWidth="1"/>
    <col min="9759" max="9759" width="20" style="3" customWidth="1"/>
    <col min="9760" max="9992" width="11.42578125" style="3"/>
    <col min="9993" max="9993" width="43.7109375" style="3" customWidth="1"/>
    <col min="9994" max="9994" width="18.28515625" style="3" customWidth="1"/>
    <col min="9995" max="9995" width="35.42578125" style="3" customWidth="1"/>
    <col min="9996" max="9996" width="56.42578125" style="3" customWidth="1"/>
    <col min="9997" max="9997" width="121.28515625" style="3" customWidth="1"/>
    <col min="9998" max="9998" width="6" style="3" customWidth="1"/>
    <col min="9999" max="9999" width="33.42578125" style="3" customWidth="1"/>
    <col min="10000" max="10000" width="14.28515625" style="3" customWidth="1"/>
    <col min="10001" max="10001" width="12.7109375" style="3" customWidth="1"/>
    <col min="10002" max="10002" width="20.85546875" style="3" customWidth="1"/>
    <col min="10003" max="10003" width="16" style="3" customWidth="1"/>
    <col min="10004" max="10004" width="5.85546875" style="3" customWidth="1"/>
    <col min="10005" max="10005" width="35.42578125" style="3" customWidth="1"/>
    <col min="10006" max="10006" width="17.42578125" style="3" customWidth="1"/>
    <col min="10007" max="10007" width="14.140625" style="3" customWidth="1"/>
    <col min="10008" max="10008" width="22" style="3" customWidth="1"/>
    <col min="10009" max="10010" width="11.42578125" style="3"/>
    <col min="10011" max="10011" width="22.42578125" style="3" customWidth="1"/>
    <col min="10012" max="10013" width="11.42578125" style="3"/>
    <col min="10014" max="10014" width="14.42578125" style="3" customWidth="1"/>
    <col min="10015" max="10015" width="20" style="3" customWidth="1"/>
    <col min="10016" max="10248" width="11.42578125" style="3"/>
    <col min="10249" max="10249" width="43.7109375" style="3" customWidth="1"/>
    <col min="10250" max="10250" width="18.28515625" style="3" customWidth="1"/>
    <col min="10251" max="10251" width="35.42578125" style="3" customWidth="1"/>
    <col min="10252" max="10252" width="56.42578125" style="3" customWidth="1"/>
    <col min="10253" max="10253" width="121.28515625" style="3" customWidth="1"/>
    <col min="10254" max="10254" width="6" style="3" customWidth="1"/>
    <col min="10255" max="10255" width="33.42578125" style="3" customWidth="1"/>
    <col min="10256" max="10256" width="14.28515625" style="3" customWidth="1"/>
    <col min="10257" max="10257" width="12.7109375" style="3" customWidth="1"/>
    <col min="10258" max="10258" width="20.85546875" style="3" customWidth="1"/>
    <col min="10259" max="10259" width="16" style="3" customWidth="1"/>
    <col min="10260" max="10260" width="5.85546875" style="3" customWidth="1"/>
    <col min="10261" max="10261" width="35.42578125" style="3" customWidth="1"/>
    <col min="10262" max="10262" width="17.42578125" style="3" customWidth="1"/>
    <col min="10263" max="10263" width="14.140625" style="3" customWidth="1"/>
    <col min="10264" max="10264" width="22" style="3" customWidth="1"/>
    <col min="10265" max="10266" width="11.42578125" style="3"/>
    <col min="10267" max="10267" width="22.42578125" style="3" customWidth="1"/>
    <col min="10268" max="10269" width="11.42578125" style="3"/>
    <col min="10270" max="10270" width="14.42578125" style="3" customWidth="1"/>
    <col min="10271" max="10271" width="20" style="3" customWidth="1"/>
    <col min="10272" max="10504" width="11.42578125" style="3"/>
    <col min="10505" max="10505" width="43.7109375" style="3" customWidth="1"/>
    <col min="10506" max="10506" width="18.28515625" style="3" customWidth="1"/>
    <col min="10507" max="10507" width="35.42578125" style="3" customWidth="1"/>
    <col min="10508" max="10508" width="56.42578125" style="3" customWidth="1"/>
    <col min="10509" max="10509" width="121.28515625" style="3" customWidth="1"/>
    <col min="10510" max="10510" width="6" style="3" customWidth="1"/>
    <col min="10511" max="10511" width="33.42578125" style="3" customWidth="1"/>
    <col min="10512" max="10512" width="14.28515625" style="3" customWidth="1"/>
    <col min="10513" max="10513" width="12.7109375" style="3" customWidth="1"/>
    <col min="10514" max="10514" width="20.85546875" style="3" customWidth="1"/>
    <col min="10515" max="10515" width="16" style="3" customWidth="1"/>
    <col min="10516" max="10516" width="5.85546875" style="3" customWidth="1"/>
    <col min="10517" max="10517" width="35.42578125" style="3" customWidth="1"/>
    <col min="10518" max="10518" width="17.42578125" style="3" customWidth="1"/>
    <col min="10519" max="10519" width="14.140625" style="3" customWidth="1"/>
    <col min="10520" max="10520" width="22" style="3" customWidth="1"/>
    <col min="10521" max="10522" width="11.42578125" style="3"/>
    <col min="10523" max="10523" width="22.42578125" style="3" customWidth="1"/>
    <col min="10524" max="10525" width="11.42578125" style="3"/>
    <col min="10526" max="10526" width="14.42578125" style="3" customWidth="1"/>
    <col min="10527" max="10527" width="20" style="3" customWidth="1"/>
    <col min="10528" max="10760" width="11.42578125" style="3"/>
    <col min="10761" max="10761" width="43.7109375" style="3" customWidth="1"/>
    <col min="10762" max="10762" width="18.28515625" style="3" customWidth="1"/>
    <col min="10763" max="10763" width="35.42578125" style="3" customWidth="1"/>
    <col min="10764" max="10764" width="56.42578125" style="3" customWidth="1"/>
    <col min="10765" max="10765" width="121.28515625" style="3" customWidth="1"/>
    <col min="10766" max="10766" width="6" style="3" customWidth="1"/>
    <col min="10767" max="10767" width="33.42578125" style="3" customWidth="1"/>
    <col min="10768" max="10768" width="14.28515625" style="3" customWidth="1"/>
    <col min="10769" max="10769" width="12.7109375" style="3" customWidth="1"/>
    <col min="10770" max="10770" width="20.85546875" style="3" customWidth="1"/>
    <col min="10771" max="10771" width="16" style="3" customWidth="1"/>
    <col min="10772" max="10772" width="5.85546875" style="3" customWidth="1"/>
    <col min="10773" max="10773" width="35.42578125" style="3" customWidth="1"/>
    <col min="10774" max="10774" width="17.42578125" style="3" customWidth="1"/>
    <col min="10775" max="10775" width="14.140625" style="3" customWidth="1"/>
    <col min="10776" max="10776" width="22" style="3" customWidth="1"/>
    <col min="10777" max="10778" width="11.42578125" style="3"/>
    <col min="10779" max="10779" width="22.42578125" style="3" customWidth="1"/>
    <col min="10780" max="10781" width="11.42578125" style="3"/>
    <col min="10782" max="10782" width="14.42578125" style="3" customWidth="1"/>
    <col min="10783" max="10783" width="20" style="3" customWidth="1"/>
    <col min="10784" max="11016" width="11.42578125" style="3"/>
    <col min="11017" max="11017" width="43.7109375" style="3" customWidth="1"/>
    <col min="11018" max="11018" width="18.28515625" style="3" customWidth="1"/>
    <col min="11019" max="11019" width="35.42578125" style="3" customWidth="1"/>
    <col min="11020" max="11020" width="56.42578125" style="3" customWidth="1"/>
    <col min="11021" max="11021" width="121.28515625" style="3" customWidth="1"/>
    <col min="11022" max="11022" width="6" style="3" customWidth="1"/>
    <col min="11023" max="11023" width="33.42578125" style="3" customWidth="1"/>
    <col min="11024" max="11024" width="14.28515625" style="3" customWidth="1"/>
    <col min="11025" max="11025" width="12.7109375" style="3" customWidth="1"/>
    <col min="11026" max="11026" width="20.85546875" style="3" customWidth="1"/>
    <col min="11027" max="11027" width="16" style="3" customWidth="1"/>
    <col min="11028" max="11028" width="5.85546875" style="3" customWidth="1"/>
    <col min="11029" max="11029" width="35.42578125" style="3" customWidth="1"/>
    <col min="11030" max="11030" width="17.42578125" style="3" customWidth="1"/>
    <col min="11031" max="11031" width="14.140625" style="3" customWidth="1"/>
    <col min="11032" max="11032" width="22" style="3" customWidth="1"/>
    <col min="11033" max="11034" width="11.42578125" style="3"/>
    <col min="11035" max="11035" width="22.42578125" style="3" customWidth="1"/>
    <col min="11036" max="11037" width="11.42578125" style="3"/>
    <col min="11038" max="11038" width="14.42578125" style="3" customWidth="1"/>
    <col min="11039" max="11039" width="20" style="3" customWidth="1"/>
    <col min="11040" max="11272" width="11.42578125" style="3"/>
    <col min="11273" max="11273" width="43.7109375" style="3" customWidth="1"/>
    <col min="11274" max="11274" width="18.28515625" style="3" customWidth="1"/>
    <col min="11275" max="11275" width="35.42578125" style="3" customWidth="1"/>
    <col min="11276" max="11276" width="56.42578125" style="3" customWidth="1"/>
    <col min="11277" max="11277" width="121.28515625" style="3" customWidth="1"/>
    <col min="11278" max="11278" width="6" style="3" customWidth="1"/>
    <col min="11279" max="11279" width="33.42578125" style="3" customWidth="1"/>
    <col min="11280" max="11280" width="14.28515625" style="3" customWidth="1"/>
    <col min="11281" max="11281" width="12.7109375" style="3" customWidth="1"/>
    <col min="11282" max="11282" width="20.85546875" style="3" customWidth="1"/>
    <col min="11283" max="11283" width="16" style="3" customWidth="1"/>
    <col min="11284" max="11284" width="5.85546875" style="3" customWidth="1"/>
    <col min="11285" max="11285" width="35.42578125" style="3" customWidth="1"/>
    <col min="11286" max="11286" width="17.42578125" style="3" customWidth="1"/>
    <col min="11287" max="11287" width="14.140625" style="3" customWidth="1"/>
    <col min="11288" max="11288" width="22" style="3" customWidth="1"/>
    <col min="11289" max="11290" width="11.42578125" style="3"/>
    <col min="11291" max="11291" width="22.42578125" style="3" customWidth="1"/>
    <col min="11292" max="11293" width="11.42578125" style="3"/>
    <col min="11294" max="11294" width="14.42578125" style="3" customWidth="1"/>
    <col min="11295" max="11295" width="20" style="3" customWidth="1"/>
    <col min="11296" max="11528" width="11.42578125" style="3"/>
    <col min="11529" max="11529" width="43.7109375" style="3" customWidth="1"/>
    <col min="11530" max="11530" width="18.28515625" style="3" customWidth="1"/>
    <col min="11531" max="11531" width="35.42578125" style="3" customWidth="1"/>
    <col min="11532" max="11532" width="56.42578125" style="3" customWidth="1"/>
    <col min="11533" max="11533" width="121.28515625" style="3" customWidth="1"/>
    <col min="11534" max="11534" width="6" style="3" customWidth="1"/>
    <col min="11535" max="11535" width="33.42578125" style="3" customWidth="1"/>
    <col min="11536" max="11536" width="14.28515625" style="3" customWidth="1"/>
    <col min="11537" max="11537" width="12.7109375" style="3" customWidth="1"/>
    <col min="11538" max="11538" width="20.85546875" style="3" customWidth="1"/>
    <col min="11539" max="11539" width="16" style="3" customWidth="1"/>
    <col min="11540" max="11540" width="5.85546875" style="3" customWidth="1"/>
    <col min="11541" max="11541" width="35.42578125" style="3" customWidth="1"/>
    <col min="11542" max="11542" width="17.42578125" style="3" customWidth="1"/>
    <col min="11543" max="11543" width="14.140625" style="3" customWidth="1"/>
    <col min="11544" max="11544" width="22" style="3" customWidth="1"/>
    <col min="11545" max="11546" width="11.42578125" style="3"/>
    <col min="11547" max="11547" width="22.42578125" style="3" customWidth="1"/>
    <col min="11548" max="11549" width="11.42578125" style="3"/>
    <col min="11550" max="11550" width="14.42578125" style="3" customWidth="1"/>
    <col min="11551" max="11551" width="20" style="3" customWidth="1"/>
    <col min="11552" max="11784" width="11.42578125" style="3"/>
    <col min="11785" max="11785" width="43.7109375" style="3" customWidth="1"/>
    <col min="11786" max="11786" width="18.28515625" style="3" customWidth="1"/>
    <col min="11787" max="11787" width="35.42578125" style="3" customWidth="1"/>
    <col min="11788" max="11788" width="56.42578125" style="3" customWidth="1"/>
    <col min="11789" max="11789" width="121.28515625" style="3" customWidth="1"/>
    <col min="11790" max="11790" width="6" style="3" customWidth="1"/>
    <col min="11791" max="11791" width="33.42578125" style="3" customWidth="1"/>
    <col min="11792" max="11792" width="14.28515625" style="3" customWidth="1"/>
    <col min="11793" max="11793" width="12.7109375" style="3" customWidth="1"/>
    <col min="11794" max="11794" width="20.85546875" style="3" customWidth="1"/>
    <col min="11795" max="11795" width="16" style="3" customWidth="1"/>
    <col min="11796" max="11796" width="5.85546875" style="3" customWidth="1"/>
    <col min="11797" max="11797" width="35.42578125" style="3" customWidth="1"/>
    <col min="11798" max="11798" width="17.42578125" style="3" customWidth="1"/>
    <col min="11799" max="11799" width="14.140625" style="3" customWidth="1"/>
    <col min="11800" max="11800" width="22" style="3" customWidth="1"/>
    <col min="11801" max="11802" width="11.42578125" style="3"/>
    <col min="11803" max="11803" width="22.42578125" style="3" customWidth="1"/>
    <col min="11804" max="11805" width="11.42578125" style="3"/>
    <col min="11806" max="11806" width="14.42578125" style="3" customWidth="1"/>
    <col min="11807" max="11807" width="20" style="3" customWidth="1"/>
    <col min="11808" max="12040" width="11.42578125" style="3"/>
    <col min="12041" max="12041" width="43.7109375" style="3" customWidth="1"/>
    <col min="12042" max="12042" width="18.28515625" style="3" customWidth="1"/>
    <col min="12043" max="12043" width="35.42578125" style="3" customWidth="1"/>
    <col min="12044" max="12044" width="56.42578125" style="3" customWidth="1"/>
    <col min="12045" max="12045" width="121.28515625" style="3" customWidth="1"/>
    <col min="12046" max="12046" width="6" style="3" customWidth="1"/>
    <col min="12047" max="12047" width="33.42578125" style="3" customWidth="1"/>
    <col min="12048" max="12048" width="14.28515625" style="3" customWidth="1"/>
    <col min="12049" max="12049" width="12.7109375" style="3" customWidth="1"/>
    <col min="12050" max="12050" width="20.85546875" style="3" customWidth="1"/>
    <col min="12051" max="12051" width="16" style="3" customWidth="1"/>
    <col min="12052" max="12052" width="5.85546875" style="3" customWidth="1"/>
    <col min="12053" max="12053" width="35.42578125" style="3" customWidth="1"/>
    <col min="12054" max="12054" width="17.42578125" style="3" customWidth="1"/>
    <col min="12055" max="12055" width="14.140625" style="3" customWidth="1"/>
    <col min="12056" max="12056" width="22" style="3" customWidth="1"/>
    <col min="12057" max="12058" width="11.42578125" style="3"/>
    <col min="12059" max="12059" width="22.42578125" style="3" customWidth="1"/>
    <col min="12060" max="12061" width="11.42578125" style="3"/>
    <col min="12062" max="12062" width="14.42578125" style="3" customWidth="1"/>
    <col min="12063" max="12063" width="20" style="3" customWidth="1"/>
    <col min="12064" max="12296" width="11.42578125" style="3"/>
    <col min="12297" max="12297" width="43.7109375" style="3" customWidth="1"/>
    <col min="12298" max="12298" width="18.28515625" style="3" customWidth="1"/>
    <col min="12299" max="12299" width="35.42578125" style="3" customWidth="1"/>
    <col min="12300" max="12300" width="56.42578125" style="3" customWidth="1"/>
    <col min="12301" max="12301" width="121.28515625" style="3" customWidth="1"/>
    <col min="12302" max="12302" width="6" style="3" customWidth="1"/>
    <col min="12303" max="12303" width="33.42578125" style="3" customWidth="1"/>
    <col min="12304" max="12304" width="14.28515625" style="3" customWidth="1"/>
    <col min="12305" max="12305" width="12.7109375" style="3" customWidth="1"/>
    <col min="12306" max="12306" width="20.85546875" style="3" customWidth="1"/>
    <col min="12307" max="12307" width="16" style="3" customWidth="1"/>
    <col min="12308" max="12308" width="5.85546875" style="3" customWidth="1"/>
    <col min="12309" max="12309" width="35.42578125" style="3" customWidth="1"/>
    <col min="12310" max="12310" width="17.42578125" style="3" customWidth="1"/>
    <col min="12311" max="12311" width="14.140625" style="3" customWidth="1"/>
    <col min="12312" max="12312" width="22" style="3" customWidth="1"/>
    <col min="12313" max="12314" width="11.42578125" style="3"/>
    <col min="12315" max="12315" width="22.42578125" style="3" customWidth="1"/>
    <col min="12316" max="12317" width="11.42578125" style="3"/>
    <col min="12318" max="12318" width="14.42578125" style="3" customWidth="1"/>
    <col min="12319" max="12319" width="20" style="3" customWidth="1"/>
    <col min="12320" max="12552" width="11.42578125" style="3"/>
    <col min="12553" max="12553" width="43.7109375" style="3" customWidth="1"/>
    <col min="12554" max="12554" width="18.28515625" style="3" customWidth="1"/>
    <col min="12555" max="12555" width="35.42578125" style="3" customWidth="1"/>
    <col min="12556" max="12556" width="56.42578125" style="3" customWidth="1"/>
    <col min="12557" max="12557" width="121.28515625" style="3" customWidth="1"/>
    <col min="12558" max="12558" width="6" style="3" customWidth="1"/>
    <col min="12559" max="12559" width="33.42578125" style="3" customWidth="1"/>
    <col min="12560" max="12560" width="14.28515625" style="3" customWidth="1"/>
    <col min="12561" max="12561" width="12.7109375" style="3" customWidth="1"/>
    <col min="12562" max="12562" width="20.85546875" style="3" customWidth="1"/>
    <col min="12563" max="12563" width="16" style="3" customWidth="1"/>
    <col min="12564" max="12564" width="5.85546875" style="3" customWidth="1"/>
    <col min="12565" max="12565" width="35.42578125" style="3" customWidth="1"/>
    <col min="12566" max="12566" width="17.42578125" style="3" customWidth="1"/>
    <col min="12567" max="12567" width="14.140625" style="3" customWidth="1"/>
    <col min="12568" max="12568" width="22" style="3" customWidth="1"/>
    <col min="12569" max="12570" width="11.42578125" style="3"/>
    <col min="12571" max="12571" width="22.42578125" style="3" customWidth="1"/>
    <col min="12572" max="12573" width="11.42578125" style="3"/>
    <col min="12574" max="12574" width="14.42578125" style="3" customWidth="1"/>
    <col min="12575" max="12575" width="20" style="3" customWidth="1"/>
    <col min="12576" max="12808" width="11.42578125" style="3"/>
    <col min="12809" max="12809" width="43.7109375" style="3" customWidth="1"/>
    <col min="12810" max="12810" width="18.28515625" style="3" customWidth="1"/>
    <col min="12811" max="12811" width="35.42578125" style="3" customWidth="1"/>
    <col min="12812" max="12812" width="56.42578125" style="3" customWidth="1"/>
    <col min="12813" max="12813" width="121.28515625" style="3" customWidth="1"/>
    <col min="12814" max="12814" width="6" style="3" customWidth="1"/>
    <col min="12815" max="12815" width="33.42578125" style="3" customWidth="1"/>
    <col min="12816" max="12816" width="14.28515625" style="3" customWidth="1"/>
    <col min="12817" max="12817" width="12.7109375" style="3" customWidth="1"/>
    <col min="12818" max="12818" width="20.85546875" style="3" customWidth="1"/>
    <col min="12819" max="12819" width="16" style="3" customWidth="1"/>
    <col min="12820" max="12820" width="5.85546875" style="3" customWidth="1"/>
    <col min="12821" max="12821" width="35.42578125" style="3" customWidth="1"/>
    <col min="12822" max="12822" width="17.42578125" style="3" customWidth="1"/>
    <col min="12823" max="12823" width="14.140625" style="3" customWidth="1"/>
    <col min="12824" max="12824" width="22" style="3" customWidth="1"/>
    <col min="12825" max="12826" width="11.42578125" style="3"/>
    <col min="12827" max="12827" width="22.42578125" style="3" customWidth="1"/>
    <col min="12828" max="12829" width="11.42578125" style="3"/>
    <col min="12830" max="12830" width="14.42578125" style="3" customWidth="1"/>
    <col min="12831" max="12831" width="20" style="3" customWidth="1"/>
    <col min="12832" max="13064" width="11.42578125" style="3"/>
    <col min="13065" max="13065" width="43.7109375" style="3" customWidth="1"/>
    <col min="13066" max="13066" width="18.28515625" style="3" customWidth="1"/>
    <col min="13067" max="13067" width="35.42578125" style="3" customWidth="1"/>
    <col min="13068" max="13068" width="56.42578125" style="3" customWidth="1"/>
    <col min="13069" max="13069" width="121.28515625" style="3" customWidth="1"/>
    <col min="13070" max="13070" width="6" style="3" customWidth="1"/>
    <col min="13071" max="13071" width="33.42578125" style="3" customWidth="1"/>
    <col min="13072" max="13072" width="14.28515625" style="3" customWidth="1"/>
    <col min="13073" max="13073" width="12.7109375" style="3" customWidth="1"/>
    <col min="13074" max="13074" width="20.85546875" style="3" customWidth="1"/>
    <col min="13075" max="13075" width="16" style="3" customWidth="1"/>
    <col min="13076" max="13076" width="5.85546875" style="3" customWidth="1"/>
    <col min="13077" max="13077" width="35.42578125" style="3" customWidth="1"/>
    <col min="13078" max="13078" width="17.42578125" style="3" customWidth="1"/>
    <col min="13079" max="13079" width="14.140625" style="3" customWidth="1"/>
    <col min="13080" max="13080" width="22" style="3" customWidth="1"/>
    <col min="13081" max="13082" width="11.42578125" style="3"/>
    <col min="13083" max="13083" width="22.42578125" style="3" customWidth="1"/>
    <col min="13084" max="13085" width="11.42578125" style="3"/>
    <col min="13086" max="13086" width="14.42578125" style="3" customWidth="1"/>
    <col min="13087" max="13087" width="20" style="3" customWidth="1"/>
    <col min="13088" max="13320" width="11.42578125" style="3"/>
    <col min="13321" max="13321" width="43.7109375" style="3" customWidth="1"/>
    <col min="13322" max="13322" width="18.28515625" style="3" customWidth="1"/>
    <col min="13323" max="13323" width="35.42578125" style="3" customWidth="1"/>
    <col min="13324" max="13324" width="56.42578125" style="3" customWidth="1"/>
    <col min="13325" max="13325" width="121.28515625" style="3" customWidth="1"/>
    <col min="13326" max="13326" width="6" style="3" customWidth="1"/>
    <col min="13327" max="13327" width="33.42578125" style="3" customWidth="1"/>
    <col min="13328" max="13328" width="14.28515625" style="3" customWidth="1"/>
    <col min="13329" max="13329" width="12.7109375" style="3" customWidth="1"/>
    <col min="13330" max="13330" width="20.85546875" style="3" customWidth="1"/>
    <col min="13331" max="13331" width="16" style="3" customWidth="1"/>
    <col min="13332" max="13332" width="5.85546875" style="3" customWidth="1"/>
    <col min="13333" max="13333" width="35.42578125" style="3" customWidth="1"/>
    <col min="13334" max="13334" width="17.42578125" style="3" customWidth="1"/>
    <col min="13335" max="13335" width="14.140625" style="3" customWidth="1"/>
    <col min="13336" max="13336" width="22" style="3" customWidth="1"/>
    <col min="13337" max="13338" width="11.42578125" style="3"/>
    <col min="13339" max="13339" width="22.42578125" style="3" customWidth="1"/>
    <col min="13340" max="13341" width="11.42578125" style="3"/>
    <col min="13342" max="13342" width="14.42578125" style="3" customWidth="1"/>
    <col min="13343" max="13343" width="20" style="3" customWidth="1"/>
    <col min="13344" max="13576" width="11.42578125" style="3"/>
    <col min="13577" max="13577" width="43.7109375" style="3" customWidth="1"/>
    <col min="13578" max="13578" width="18.28515625" style="3" customWidth="1"/>
    <col min="13579" max="13579" width="35.42578125" style="3" customWidth="1"/>
    <col min="13580" max="13580" width="56.42578125" style="3" customWidth="1"/>
    <col min="13581" max="13581" width="121.28515625" style="3" customWidth="1"/>
    <col min="13582" max="13582" width="6" style="3" customWidth="1"/>
    <col min="13583" max="13583" width="33.42578125" style="3" customWidth="1"/>
    <col min="13584" max="13584" width="14.28515625" style="3" customWidth="1"/>
    <col min="13585" max="13585" width="12.7109375" style="3" customWidth="1"/>
    <col min="13586" max="13586" width="20.85546875" style="3" customWidth="1"/>
    <col min="13587" max="13587" width="16" style="3" customWidth="1"/>
    <col min="13588" max="13588" width="5.85546875" style="3" customWidth="1"/>
    <col min="13589" max="13589" width="35.42578125" style="3" customWidth="1"/>
    <col min="13590" max="13590" width="17.42578125" style="3" customWidth="1"/>
    <col min="13591" max="13591" width="14.140625" style="3" customWidth="1"/>
    <col min="13592" max="13592" width="22" style="3" customWidth="1"/>
    <col min="13593" max="13594" width="11.42578125" style="3"/>
    <col min="13595" max="13595" width="22.42578125" style="3" customWidth="1"/>
    <col min="13596" max="13597" width="11.42578125" style="3"/>
    <col min="13598" max="13598" width="14.42578125" style="3" customWidth="1"/>
    <col min="13599" max="13599" width="20" style="3" customWidth="1"/>
    <col min="13600" max="13832" width="11.42578125" style="3"/>
    <col min="13833" max="13833" width="43.7109375" style="3" customWidth="1"/>
    <col min="13834" max="13834" width="18.28515625" style="3" customWidth="1"/>
    <col min="13835" max="13835" width="35.42578125" style="3" customWidth="1"/>
    <col min="13836" max="13836" width="56.42578125" style="3" customWidth="1"/>
    <col min="13837" max="13837" width="121.28515625" style="3" customWidth="1"/>
    <col min="13838" max="13838" width="6" style="3" customWidth="1"/>
    <col min="13839" max="13839" width="33.42578125" style="3" customWidth="1"/>
    <col min="13840" max="13840" width="14.28515625" style="3" customWidth="1"/>
    <col min="13841" max="13841" width="12.7109375" style="3" customWidth="1"/>
    <col min="13842" max="13842" width="20.85546875" style="3" customWidth="1"/>
    <col min="13843" max="13843" width="16" style="3" customWidth="1"/>
    <col min="13844" max="13844" width="5.85546875" style="3" customWidth="1"/>
    <col min="13845" max="13845" width="35.42578125" style="3" customWidth="1"/>
    <col min="13846" max="13846" width="17.42578125" style="3" customWidth="1"/>
    <col min="13847" max="13847" width="14.140625" style="3" customWidth="1"/>
    <col min="13848" max="13848" width="22" style="3" customWidth="1"/>
    <col min="13849" max="13850" width="11.42578125" style="3"/>
    <col min="13851" max="13851" width="22.42578125" style="3" customWidth="1"/>
    <col min="13852" max="13853" width="11.42578125" style="3"/>
    <col min="13854" max="13854" width="14.42578125" style="3" customWidth="1"/>
    <col min="13855" max="13855" width="20" style="3" customWidth="1"/>
    <col min="13856" max="14088" width="11.42578125" style="3"/>
    <col min="14089" max="14089" width="43.7109375" style="3" customWidth="1"/>
    <col min="14090" max="14090" width="18.28515625" style="3" customWidth="1"/>
    <col min="14091" max="14091" width="35.42578125" style="3" customWidth="1"/>
    <col min="14092" max="14092" width="56.42578125" style="3" customWidth="1"/>
    <col min="14093" max="14093" width="121.28515625" style="3" customWidth="1"/>
    <col min="14094" max="14094" width="6" style="3" customWidth="1"/>
    <col min="14095" max="14095" width="33.42578125" style="3" customWidth="1"/>
    <col min="14096" max="14096" width="14.28515625" style="3" customWidth="1"/>
    <col min="14097" max="14097" width="12.7109375" style="3" customWidth="1"/>
    <col min="14098" max="14098" width="20.85546875" style="3" customWidth="1"/>
    <col min="14099" max="14099" width="16" style="3" customWidth="1"/>
    <col min="14100" max="14100" width="5.85546875" style="3" customWidth="1"/>
    <col min="14101" max="14101" width="35.42578125" style="3" customWidth="1"/>
    <col min="14102" max="14102" width="17.42578125" style="3" customWidth="1"/>
    <col min="14103" max="14103" width="14.140625" style="3" customWidth="1"/>
    <col min="14104" max="14104" width="22" style="3" customWidth="1"/>
    <col min="14105" max="14106" width="11.42578125" style="3"/>
    <col min="14107" max="14107" width="22.42578125" style="3" customWidth="1"/>
    <col min="14108" max="14109" width="11.42578125" style="3"/>
    <col min="14110" max="14110" width="14.42578125" style="3" customWidth="1"/>
    <col min="14111" max="14111" width="20" style="3" customWidth="1"/>
    <col min="14112" max="14344" width="11.42578125" style="3"/>
    <col min="14345" max="14345" width="43.7109375" style="3" customWidth="1"/>
    <col min="14346" max="14346" width="18.28515625" style="3" customWidth="1"/>
    <col min="14347" max="14347" width="35.42578125" style="3" customWidth="1"/>
    <col min="14348" max="14348" width="56.42578125" style="3" customWidth="1"/>
    <col min="14349" max="14349" width="121.28515625" style="3" customWidth="1"/>
    <col min="14350" max="14350" width="6" style="3" customWidth="1"/>
    <col min="14351" max="14351" width="33.42578125" style="3" customWidth="1"/>
    <col min="14352" max="14352" width="14.28515625" style="3" customWidth="1"/>
    <col min="14353" max="14353" width="12.7109375" style="3" customWidth="1"/>
    <col min="14354" max="14354" width="20.85546875" style="3" customWidth="1"/>
    <col min="14355" max="14355" width="16" style="3" customWidth="1"/>
    <col min="14356" max="14356" width="5.85546875" style="3" customWidth="1"/>
    <col min="14357" max="14357" width="35.42578125" style="3" customWidth="1"/>
    <col min="14358" max="14358" width="17.42578125" style="3" customWidth="1"/>
    <col min="14359" max="14359" width="14.140625" style="3" customWidth="1"/>
    <col min="14360" max="14360" width="22" style="3" customWidth="1"/>
    <col min="14361" max="14362" width="11.42578125" style="3"/>
    <col min="14363" max="14363" width="22.42578125" style="3" customWidth="1"/>
    <col min="14364" max="14365" width="11.42578125" style="3"/>
    <col min="14366" max="14366" width="14.42578125" style="3" customWidth="1"/>
    <col min="14367" max="14367" width="20" style="3" customWidth="1"/>
    <col min="14368" max="14600" width="11.42578125" style="3"/>
    <col min="14601" max="14601" width="43.7109375" style="3" customWidth="1"/>
    <col min="14602" max="14602" width="18.28515625" style="3" customWidth="1"/>
    <col min="14603" max="14603" width="35.42578125" style="3" customWidth="1"/>
    <col min="14604" max="14604" width="56.42578125" style="3" customWidth="1"/>
    <col min="14605" max="14605" width="121.28515625" style="3" customWidth="1"/>
    <col min="14606" max="14606" width="6" style="3" customWidth="1"/>
    <col min="14607" max="14607" width="33.42578125" style="3" customWidth="1"/>
    <col min="14608" max="14608" width="14.28515625" style="3" customWidth="1"/>
    <col min="14609" max="14609" width="12.7109375" style="3" customWidth="1"/>
    <col min="14610" max="14610" width="20.85546875" style="3" customWidth="1"/>
    <col min="14611" max="14611" width="16" style="3" customWidth="1"/>
    <col min="14612" max="14612" width="5.85546875" style="3" customWidth="1"/>
    <col min="14613" max="14613" width="35.42578125" style="3" customWidth="1"/>
    <col min="14614" max="14614" width="17.42578125" style="3" customWidth="1"/>
    <col min="14615" max="14615" width="14.140625" style="3" customWidth="1"/>
    <col min="14616" max="14616" width="22" style="3" customWidth="1"/>
    <col min="14617" max="14618" width="11.42578125" style="3"/>
    <col min="14619" max="14619" width="22.42578125" style="3" customWidth="1"/>
    <col min="14620" max="14621" width="11.42578125" style="3"/>
    <col min="14622" max="14622" width="14.42578125" style="3" customWidth="1"/>
    <col min="14623" max="14623" width="20" style="3" customWidth="1"/>
    <col min="14624" max="14856" width="11.42578125" style="3"/>
    <col min="14857" max="14857" width="43.7109375" style="3" customWidth="1"/>
    <col min="14858" max="14858" width="18.28515625" style="3" customWidth="1"/>
    <col min="14859" max="14859" width="35.42578125" style="3" customWidth="1"/>
    <col min="14860" max="14860" width="56.42578125" style="3" customWidth="1"/>
    <col min="14861" max="14861" width="121.28515625" style="3" customWidth="1"/>
    <col min="14862" max="14862" width="6" style="3" customWidth="1"/>
    <col min="14863" max="14863" width="33.42578125" style="3" customWidth="1"/>
    <col min="14864" max="14864" width="14.28515625" style="3" customWidth="1"/>
    <col min="14865" max="14865" width="12.7109375" style="3" customWidth="1"/>
    <col min="14866" max="14866" width="20.85546875" style="3" customWidth="1"/>
    <col min="14867" max="14867" width="16" style="3" customWidth="1"/>
    <col min="14868" max="14868" width="5.85546875" style="3" customWidth="1"/>
    <col min="14869" max="14869" width="35.42578125" style="3" customWidth="1"/>
    <col min="14870" max="14870" width="17.42578125" style="3" customWidth="1"/>
    <col min="14871" max="14871" width="14.140625" style="3" customWidth="1"/>
    <col min="14872" max="14872" width="22" style="3" customWidth="1"/>
    <col min="14873" max="14874" width="11.42578125" style="3"/>
    <col min="14875" max="14875" width="22.42578125" style="3" customWidth="1"/>
    <col min="14876" max="14877" width="11.42578125" style="3"/>
    <col min="14878" max="14878" width="14.42578125" style="3" customWidth="1"/>
    <col min="14879" max="14879" width="20" style="3" customWidth="1"/>
    <col min="14880" max="15112" width="11.42578125" style="3"/>
    <col min="15113" max="15113" width="43.7109375" style="3" customWidth="1"/>
    <col min="15114" max="15114" width="18.28515625" style="3" customWidth="1"/>
    <col min="15115" max="15115" width="35.42578125" style="3" customWidth="1"/>
    <col min="15116" max="15116" width="56.42578125" style="3" customWidth="1"/>
    <col min="15117" max="15117" width="121.28515625" style="3" customWidth="1"/>
    <col min="15118" max="15118" width="6" style="3" customWidth="1"/>
    <col min="15119" max="15119" width="33.42578125" style="3" customWidth="1"/>
    <col min="15120" max="15120" width="14.28515625" style="3" customWidth="1"/>
    <col min="15121" max="15121" width="12.7109375" style="3" customWidth="1"/>
    <col min="15122" max="15122" width="20.85546875" style="3" customWidth="1"/>
    <col min="15123" max="15123" width="16" style="3" customWidth="1"/>
    <col min="15124" max="15124" width="5.85546875" style="3" customWidth="1"/>
    <col min="15125" max="15125" width="35.42578125" style="3" customWidth="1"/>
    <col min="15126" max="15126" width="17.42578125" style="3" customWidth="1"/>
    <col min="15127" max="15127" width="14.140625" style="3" customWidth="1"/>
    <col min="15128" max="15128" width="22" style="3" customWidth="1"/>
    <col min="15129" max="15130" width="11.42578125" style="3"/>
    <col min="15131" max="15131" width="22.42578125" style="3" customWidth="1"/>
    <col min="15132" max="15133" width="11.42578125" style="3"/>
    <col min="15134" max="15134" width="14.42578125" style="3" customWidth="1"/>
    <col min="15135" max="15135" width="20" style="3" customWidth="1"/>
    <col min="15136" max="15368" width="11.42578125" style="3"/>
    <col min="15369" max="15369" width="43.7109375" style="3" customWidth="1"/>
    <col min="15370" max="15370" width="18.28515625" style="3" customWidth="1"/>
    <col min="15371" max="15371" width="35.42578125" style="3" customWidth="1"/>
    <col min="15372" max="15372" width="56.42578125" style="3" customWidth="1"/>
    <col min="15373" max="15373" width="121.28515625" style="3" customWidth="1"/>
    <col min="15374" max="15374" width="6" style="3" customWidth="1"/>
    <col min="15375" max="15375" width="33.42578125" style="3" customWidth="1"/>
    <col min="15376" max="15376" width="14.28515625" style="3" customWidth="1"/>
    <col min="15377" max="15377" width="12.7109375" style="3" customWidth="1"/>
    <col min="15378" max="15378" width="20.85546875" style="3" customWidth="1"/>
    <col min="15379" max="15379" width="16" style="3" customWidth="1"/>
    <col min="15380" max="15380" width="5.85546875" style="3" customWidth="1"/>
    <col min="15381" max="15381" width="35.42578125" style="3" customWidth="1"/>
    <col min="15382" max="15382" width="17.42578125" style="3" customWidth="1"/>
    <col min="15383" max="15383" width="14.140625" style="3" customWidth="1"/>
    <col min="15384" max="15384" width="22" style="3" customWidth="1"/>
    <col min="15385" max="15386" width="11.42578125" style="3"/>
    <col min="15387" max="15387" width="22.42578125" style="3" customWidth="1"/>
    <col min="15388" max="15389" width="11.42578125" style="3"/>
    <col min="15390" max="15390" width="14.42578125" style="3" customWidth="1"/>
    <col min="15391" max="15391" width="20" style="3" customWidth="1"/>
    <col min="15392" max="15624" width="11.42578125" style="3"/>
    <col min="15625" max="15625" width="43.7109375" style="3" customWidth="1"/>
    <col min="15626" max="15626" width="18.28515625" style="3" customWidth="1"/>
    <col min="15627" max="15627" width="35.42578125" style="3" customWidth="1"/>
    <col min="15628" max="15628" width="56.42578125" style="3" customWidth="1"/>
    <col min="15629" max="15629" width="121.28515625" style="3" customWidth="1"/>
    <col min="15630" max="15630" width="6" style="3" customWidth="1"/>
    <col min="15631" max="15631" width="33.42578125" style="3" customWidth="1"/>
    <col min="15632" max="15632" width="14.28515625" style="3" customWidth="1"/>
    <col min="15633" max="15633" width="12.7109375" style="3" customWidth="1"/>
    <col min="15634" max="15634" width="20.85546875" style="3" customWidth="1"/>
    <col min="15635" max="15635" width="16" style="3" customWidth="1"/>
    <col min="15636" max="15636" width="5.85546875" style="3" customWidth="1"/>
    <col min="15637" max="15637" width="35.42578125" style="3" customWidth="1"/>
    <col min="15638" max="15638" width="17.42578125" style="3" customWidth="1"/>
    <col min="15639" max="15639" width="14.140625" style="3" customWidth="1"/>
    <col min="15640" max="15640" width="22" style="3" customWidth="1"/>
    <col min="15641" max="15642" width="11.42578125" style="3"/>
    <col min="15643" max="15643" width="22.42578125" style="3" customWidth="1"/>
    <col min="15644" max="15645" width="11.42578125" style="3"/>
    <col min="15646" max="15646" width="14.42578125" style="3" customWidth="1"/>
    <col min="15647" max="15647" width="20" style="3" customWidth="1"/>
    <col min="15648" max="15880" width="11.42578125" style="3"/>
    <col min="15881" max="15881" width="43.7109375" style="3" customWidth="1"/>
    <col min="15882" max="15882" width="18.28515625" style="3" customWidth="1"/>
    <col min="15883" max="15883" width="35.42578125" style="3" customWidth="1"/>
    <col min="15884" max="15884" width="56.42578125" style="3" customWidth="1"/>
    <col min="15885" max="15885" width="121.28515625" style="3" customWidth="1"/>
    <col min="15886" max="15886" width="6" style="3" customWidth="1"/>
    <col min="15887" max="15887" width="33.42578125" style="3" customWidth="1"/>
    <col min="15888" max="15888" width="14.28515625" style="3" customWidth="1"/>
    <col min="15889" max="15889" width="12.7109375" style="3" customWidth="1"/>
    <col min="15890" max="15890" width="20.85546875" style="3" customWidth="1"/>
    <col min="15891" max="15891" width="16" style="3" customWidth="1"/>
    <col min="15892" max="15892" width="5.85546875" style="3" customWidth="1"/>
    <col min="15893" max="15893" width="35.42578125" style="3" customWidth="1"/>
    <col min="15894" max="15894" width="17.42578125" style="3" customWidth="1"/>
    <col min="15895" max="15895" width="14.140625" style="3" customWidth="1"/>
    <col min="15896" max="15896" width="22" style="3" customWidth="1"/>
    <col min="15897" max="15898" width="11.42578125" style="3"/>
    <col min="15899" max="15899" width="22.42578125" style="3" customWidth="1"/>
    <col min="15900" max="15901" width="11.42578125" style="3"/>
    <col min="15902" max="15902" width="14.42578125" style="3" customWidth="1"/>
    <col min="15903" max="15903" width="20" style="3" customWidth="1"/>
    <col min="15904" max="16136" width="11.42578125" style="3"/>
    <col min="16137" max="16137" width="43.7109375" style="3" customWidth="1"/>
    <col min="16138" max="16138" width="18.28515625" style="3" customWidth="1"/>
    <col min="16139" max="16139" width="35.42578125" style="3" customWidth="1"/>
    <col min="16140" max="16140" width="56.42578125" style="3" customWidth="1"/>
    <col min="16141" max="16141" width="121.28515625" style="3" customWidth="1"/>
    <col min="16142" max="16142" width="6" style="3" customWidth="1"/>
    <col min="16143" max="16143" width="33.42578125" style="3" customWidth="1"/>
    <col min="16144" max="16144" width="14.28515625" style="3" customWidth="1"/>
    <col min="16145" max="16145" width="12.7109375" style="3" customWidth="1"/>
    <col min="16146" max="16146" width="20.85546875" style="3" customWidth="1"/>
    <col min="16147" max="16147" width="16" style="3" customWidth="1"/>
    <col min="16148" max="16148" width="5.85546875" style="3" customWidth="1"/>
    <col min="16149" max="16149" width="35.42578125" style="3" customWidth="1"/>
    <col min="16150" max="16150" width="17.42578125" style="3" customWidth="1"/>
    <col min="16151" max="16151" width="14.140625" style="3" customWidth="1"/>
    <col min="16152" max="16152" width="22" style="3" customWidth="1"/>
    <col min="16153" max="16154" width="11.42578125" style="3"/>
    <col min="16155" max="16155" width="22.42578125" style="3" customWidth="1"/>
    <col min="16156" max="16157" width="11.42578125" style="3"/>
    <col min="16158" max="16158" width="14.42578125" style="3" customWidth="1"/>
    <col min="16159" max="16159" width="20" style="3" customWidth="1"/>
    <col min="16160" max="16384" width="11.42578125" style="3"/>
  </cols>
  <sheetData>
    <row r="1" spans="1:31" ht="15.75" x14ac:dyDescent="0.2">
      <c r="A1" s="320" t="s">
        <v>0</v>
      </c>
      <c r="B1" s="320"/>
      <c r="C1" s="320"/>
      <c r="D1" s="320"/>
      <c r="E1" s="320"/>
      <c r="F1" s="320"/>
      <c r="G1" s="320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1" ht="15.75" x14ac:dyDescent="0.2">
      <c r="A2" s="320" t="s">
        <v>1</v>
      </c>
      <c r="B2" s="320"/>
      <c r="C2" s="320"/>
      <c r="D2" s="320"/>
      <c r="E2" s="320"/>
      <c r="F2" s="320"/>
      <c r="G2" s="320"/>
      <c r="H2" s="2"/>
      <c r="I2" s="313" t="s">
        <v>2</v>
      </c>
      <c r="J2" s="314"/>
      <c r="K2" s="314"/>
      <c r="L2" s="314"/>
      <c r="M2" s="314"/>
      <c r="N2" s="314"/>
      <c r="O2" s="314"/>
      <c r="P2" s="315"/>
      <c r="Q2" s="2"/>
      <c r="R2" s="313" t="s">
        <v>3</v>
      </c>
      <c r="S2" s="314"/>
      <c r="T2" s="314"/>
      <c r="U2" s="314"/>
      <c r="V2" s="314"/>
      <c r="W2" s="314"/>
      <c r="X2" s="314"/>
      <c r="Y2" s="315"/>
      <c r="AA2" s="316"/>
      <c r="AB2" s="316"/>
      <c r="AC2" s="316"/>
      <c r="AD2" s="316"/>
      <c r="AE2" s="316"/>
    </row>
    <row r="3" spans="1:31" ht="28.5" customHeight="1" x14ac:dyDescent="0.2">
      <c r="A3" s="1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6" t="s">
        <v>9</v>
      </c>
      <c r="G3" s="5" t="s">
        <v>10</v>
      </c>
      <c r="H3" s="2"/>
      <c r="I3" s="7" t="s">
        <v>11</v>
      </c>
      <c r="J3" s="7" t="s">
        <v>4</v>
      </c>
      <c r="K3" s="8" t="s">
        <v>5</v>
      </c>
      <c r="L3" s="8" t="s">
        <v>6</v>
      </c>
      <c r="M3" s="8" t="s">
        <v>7</v>
      </c>
      <c r="N3" s="8" t="s">
        <v>8</v>
      </c>
      <c r="O3" s="8" t="s">
        <v>9</v>
      </c>
      <c r="P3" s="8" t="s">
        <v>10</v>
      </c>
      <c r="Q3" s="2"/>
      <c r="R3" s="7" t="s">
        <v>11</v>
      </c>
      <c r="S3" s="7" t="s">
        <v>4</v>
      </c>
      <c r="T3" s="8" t="s">
        <v>5</v>
      </c>
      <c r="U3" s="8" t="s">
        <v>6</v>
      </c>
      <c r="V3" s="8" t="s">
        <v>7</v>
      </c>
      <c r="W3" s="8" t="s">
        <v>8</v>
      </c>
      <c r="X3" s="8" t="s">
        <v>9</v>
      </c>
      <c r="Y3" s="8" t="s">
        <v>10</v>
      </c>
      <c r="AA3" s="4"/>
      <c r="AB3" s="9"/>
      <c r="AC3" s="9"/>
      <c r="AD3" s="9"/>
      <c r="AE3" s="9"/>
    </row>
    <row r="4" spans="1:31" ht="15.75" x14ac:dyDescent="0.25">
      <c r="A4" s="10" t="s">
        <v>12</v>
      </c>
      <c r="B4" s="11">
        <f t="shared" ref="B4:B10" si="0">+IF(F4=0,0,MID(F4,LEN(F4)-3,1))</f>
        <v>0</v>
      </c>
      <c r="C4" s="12">
        <v>1</v>
      </c>
      <c r="D4" s="12" t="s">
        <v>13</v>
      </c>
      <c r="E4" s="13">
        <f t="shared" ref="E4:E10" si="1">+IF(F4=0,0,CONCATENATE(MID(F4,FIND("-",F4,1)+1,4),"ORAS"))</f>
        <v>0</v>
      </c>
      <c r="F4" s="14">
        <v>0</v>
      </c>
      <c r="G4" s="15">
        <f>+IF(F4="","",VLOOKUP(F4,$H$139:$I$191,2,FALSE))</f>
        <v>0</v>
      </c>
      <c r="H4" s="2"/>
      <c r="I4" s="16" t="s">
        <v>15</v>
      </c>
      <c r="J4" s="14" t="s">
        <v>16</v>
      </c>
      <c r="K4" s="17">
        <v>0</v>
      </c>
      <c r="L4" s="18">
        <v>1</v>
      </c>
      <c r="M4" s="19" t="s">
        <v>13</v>
      </c>
      <c r="N4" s="13">
        <f>+IF(O4=0,0,CONCATENATE(MID(O4,FIND("-",O4,1)+1,4),"ORAS"))</f>
        <v>0</v>
      </c>
      <c r="O4" s="14">
        <v>0</v>
      </c>
      <c r="P4" s="15">
        <f>+IF(O4="","",VLOOKUP(O4,$H$139:$I$191,2,FALSE))</f>
        <v>0</v>
      </c>
      <c r="Q4" s="2"/>
      <c r="R4" s="16" t="s">
        <v>15</v>
      </c>
      <c r="S4" s="20" t="s">
        <v>18</v>
      </c>
      <c r="T4" s="17">
        <f>+IF(X4=0,0,MID(X4,LEN(X4)-3,1))</f>
        <v>0</v>
      </c>
      <c r="U4" s="21">
        <v>1</v>
      </c>
      <c r="V4" s="22" t="s">
        <v>13</v>
      </c>
      <c r="W4" s="13">
        <f>+IF(X4=0,0,CONCATENATE(MID(X4,FIND("-",X4,1)+1,4),"ORAS"))</f>
        <v>0</v>
      </c>
      <c r="X4" s="14">
        <v>0</v>
      </c>
      <c r="Y4" s="15">
        <f t="shared" ref="Y4:Y6" si="2">+IF(X4="","",VLOOKUP(X4,$H$139:$I$191,2,FALSE))</f>
        <v>0</v>
      </c>
      <c r="AA4" s="23"/>
      <c r="AB4" s="24"/>
      <c r="AC4" s="24"/>
      <c r="AD4" s="25"/>
      <c r="AE4" s="26"/>
    </row>
    <row r="5" spans="1:31" ht="15.75" x14ac:dyDescent="0.25">
      <c r="A5" s="14" t="s">
        <v>20</v>
      </c>
      <c r="B5" s="11">
        <f t="shared" si="0"/>
        <v>0</v>
      </c>
      <c r="C5" s="19">
        <v>1</v>
      </c>
      <c r="D5" s="19" t="s">
        <v>13</v>
      </c>
      <c r="E5" s="13">
        <f t="shared" si="1"/>
        <v>0</v>
      </c>
      <c r="F5" s="14">
        <v>0</v>
      </c>
      <c r="G5" s="15">
        <f>+IF(F5="","",VLOOKUP(F5,$H$139:I$191,2,FALSE))</f>
        <v>0</v>
      </c>
      <c r="H5" s="2"/>
      <c r="I5" s="16" t="s">
        <v>15</v>
      </c>
      <c r="J5" s="14" t="s">
        <v>21</v>
      </c>
      <c r="K5" s="17">
        <v>3</v>
      </c>
      <c r="L5" s="18">
        <v>1</v>
      </c>
      <c r="M5" s="19" t="s">
        <v>13</v>
      </c>
      <c r="N5" s="13">
        <f>+IF(O5=0,0,CONCATENATE(MID(O5,FIND("-",O5,1)+1,4),"ORAS"))</f>
        <v>0</v>
      </c>
      <c r="O5" s="14">
        <v>0</v>
      </c>
      <c r="P5" s="15">
        <f t="shared" ref="P5:P8" si="3">+IF(O5="","",VLOOKUP(O5,$H$139:$I$191,2,FALSE))</f>
        <v>0</v>
      </c>
      <c r="Q5" s="2"/>
      <c r="R5" s="16" t="s">
        <v>15</v>
      </c>
      <c r="S5" s="20" t="s">
        <v>23</v>
      </c>
      <c r="T5" s="17">
        <f>+IF(X5=0,0,MID(X5,LEN(X5)-3,1))</f>
        <v>0</v>
      </c>
      <c r="U5" s="21">
        <v>1</v>
      </c>
      <c r="V5" s="22" t="s">
        <v>13</v>
      </c>
      <c r="W5" s="13">
        <f>+IF(X5=0,0,CONCATENATE(MID(X5,FIND("-",X5,1)+1,4),"ORAS"))</f>
        <v>0</v>
      </c>
      <c r="X5" s="14">
        <v>0</v>
      </c>
      <c r="Y5" s="15">
        <f t="shared" si="2"/>
        <v>0</v>
      </c>
      <c r="AA5" s="23"/>
      <c r="AB5" s="24"/>
      <c r="AC5" s="24"/>
      <c r="AD5" s="25"/>
      <c r="AE5" s="26"/>
    </row>
    <row r="6" spans="1:31" ht="15.75" x14ac:dyDescent="0.25">
      <c r="A6" s="14" t="s">
        <v>24</v>
      </c>
      <c r="B6" s="11">
        <f t="shared" si="0"/>
        <v>0</v>
      </c>
      <c r="C6" s="19">
        <v>1</v>
      </c>
      <c r="D6" s="19" t="s">
        <v>13</v>
      </c>
      <c r="E6" s="13">
        <f t="shared" si="1"/>
        <v>0</v>
      </c>
      <c r="F6" s="14">
        <v>0</v>
      </c>
      <c r="G6" s="15">
        <f>+IF(F6="","",VLOOKUP(F6,$H$139:I$191,2,FALSE))</f>
        <v>0</v>
      </c>
      <c r="H6" s="2"/>
      <c r="I6" s="16"/>
      <c r="J6" s="14"/>
      <c r="K6" s="17"/>
      <c r="L6" s="18"/>
      <c r="M6" s="19"/>
      <c r="N6" s="13">
        <f>+IF(O6=0,0,CONCATENATE(MID(O6,FIND("-",O6,1)+1,4),"ORAS"))</f>
        <v>0</v>
      </c>
      <c r="O6" s="14">
        <v>0</v>
      </c>
      <c r="P6" s="15">
        <f t="shared" si="3"/>
        <v>0</v>
      </c>
      <c r="Q6" s="2"/>
      <c r="R6" s="16" t="s">
        <v>15</v>
      </c>
      <c r="S6" s="20" t="s">
        <v>28</v>
      </c>
      <c r="T6" s="17">
        <f>+IF(X6=0,0,MID(X6,LEN(X6)-3,1))</f>
        <v>0</v>
      </c>
      <c r="U6" s="21">
        <v>1</v>
      </c>
      <c r="V6" s="22" t="s">
        <v>13</v>
      </c>
      <c r="W6" s="13">
        <f>+IF(X6=0,0,CONCATENATE(MID(X6,FIND("-",X6,1)+1,4),"ORAS"))</f>
        <v>0</v>
      </c>
      <c r="X6" s="14">
        <v>0</v>
      </c>
      <c r="Y6" s="15">
        <f t="shared" si="2"/>
        <v>0</v>
      </c>
      <c r="AA6" s="23"/>
      <c r="AB6" s="24"/>
      <c r="AC6" s="24"/>
      <c r="AD6" s="25"/>
      <c r="AE6" s="26"/>
    </row>
    <row r="7" spans="1:31" ht="15.75" x14ac:dyDescent="0.25">
      <c r="A7" s="14" t="s">
        <v>29</v>
      </c>
      <c r="B7" s="11">
        <f t="shared" si="0"/>
        <v>0</v>
      </c>
      <c r="C7" s="19">
        <v>1</v>
      </c>
      <c r="D7" s="19" t="s">
        <v>13</v>
      </c>
      <c r="E7" s="13">
        <f t="shared" si="1"/>
        <v>0</v>
      </c>
      <c r="F7" s="14">
        <v>0</v>
      </c>
      <c r="G7" s="15">
        <f>+IF(F7="","",VLOOKUP(F7,$H$139:I$191,2,FALSE))</f>
        <v>0</v>
      </c>
      <c r="H7" s="2"/>
      <c r="I7" s="16"/>
      <c r="J7" s="14"/>
      <c r="K7" s="17"/>
      <c r="L7" s="18"/>
      <c r="M7" s="19"/>
      <c r="N7" s="13"/>
      <c r="O7" s="14">
        <v>0</v>
      </c>
      <c r="P7" s="15">
        <f t="shared" si="3"/>
        <v>0</v>
      </c>
      <c r="Q7" s="2"/>
      <c r="R7" s="27"/>
      <c r="S7" s="28"/>
      <c r="T7" s="17"/>
      <c r="U7" s="29"/>
      <c r="V7" s="12"/>
      <c r="W7" s="13"/>
      <c r="X7" s="14">
        <v>0</v>
      </c>
      <c r="Y7" s="30">
        <f>+IF(X7="","",VLOOKUP(X7,$H$139:$I$185,2,FALSE))</f>
        <v>0</v>
      </c>
      <c r="AA7" s="23"/>
      <c r="AB7" s="23"/>
      <c r="AC7" s="23"/>
      <c r="AD7" s="23"/>
      <c r="AE7" s="23"/>
    </row>
    <row r="8" spans="1:31" ht="15.75" x14ac:dyDescent="0.25">
      <c r="A8" s="14" t="s">
        <v>30</v>
      </c>
      <c r="B8" s="11">
        <f t="shared" si="0"/>
        <v>0</v>
      </c>
      <c r="C8" s="19">
        <v>1</v>
      </c>
      <c r="D8" s="19" t="s">
        <v>13</v>
      </c>
      <c r="E8" s="13">
        <f t="shared" si="1"/>
        <v>0</v>
      </c>
      <c r="F8" s="14">
        <v>0</v>
      </c>
      <c r="G8" s="15">
        <f>+IF(F8="","",VLOOKUP(F8,$H$139:I$191,2,FALSE))</f>
        <v>0</v>
      </c>
      <c r="H8" s="2"/>
      <c r="I8" s="16"/>
      <c r="J8" s="14"/>
      <c r="K8" s="17"/>
      <c r="L8" s="18"/>
      <c r="M8" s="19"/>
      <c r="N8" s="13"/>
      <c r="O8" s="14">
        <v>0</v>
      </c>
      <c r="P8" s="15">
        <f t="shared" si="3"/>
        <v>0</v>
      </c>
      <c r="Q8" s="2"/>
      <c r="R8" s="16"/>
      <c r="S8" s="31"/>
      <c r="T8" s="21"/>
      <c r="U8" s="21">
        <f>+U4+U5+U6+U7</f>
        <v>3</v>
      </c>
      <c r="V8" s="19"/>
      <c r="W8" s="14"/>
      <c r="X8" s="14"/>
      <c r="Y8" s="32"/>
      <c r="AA8" s="23"/>
      <c r="AB8" s="23"/>
      <c r="AC8" s="23"/>
      <c r="AD8" s="23"/>
      <c r="AE8" s="23"/>
    </row>
    <row r="9" spans="1:31" ht="15.75" x14ac:dyDescent="0.25">
      <c r="A9" s="33" t="s">
        <v>31</v>
      </c>
      <c r="B9" s="11">
        <f t="shared" si="0"/>
        <v>0</v>
      </c>
      <c r="C9" s="19">
        <v>1</v>
      </c>
      <c r="D9" s="19" t="s">
        <v>13</v>
      </c>
      <c r="E9" s="13">
        <f t="shared" si="1"/>
        <v>0</v>
      </c>
      <c r="F9" s="14">
        <v>0</v>
      </c>
      <c r="G9" s="15">
        <f>+IF(F9="","",VLOOKUP(F9,$H$139:I$191,2,FALSE))</f>
        <v>0</v>
      </c>
      <c r="H9" s="2"/>
      <c r="I9" s="34"/>
      <c r="J9" s="14"/>
      <c r="K9" s="17"/>
      <c r="L9" s="35"/>
      <c r="M9" s="35"/>
      <c r="N9" s="14"/>
      <c r="O9" s="14"/>
      <c r="P9" s="36"/>
      <c r="Q9" s="2"/>
      <c r="R9" s="37"/>
      <c r="S9" s="38"/>
      <c r="T9" s="38"/>
      <c r="U9" s="38"/>
      <c r="V9" s="39"/>
      <c r="W9" s="39"/>
      <c r="X9" s="39"/>
      <c r="Y9" s="2"/>
      <c r="AA9" s="23"/>
      <c r="AB9" s="23"/>
      <c r="AC9" s="23"/>
      <c r="AD9" s="23"/>
      <c r="AE9" s="23"/>
    </row>
    <row r="10" spans="1:31" ht="15.75" x14ac:dyDescent="0.25">
      <c r="A10" s="33" t="s">
        <v>33</v>
      </c>
      <c r="B10" s="11">
        <f t="shared" si="0"/>
        <v>0</v>
      </c>
      <c r="C10" s="19">
        <v>1</v>
      </c>
      <c r="D10" s="19" t="s">
        <v>13</v>
      </c>
      <c r="E10" s="13">
        <f t="shared" si="1"/>
        <v>0</v>
      </c>
      <c r="F10" s="14">
        <v>0</v>
      </c>
      <c r="G10" s="15">
        <f>+IF(F10="","",VLOOKUP(F10,$H$139:I$191,2,FALSE))</f>
        <v>0</v>
      </c>
      <c r="H10" s="2"/>
      <c r="I10" s="34"/>
      <c r="J10" s="14"/>
      <c r="K10" s="17"/>
      <c r="L10" s="35"/>
      <c r="M10" s="35"/>
      <c r="N10" s="14"/>
      <c r="O10" s="14"/>
      <c r="P10" s="36"/>
      <c r="Q10" s="2"/>
      <c r="R10" s="37"/>
      <c r="S10" s="38"/>
      <c r="T10" s="38"/>
      <c r="U10" s="38"/>
      <c r="V10" s="39"/>
      <c r="W10" s="39"/>
      <c r="X10" s="39"/>
      <c r="Y10" s="2"/>
      <c r="AA10" s="23"/>
      <c r="AB10" s="23"/>
      <c r="AC10" s="23"/>
      <c r="AD10" s="23"/>
      <c r="AE10" s="23"/>
    </row>
    <row r="11" spans="1:31" ht="15.75" x14ac:dyDescent="0.25">
      <c r="A11" s="40"/>
      <c r="B11" s="11"/>
      <c r="C11" s="19"/>
      <c r="D11" s="19"/>
      <c r="E11" s="13"/>
      <c r="F11" s="14"/>
      <c r="G11" s="30"/>
      <c r="H11" s="2"/>
      <c r="I11" s="34"/>
      <c r="J11" s="14"/>
      <c r="K11" s="17"/>
      <c r="L11" s="35"/>
      <c r="M11" s="35"/>
      <c r="N11" s="14"/>
      <c r="O11" s="14"/>
      <c r="P11" s="41"/>
      <c r="Q11" s="2"/>
      <c r="R11" s="37"/>
      <c r="S11" s="38"/>
      <c r="T11" s="38"/>
      <c r="U11" s="38"/>
      <c r="V11" s="39"/>
      <c r="W11" s="39"/>
      <c r="X11" s="39"/>
      <c r="Y11" s="2"/>
      <c r="AA11" s="23"/>
      <c r="AB11" s="23"/>
      <c r="AC11" s="23"/>
      <c r="AD11" s="23"/>
      <c r="AE11" s="23"/>
    </row>
    <row r="12" spans="1:31" ht="15.75" x14ac:dyDescent="0.25">
      <c r="A12" s="40"/>
      <c r="B12" s="11"/>
      <c r="C12" s="19"/>
      <c r="D12" s="19"/>
      <c r="E12" s="13"/>
      <c r="F12" s="14"/>
      <c r="G12" s="30"/>
      <c r="H12" s="2"/>
      <c r="I12" s="34"/>
      <c r="J12" s="14"/>
      <c r="K12" s="17"/>
      <c r="L12" s="35"/>
      <c r="M12" s="35"/>
      <c r="N12" s="14"/>
      <c r="O12" s="14"/>
      <c r="P12" s="41"/>
      <c r="Q12" s="2"/>
      <c r="R12" s="37"/>
      <c r="S12" s="38"/>
      <c r="T12" s="38"/>
      <c r="U12" s="38"/>
      <c r="V12" s="39"/>
      <c r="W12" s="39"/>
      <c r="X12" s="39"/>
      <c r="Y12" s="2"/>
      <c r="AA12" s="23"/>
      <c r="AB12" s="23"/>
      <c r="AC12" s="23"/>
      <c r="AD12" s="23"/>
      <c r="AE12" s="23"/>
    </row>
    <row r="13" spans="1:31" ht="15.75" x14ac:dyDescent="0.25">
      <c r="A13" s="42"/>
      <c r="B13" s="11">
        <f>+B10+B9+B8+B7+B6+B5+B4</f>
        <v>0</v>
      </c>
      <c r="C13" s="11">
        <f>+C10+C9+C8+C7+C6+C5+C4</f>
        <v>7</v>
      </c>
      <c r="D13" s="43"/>
      <c r="E13" s="43"/>
      <c r="F13" s="14"/>
      <c r="G13" s="44">
        <f>SUM(G4:G12)</f>
        <v>0</v>
      </c>
      <c r="H13" s="2"/>
      <c r="I13" s="34"/>
      <c r="J13" s="14"/>
      <c r="K13" s="17"/>
      <c r="L13" s="18"/>
      <c r="M13" s="35"/>
      <c r="N13" s="14"/>
      <c r="O13" s="14"/>
      <c r="P13" s="45"/>
      <c r="Q13" s="2"/>
      <c r="R13" s="313" t="s">
        <v>34</v>
      </c>
      <c r="S13" s="314"/>
      <c r="T13" s="314"/>
      <c r="U13" s="314"/>
      <c r="V13" s="314"/>
      <c r="W13" s="314"/>
      <c r="X13" s="314"/>
      <c r="Y13" s="315"/>
      <c r="AA13" s="23"/>
      <c r="AB13" s="23"/>
      <c r="AC13" s="23"/>
      <c r="AD13" s="23"/>
      <c r="AE13" s="23"/>
    </row>
    <row r="14" spans="1:31" ht="16.5" customHeight="1" x14ac:dyDescent="0.25">
      <c r="A14" s="331" t="s">
        <v>35</v>
      </c>
      <c r="B14" s="331"/>
      <c r="C14" s="331"/>
      <c r="D14" s="331"/>
      <c r="E14" s="331"/>
      <c r="F14" s="331"/>
      <c r="G14" s="331"/>
      <c r="H14" s="2"/>
      <c r="I14" s="34"/>
      <c r="J14" s="14"/>
      <c r="K14" s="17"/>
      <c r="L14" s="18"/>
      <c r="M14" s="35"/>
      <c r="N14" s="14"/>
      <c r="O14" s="14"/>
      <c r="P14" s="46"/>
      <c r="Q14" s="2"/>
      <c r="R14" s="7" t="s">
        <v>11</v>
      </c>
      <c r="S14" s="7" t="s">
        <v>4</v>
      </c>
      <c r="T14" s="8" t="s">
        <v>5</v>
      </c>
      <c r="U14" s="8" t="s">
        <v>6</v>
      </c>
      <c r="V14" s="8" t="s">
        <v>7</v>
      </c>
      <c r="W14" s="8" t="s">
        <v>8</v>
      </c>
      <c r="X14" s="8" t="s">
        <v>9</v>
      </c>
      <c r="Y14" s="8" t="s">
        <v>10</v>
      </c>
      <c r="Z14" s="47"/>
    </row>
    <row r="15" spans="1:31" ht="15.75" x14ac:dyDescent="0.2">
      <c r="A15" s="1" t="s">
        <v>4</v>
      </c>
      <c r="B15" s="5" t="s">
        <v>5</v>
      </c>
      <c r="C15" s="5" t="s">
        <v>6</v>
      </c>
      <c r="D15" s="5" t="s">
        <v>7</v>
      </c>
      <c r="E15" s="5" t="s">
        <v>8</v>
      </c>
      <c r="F15" s="48" t="s">
        <v>9</v>
      </c>
      <c r="G15" s="5" t="s">
        <v>10</v>
      </c>
      <c r="H15" s="2"/>
      <c r="I15" s="42"/>
      <c r="J15" s="42"/>
      <c r="K15" s="42"/>
      <c r="L15" s="42"/>
      <c r="M15" s="42"/>
      <c r="N15" s="14"/>
      <c r="O15" s="14"/>
      <c r="P15" s="49"/>
      <c r="Q15" s="2"/>
      <c r="R15" s="50" t="s">
        <v>15</v>
      </c>
      <c r="S15" s="20" t="s">
        <v>36</v>
      </c>
      <c r="T15" s="17">
        <v>3</v>
      </c>
      <c r="U15" s="20">
        <v>0</v>
      </c>
      <c r="V15" s="20" t="s">
        <v>37</v>
      </c>
      <c r="W15" s="13">
        <f>+IF(X15=0,0,CONCATENATE(MID(X15,FIND("-",X15,1)+1,4),"ORAS"))</f>
        <v>0</v>
      </c>
      <c r="X15" s="14">
        <v>0</v>
      </c>
      <c r="Y15" s="15">
        <f t="shared" ref="Y15:Y16" si="4">+IF(X15="","",VLOOKUP(X15,$H$139:$I$191,2,FALSE))</f>
        <v>0</v>
      </c>
    </row>
    <row r="16" spans="1:31" ht="18.75" customHeight="1" x14ac:dyDescent="0.2">
      <c r="A16" s="33" t="s">
        <v>39</v>
      </c>
      <c r="B16" s="51">
        <f>+IF(F16=0,0,MID(F16,LEN(F16)-3,1))</f>
        <v>0</v>
      </c>
      <c r="C16" s="29">
        <v>1</v>
      </c>
      <c r="D16" s="12" t="s">
        <v>13</v>
      </c>
      <c r="E16" s="13">
        <f>+IF(F16=0,0,CONCATENATE(MID(F16,FIND("-",F16,1)+1,4),"ORAS"))</f>
        <v>0</v>
      </c>
      <c r="F16" s="14">
        <v>0</v>
      </c>
      <c r="G16" s="15">
        <f>+IF(F16="","",VLOOKUP(F16,$H$139:I$191,2,FALSE))</f>
        <v>0</v>
      </c>
      <c r="H16" s="2"/>
      <c r="I16" s="332" t="s">
        <v>40</v>
      </c>
      <c r="J16" s="333"/>
      <c r="K16" s="333"/>
      <c r="L16" s="333"/>
      <c r="M16" s="333"/>
      <c r="N16" s="333"/>
      <c r="O16" s="333"/>
      <c r="P16" s="334"/>
      <c r="Q16" s="2"/>
      <c r="R16" s="50" t="s">
        <v>15</v>
      </c>
      <c r="S16" s="20" t="s">
        <v>41</v>
      </c>
      <c r="T16" s="17">
        <v>2</v>
      </c>
      <c r="U16" s="20">
        <v>0</v>
      </c>
      <c r="V16" s="20" t="s">
        <v>37</v>
      </c>
      <c r="W16" s="14">
        <f>+IF(X16=0,0,CONCATENATE(MID(X16,FIND("-",X16,1)+1,4),"ORAS"))</f>
        <v>0</v>
      </c>
      <c r="X16" s="14">
        <v>0</v>
      </c>
      <c r="Y16" s="15">
        <f t="shared" si="4"/>
        <v>0</v>
      </c>
    </row>
    <row r="17" spans="1:31" ht="23.25" customHeight="1" x14ac:dyDescent="0.2">
      <c r="A17" s="52"/>
      <c r="B17" s="17"/>
      <c r="C17" s="21"/>
      <c r="D17" s="19"/>
      <c r="E17" s="14"/>
      <c r="F17" s="14"/>
      <c r="G17" s="30"/>
      <c r="H17" s="2"/>
      <c r="I17" s="7" t="s">
        <v>11</v>
      </c>
      <c r="J17" s="7" t="s">
        <v>4</v>
      </c>
      <c r="K17" s="8" t="s">
        <v>5</v>
      </c>
      <c r="L17" s="8" t="s">
        <v>6</v>
      </c>
      <c r="M17" s="8" t="s">
        <v>7</v>
      </c>
      <c r="N17" s="8" t="s">
        <v>8</v>
      </c>
      <c r="O17" s="8" t="s">
        <v>9</v>
      </c>
      <c r="P17" s="8" t="s">
        <v>10</v>
      </c>
      <c r="Q17" s="2"/>
      <c r="R17" s="2"/>
      <c r="S17" s="2"/>
      <c r="T17" s="2"/>
      <c r="U17" s="2"/>
      <c r="V17" s="2"/>
      <c r="W17" s="2"/>
      <c r="X17" s="2"/>
      <c r="Y17" s="2"/>
    </row>
    <row r="18" spans="1:31" ht="15.75" x14ac:dyDescent="0.25">
      <c r="A18" s="52"/>
      <c r="B18" s="17"/>
      <c r="C18" s="21"/>
      <c r="D18" s="19"/>
      <c r="E18" s="14"/>
      <c r="F18" s="14"/>
      <c r="G18" s="30"/>
      <c r="H18" s="2"/>
      <c r="I18" s="16" t="s">
        <v>25</v>
      </c>
      <c r="J18" s="14" t="s">
        <v>26</v>
      </c>
      <c r="K18" s="17"/>
      <c r="L18" s="18">
        <v>1</v>
      </c>
      <c r="M18" s="19" t="s">
        <v>13</v>
      </c>
      <c r="N18" s="13">
        <f>+IF(O18=0,0,CONCATENATE(MID(O18,FIND("-",O18,1)+1,4),"ORAS"))</f>
        <v>0</v>
      </c>
      <c r="O18" s="14">
        <v>0</v>
      </c>
      <c r="P18" s="15">
        <f t="shared" ref="P18:P19" si="5">+IF(O18="","",VLOOKUP(O18,$H$139:$I$191,2,FALSE))</f>
        <v>0</v>
      </c>
      <c r="Q18" s="2"/>
      <c r="R18" s="313" t="s">
        <v>42</v>
      </c>
      <c r="S18" s="314"/>
      <c r="T18" s="314"/>
      <c r="U18" s="314"/>
      <c r="V18" s="314"/>
      <c r="W18" s="314"/>
      <c r="X18" s="314"/>
      <c r="Y18" s="315"/>
    </row>
    <row r="19" spans="1:31" ht="15.75" x14ac:dyDescent="0.25">
      <c r="A19" s="53"/>
      <c r="B19" s="17"/>
      <c r="C19" s="19"/>
      <c r="D19" s="19"/>
      <c r="E19" s="14"/>
      <c r="F19" s="14"/>
      <c r="G19" s="30"/>
      <c r="H19" s="2"/>
      <c r="I19" s="16"/>
      <c r="J19" s="14"/>
      <c r="K19" s="17"/>
      <c r="L19" s="54"/>
      <c r="M19" s="54"/>
      <c r="N19" s="13">
        <f>+IF(O19=0,0,CONCATENATE(MID(O19,FIND("-",O19,1)+1,4),"ORAS"))</f>
        <v>0</v>
      </c>
      <c r="O19" s="14">
        <v>0</v>
      </c>
      <c r="P19" s="15">
        <f t="shared" si="5"/>
        <v>0</v>
      </c>
      <c r="Q19" s="2"/>
      <c r="R19" s="7" t="s">
        <v>11</v>
      </c>
      <c r="S19" s="7" t="s">
        <v>4</v>
      </c>
      <c r="T19" s="8" t="s">
        <v>5</v>
      </c>
      <c r="U19" s="8" t="s">
        <v>6</v>
      </c>
      <c r="V19" s="8" t="s">
        <v>7</v>
      </c>
      <c r="W19" s="8" t="s">
        <v>8</v>
      </c>
      <c r="X19" s="8" t="s">
        <v>9</v>
      </c>
      <c r="Y19" s="8" t="s">
        <v>10</v>
      </c>
      <c r="AA19" s="23"/>
      <c r="AB19" s="23"/>
      <c r="AC19" s="23"/>
      <c r="AD19" s="23"/>
      <c r="AE19" s="23"/>
    </row>
    <row r="20" spans="1:31" ht="15.75" x14ac:dyDescent="0.25">
      <c r="A20" s="55"/>
      <c r="B20" s="17"/>
      <c r="C20" s="56"/>
      <c r="D20" s="56"/>
      <c r="E20" s="14"/>
      <c r="F20" s="14"/>
      <c r="G20" s="30"/>
      <c r="H20" s="2"/>
      <c r="I20" s="34"/>
      <c r="J20" s="13"/>
      <c r="K20" s="17"/>
      <c r="L20" s="57"/>
      <c r="M20" s="22"/>
      <c r="N20" s="13"/>
      <c r="O20" s="14"/>
      <c r="P20" s="58"/>
      <c r="Q20" s="2"/>
      <c r="R20" s="5" t="s">
        <v>43</v>
      </c>
      <c r="S20" s="20" t="s">
        <v>36</v>
      </c>
      <c r="T20" s="17" t="s">
        <v>37</v>
      </c>
      <c r="U20" s="20" t="s">
        <v>37</v>
      </c>
      <c r="V20" s="12" t="s">
        <v>13</v>
      </c>
      <c r="W20" s="13">
        <f>+IF(X20=0,0,CONCATENATE(MID(X20,FIND("-",X20,1)+1,4),"ORAS"))</f>
        <v>0</v>
      </c>
      <c r="X20" s="14">
        <v>0</v>
      </c>
      <c r="Y20" s="15">
        <f t="shared" ref="Y20:Y23" si="6">+IF(X20="","",VLOOKUP(X20,$H$139:$I$191,2,FALSE))</f>
        <v>0</v>
      </c>
      <c r="AA20" s="23"/>
      <c r="AB20" s="23"/>
      <c r="AC20" s="23"/>
      <c r="AD20" s="23"/>
      <c r="AE20" s="23"/>
    </row>
    <row r="21" spans="1:31" ht="15.75" x14ac:dyDescent="0.25">
      <c r="A21" s="55"/>
      <c r="B21" s="17"/>
      <c r="C21" s="56"/>
      <c r="D21" s="56"/>
      <c r="E21" s="14"/>
      <c r="F21" s="56"/>
      <c r="G21" s="30"/>
      <c r="H21" s="2"/>
      <c r="I21" s="34"/>
      <c r="J21" s="13"/>
      <c r="K21" s="17"/>
      <c r="L21" s="57"/>
      <c r="M21" s="22"/>
      <c r="N21" s="13"/>
      <c r="O21" s="14"/>
      <c r="P21" s="58"/>
      <c r="Q21" s="2"/>
      <c r="R21" s="50" t="s">
        <v>15</v>
      </c>
      <c r="S21" s="20" t="s">
        <v>36</v>
      </c>
      <c r="T21" s="17" t="s">
        <v>37</v>
      </c>
      <c r="U21" s="20">
        <v>1</v>
      </c>
      <c r="V21" s="12" t="s">
        <v>13</v>
      </c>
      <c r="W21" s="13">
        <f>+IF(X21=0,0,CONCATENATE(MID(X21,FIND("-",X21,1)+1,4),"ORAS"))</f>
        <v>0</v>
      </c>
      <c r="X21" s="14">
        <v>0</v>
      </c>
      <c r="Y21" s="15">
        <f t="shared" si="6"/>
        <v>0</v>
      </c>
      <c r="AA21" s="23"/>
      <c r="AB21" s="23"/>
      <c r="AC21" s="23"/>
      <c r="AD21" s="23"/>
      <c r="AE21" s="23"/>
    </row>
    <row r="22" spans="1:31" ht="15.75" x14ac:dyDescent="0.25">
      <c r="A22" s="60" t="s">
        <v>45</v>
      </c>
      <c r="B22" s="61">
        <f>SUM(B4:B13)+B16+B17+B18+B19+B20+B21</f>
        <v>0</v>
      </c>
      <c r="C22" s="61">
        <f>+C4+C5+C6+C7+C8+C9+C10+C16</f>
        <v>8</v>
      </c>
      <c r="D22" s="62"/>
      <c r="E22" s="63"/>
      <c r="F22" s="62"/>
      <c r="G22" s="44">
        <f>SUM(G13,G16:G21)</f>
        <v>0</v>
      </c>
      <c r="H22" s="2"/>
      <c r="I22" s="34"/>
      <c r="J22" s="14"/>
      <c r="K22" s="17"/>
      <c r="L22" s="54"/>
      <c r="M22" s="54"/>
      <c r="N22" s="13"/>
      <c r="O22" s="14"/>
      <c r="P22" s="58"/>
      <c r="Q22" s="2"/>
      <c r="R22" s="50" t="s">
        <v>15</v>
      </c>
      <c r="S22" s="20" t="s">
        <v>36</v>
      </c>
      <c r="T22" s="17" t="s">
        <v>37</v>
      </c>
      <c r="U22" s="20" t="s">
        <v>37</v>
      </c>
      <c r="V22" s="19" t="s">
        <v>13</v>
      </c>
      <c r="W22" s="14">
        <f>+IF(X22=0,0,CONCATENATE(MID(X22,FIND("-",X22,1)+1,4),"ORAS"))</f>
        <v>0</v>
      </c>
      <c r="X22" s="14">
        <v>0</v>
      </c>
      <c r="Y22" s="15">
        <f t="shared" si="6"/>
        <v>0</v>
      </c>
      <c r="AA22" s="23"/>
      <c r="AB22" s="23"/>
      <c r="AC22" s="23"/>
      <c r="AD22" s="23"/>
      <c r="AE22" s="23"/>
    </row>
    <row r="23" spans="1:31" ht="15.75" x14ac:dyDescent="0.25">
      <c r="A23" s="335" t="s">
        <v>46</v>
      </c>
      <c r="B23" s="335"/>
      <c r="C23" s="335"/>
      <c r="D23" s="335"/>
      <c r="E23" s="335"/>
      <c r="F23" s="335"/>
      <c r="G23" s="335"/>
      <c r="H23" s="2"/>
      <c r="I23" s="65"/>
      <c r="J23" s="14"/>
      <c r="K23" s="17"/>
      <c r="L23" s="54"/>
      <c r="M23" s="22"/>
      <c r="N23" s="13"/>
      <c r="O23" s="14"/>
      <c r="P23" s="66"/>
      <c r="Q23" s="2"/>
      <c r="R23" s="67" t="s">
        <v>47</v>
      </c>
      <c r="S23" s="20" t="s">
        <v>36</v>
      </c>
      <c r="T23" s="17" t="s">
        <v>37</v>
      </c>
      <c r="U23" s="20" t="s">
        <v>37</v>
      </c>
      <c r="V23" s="19" t="s">
        <v>13</v>
      </c>
      <c r="W23" s="14">
        <f>+IF(X23=0,0,CONCATENATE(MID(X23,FIND("-",X23,1)+1,4),"ORAS"))</f>
        <v>0</v>
      </c>
      <c r="X23" s="14">
        <v>0</v>
      </c>
      <c r="Y23" s="15">
        <f t="shared" si="6"/>
        <v>0</v>
      </c>
      <c r="AA23" s="23"/>
      <c r="AB23" s="23"/>
      <c r="AC23" s="23"/>
      <c r="AD23" s="23"/>
      <c r="AE23" s="23"/>
    </row>
    <row r="24" spans="1:31" ht="15.75" x14ac:dyDescent="0.25">
      <c r="A24" s="335" t="s">
        <v>1</v>
      </c>
      <c r="B24" s="335"/>
      <c r="C24" s="335"/>
      <c r="D24" s="335"/>
      <c r="E24" s="335"/>
      <c r="F24" s="335"/>
      <c r="G24" s="335"/>
      <c r="H24" s="2"/>
      <c r="I24" s="34"/>
      <c r="J24" s="68"/>
      <c r="K24" s="17"/>
      <c r="L24" s="35"/>
      <c r="M24" s="35"/>
      <c r="N24" s="14"/>
      <c r="O24" s="14"/>
      <c r="P24" s="69"/>
      <c r="Q24" s="2"/>
      <c r="R24" s="2"/>
      <c r="S24" s="2"/>
      <c r="T24" s="2"/>
      <c r="U24" s="2"/>
      <c r="V24" s="2"/>
      <c r="W24" s="2"/>
      <c r="X24" s="2"/>
      <c r="Y24" s="2"/>
      <c r="AA24" s="23"/>
      <c r="AB24" s="23"/>
      <c r="AC24" s="23"/>
      <c r="AD24" s="23"/>
      <c r="AE24" s="23"/>
    </row>
    <row r="25" spans="1:31" ht="15.75" x14ac:dyDescent="0.2">
      <c r="A25" s="64" t="s">
        <v>4</v>
      </c>
      <c r="B25" s="70" t="s">
        <v>5</v>
      </c>
      <c r="C25" s="70" t="s">
        <v>6</v>
      </c>
      <c r="D25" s="70" t="s">
        <v>7</v>
      </c>
      <c r="E25" s="70" t="s">
        <v>8</v>
      </c>
      <c r="F25" s="70" t="s">
        <v>9</v>
      </c>
      <c r="G25" s="70" t="s">
        <v>10</v>
      </c>
      <c r="H25" s="2"/>
      <c r="I25" s="2"/>
      <c r="J25" s="71" t="s">
        <v>48</v>
      </c>
      <c r="K25" s="72">
        <f>SUM(K4:K15,K18:K24)</f>
        <v>3</v>
      </c>
      <c r="L25" s="72">
        <f>SUM(L4:L24)</f>
        <v>3</v>
      </c>
      <c r="M25" s="71"/>
      <c r="N25" s="71"/>
      <c r="O25" s="71"/>
      <c r="P25" s="73">
        <f>SUM(P4:P24)</f>
        <v>0</v>
      </c>
      <c r="Q25" s="2"/>
      <c r="R25" s="2"/>
      <c r="S25" s="74" t="s">
        <v>48</v>
      </c>
      <c r="T25" s="75">
        <f>+T15+T16+T4+T5+T6+T7</f>
        <v>5</v>
      </c>
      <c r="U25" s="75">
        <f>SUM(U4:U7,U21)</f>
        <v>4</v>
      </c>
      <c r="V25" s="74"/>
      <c r="W25" s="74"/>
      <c r="X25" s="74"/>
      <c r="Y25" s="76">
        <f>SUM(Y4:Y23)</f>
        <v>0</v>
      </c>
      <c r="AA25" s="77"/>
      <c r="AB25" s="77"/>
      <c r="AC25" s="77"/>
      <c r="AD25" s="77"/>
      <c r="AE25" s="78"/>
    </row>
    <row r="26" spans="1:31" ht="15.75" x14ac:dyDescent="0.2">
      <c r="A26" s="79" t="s">
        <v>49</v>
      </c>
      <c r="B26" s="11">
        <f>+IF(F26=0,0,MID(F26,LEN(F26)-3,1))</f>
        <v>0</v>
      </c>
      <c r="C26" s="12">
        <v>1</v>
      </c>
      <c r="D26" s="12" t="s">
        <v>13</v>
      </c>
      <c r="E26" s="13">
        <f>+IF(F26=0,0,CONCATENATE(MID(F26,FIND("-",F26,1)+1,4),"ORAS"))</f>
        <v>0</v>
      </c>
      <c r="F26" s="14">
        <v>0</v>
      </c>
      <c r="G26" s="15">
        <f>+IF(F26="","",VLOOKUP(F26,$H$139:I$191,2,FALSE))</f>
        <v>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AA26" s="23"/>
      <c r="AB26" s="23"/>
      <c r="AC26" s="23"/>
      <c r="AD26" s="23"/>
      <c r="AE26" s="23"/>
    </row>
    <row r="27" spans="1:31" ht="20.100000000000001" customHeight="1" x14ac:dyDescent="0.2">
      <c r="A27" s="79" t="s">
        <v>50</v>
      </c>
      <c r="B27" s="51">
        <f>+IF(F27=0,0,MID(F27,LEN(F27)-3,1))</f>
        <v>0</v>
      </c>
      <c r="C27" s="80">
        <v>1</v>
      </c>
      <c r="D27" s="22" t="s">
        <v>13</v>
      </c>
      <c r="E27" s="13">
        <f>+IF(F27=0,0,CONCATENATE(MID(F27,FIND("-",F27,1)+1,4),"ORAS"))</f>
        <v>0</v>
      </c>
      <c r="F27" s="14">
        <v>0</v>
      </c>
      <c r="G27" s="15">
        <f>+IF(F27="","",VLOOKUP(F27,$H$139:I$191,2,FALSE))</f>
        <v>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31" ht="15.75" customHeight="1" x14ac:dyDescent="0.2">
      <c r="A28" s="79" t="s">
        <v>52</v>
      </c>
      <c r="B28" s="51">
        <f>+IF(F28=0,0,MID(F28,LEN(F28)-3,1))</f>
        <v>0</v>
      </c>
      <c r="C28" s="80">
        <v>1</v>
      </c>
      <c r="D28" s="22" t="s">
        <v>13</v>
      </c>
      <c r="E28" s="13">
        <f>+IF(F28=0,0,CONCATENATE(MID(F28,FIND("-",F28,1)+1,4),"ORAS"))</f>
        <v>0</v>
      </c>
      <c r="F28" s="14">
        <v>0</v>
      </c>
      <c r="G28" s="15">
        <f>+IF(F28="","",VLOOKUP(F28,$H$139:I$191,2,FALSE))</f>
        <v>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31" ht="15.75" x14ac:dyDescent="0.2">
      <c r="A29" s="81"/>
      <c r="B29" s="51"/>
      <c r="C29" s="80"/>
      <c r="D29" s="22"/>
      <c r="E29" s="13"/>
      <c r="F29" s="14"/>
      <c r="G29" s="30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31" ht="15.75" x14ac:dyDescent="0.2">
      <c r="A30" s="81"/>
      <c r="B30" s="51"/>
      <c r="C30" s="80"/>
      <c r="D30" s="22"/>
      <c r="E30" s="13"/>
      <c r="F30" s="56"/>
      <c r="G30" s="30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31" ht="15.75" x14ac:dyDescent="0.2">
      <c r="A31" s="81"/>
      <c r="B31" s="80"/>
      <c r="C31" s="80"/>
      <c r="D31" s="22"/>
      <c r="E31" s="13"/>
      <c r="F31" s="56"/>
      <c r="G31" s="30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31" ht="15.75" x14ac:dyDescent="0.2">
      <c r="A32" s="336" t="s">
        <v>35</v>
      </c>
      <c r="B32" s="336"/>
      <c r="C32" s="336"/>
      <c r="D32" s="336"/>
      <c r="E32" s="336"/>
      <c r="F32" s="336"/>
      <c r="G32" s="336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5.75" x14ac:dyDescent="0.2">
      <c r="A33" s="64"/>
      <c r="B33" s="70" t="s">
        <v>5</v>
      </c>
      <c r="C33" s="70" t="s">
        <v>6</v>
      </c>
      <c r="D33" s="70" t="s">
        <v>7</v>
      </c>
      <c r="E33" s="70"/>
      <c r="F33" s="70" t="s">
        <v>9</v>
      </c>
      <c r="G33" s="70" t="s">
        <v>10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82"/>
    </row>
    <row r="34" spans="1:25" ht="15.75" x14ac:dyDescent="0.25">
      <c r="A34" s="10" t="s">
        <v>53</v>
      </c>
      <c r="B34" s="51">
        <f>+IF(F34=0,0,MID(F34,LEN(F34)-3,1))</f>
        <v>0</v>
      </c>
      <c r="C34" s="83">
        <v>1</v>
      </c>
      <c r="D34" s="22" t="s">
        <v>13</v>
      </c>
      <c r="E34" s="13">
        <f>+IF(F34=0,0,CONCATENATE(MID(F34,FIND("-",F34,1)+1,4),"ORAS"))</f>
        <v>0</v>
      </c>
      <c r="F34" s="14">
        <v>0</v>
      </c>
      <c r="G34" s="15">
        <f>+IF(F34="","",VLOOKUP(F34,$H$139:I$191,2,FALSE))</f>
        <v>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82"/>
    </row>
    <row r="35" spans="1:25" ht="15.75" x14ac:dyDescent="0.25">
      <c r="A35" s="79" t="s">
        <v>54</v>
      </c>
      <c r="B35" s="51">
        <f>+IF(F35=0,0,MID(F35,LEN(F35)-3,1))</f>
        <v>0</v>
      </c>
      <c r="C35" s="83">
        <v>1</v>
      </c>
      <c r="D35" s="22" t="s">
        <v>13</v>
      </c>
      <c r="E35" s="13">
        <f>+IF(F35=0,0,CONCATENATE(MID(F35,FIND("-",F35,1)+1,4),"ORAS"))</f>
        <v>0</v>
      </c>
      <c r="F35" s="14">
        <v>0</v>
      </c>
      <c r="G35" s="15">
        <f>+IF(F35="","",VLOOKUP(F35,$H$139:I$191,2,FALSE))</f>
        <v>0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15.75" x14ac:dyDescent="0.25">
      <c r="A36" s="79" t="s">
        <v>51</v>
      </c>
      <c r="B36" s="51">
        <f>+IF(F36=0,0,MID(F36,LEN(F36)-3,1))</f>
        <v>0</v>
      </c>
      <c r="C36" s="83">
        <v>1</v>
      </c>
      <c r="D36" s="22" t="s">
        <v>13</v>
      </c>
      <c r="E36" s="13">
        <f>+IF(F36=0,0,CONCATENATE(MID(F36,FIND("-",F36,1)+1,4),"ORAS"))</f>
        <v>0</v>
      </c>
      <c r="F36" s="14">
        <v>0</v>
      </c>
      <c r="G36" s="15">
        <f>+IF(F36="","",VLOOKUP(F36,$H$139:I$191,2,FALSE))</f>
        <v>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5.75" x14ac:dyDescent="0.25">
      <c r="A37" s="34" t="s">
        <v>55</v>
      </c>
      <c r="B37" s="51">
        <f>+IF(F37=0,0,MID(F37,LEN(F37)-3,1))</f>
        <v>0</v>
      </c>
      <c r="C37" s="83">
        <v>1</v>
      </c>
      <c r="D37" s="22" t="s">
        <v>13</v>
      </c>
      <c r="E37" s="13">
        <f>+IF(F37=0,0,CONCATENATE(MID(F37,FIND("-",F37,1)+1,4),"ORAS"))</f>
        <v>0</v>
      </c>
      <c r="F37" s="14">
        <v>0</v>
      </c>
      <c r="G37" s="15">
        <f>+IF(F37="","",VLOOKUP(F37,$H$139:I$191,2,FALSE))</f>
        <v>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5.75" x14ac:dyDescent="0.25">
      <c r="A38" s="84" t="s">
        <v>56</v>
      </c>
      <c r="B38" s="51">
        <f>+IF(F38=0,0,MID(F38,LEN(F38)-3,1))</f>
        <v>0</v>
      </c>
      <c r="C38" s="83">
        <v>1</v>
      </c>
      <c r="D38" s="22" t="s">
        <v>13</v>
      </c>
      <c r="E38" s="13">
        <f>+IF(F38=0,0,CONCATENATE(MID(F38,FIND("-",F38,1)+1,4),"ORAS"))</f>
        <v>0</v>
      </c>
      <c r="F38" s="14">
        <v>0</v>
      </c>
      <c r="G38" s="15">
        <f>+IF(F38="","",VLOOKUP(F38,$H$139:I$191,2,FALSE))</f>
        <v>0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5.75" x14ac:dyDescent="0.2">
      <c r="A39" s="85"/>
      <c r="B39" s="17"/>
      <c r="C39" s="86"/>
      <c r="D39" s="43"/>
      <c r="E39" s="13"/>
      <c r="F39" s="56"/>
      <c r="G39" s="30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5.75" x14ac:dyDescent="0.2">
      <c r="A40" s="60" t="s">
        <v>45</v>
      </c>
      <c r="B40" s="61">
        <f>+B26+B27+B28+B34+B35+B36+B37+B38</f>
        <v>0</v>
      </c>
      <c r="C40" s="62">
        <f>SUM(C26:C32)+C34+C35+C36+C37+C38+C39</f>
        <v>8</v>
      </c>
      <c r="D40" s="62"/>
      <c r="E40" s="13">
        <f>+IF(F40=0,0,CONCATENATE(MID(F40,FIND("-",F40,1)+1,3),"ORAS"))</f>
        <v>0</v>
      </c>
      <c r="F40" s="62"/>
      <c r="G40" s="44">
        <f>SUM(G26:G31,G34:G39)</f>
        <v>0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5.75" x14ac:dyDescent="0.2">
      <c r="A41" s="337" t="s">
        <v>57</v>
      </c>
      <c r="B41" s="337"/>
      <c r="C41" s="337"/>
      <c r="D41" s="337"/>
      <c r="E41" s="337"/>
      <c r="F41" s="337"/>
      <c r="G41" s="337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5.75" x14ac:dyDescent="0.2">
      <c r="A42" s="337" t="s">
        <v>1</v>
      </c>
      <c r="B42" s="337"/>
      <c r="C42" s="337"/>
      <c r="D42" s="337"/>
      <c r="E42" s="337"/>
      <c r="F42" s="337"/>
      <c r="G42" s="33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5.75" x14ac:dyDescent="0.2">
      <c r="A43" s="87" t="s">
        <v>4</v>
      </c>
      <c r="B43" s="88" t="s">
        <v>5</v>
      </c>
      <c r="C43" s="88" t="s">
        <v>6</v>
      </c>
      <c r="D43" s="88" t="s">
        <v>7</v>
      </c>
      <c r="E43" s="88" t="s">
        <v>8</v>
      </c>
      <c r="F43" s="88" t="s">
        <v>9</v>
      </c>
      <c r="G43" s="88" t="s">
        <v>10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5.75" x14ac:dyDescent="0.2">
      <c r="A44" s="89"/>
      <c r="B44" s="90"/>
      <c r="C44" s="90"/>
      <c r="D44" s="91"/>
      <c r="E44" s="91"/>
      <c r="F44" s="91"/>
      <c r="G44" s="9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.5" customHeight="1" x14ac:dyDescent="0.2">
      <c r="A45" s="89"/>
      <c r="B45" s="90"/>
      <c r="C45" s="90"/>
      <c r="D45" s="90"/>
      <c r="E45" s="90"/>
      <c r="F45" s="90"/>
      <c r="G45" s="90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5.75" x14ac:dyDescent="0.25">
      <c r="A46" s="53"/>
      <c r="B46" s="17"/>
      <c r="C46" s="83"/>
      <c r="D46" s="22"/>
      <c r="E46" s="13"/>
      <c r="F46" s="56"/>
      <c r="G46" s="56"/>
      <c r="H46" s="2"/>
      <c r="I46" s="2"/>
      <c r="J46" s="338"/>
      <c r="K46" s="338"/>
      <c r="L46" s="338"/>
      <c r="M46" s="338"/>
      <c r="N46" s="338"/>
      <c r="O46" s="338"/>
      <c r="P46" s="338"/>
      <c r="Q46" s="2"/>
      <c r="R46" s="2"/>
      <c r="S46" s="2"/>
      <c r="T46" s="2"/>
      <c r="U46" s="2"/>
      <c r="V46" s="2"/>
      <c r="W46" s="2"/>
      <c r="X46" s="2"/>
      <c r="Y46" s="2"/>
    </row>
    <row r="47" spans="1:25" ht="15.75" x14ac:dyDescent="0.2">
      <c r="A47" s="93"/>
      <c r="B47" s="17"/>
      <c r="C47" s="56"/>
      <c r="D47" s="56"/>
      <c r="E47" s="13"/>
      <c r="F47" s="56"/>
      <c r="G47" s="56"/>
      <c r="H47" s="2"/>
      <c r="I47" s="2"/>
      <c r="J47" s="338"/>
      <c r="K47" s="338"/>
      <c r="L47" s="338"/>
      <c r="M47" s="338"/>
      <c r="N47" s="338"/>
      <c r="O47" s="338"/>
      <c r="P47" s="338"/>
      <c r="Q47" s="2"/>
      <c r="R47" s="2"/>
      <c r="S47" s="2"/>
      <c r="T47" s="2"/>
      <c r="U47" s="2"/>
      <c r="V47" s="2"/>
      <c r="W47" s="2"/>
      <c r="X47" s="2"/>
      <c r="Y47" s="2"/>
    </row>
    <row r="48" spans="1:25" ht="15.75" x14ac:dyDescent="0.2">
      <c r="A48" s="93"/>
      <c r="B48" s="17"/>
      <c r="C48" s="56"/>
      <c r="D48" s="56"/>
      <c r="E48" s="13"/>
      <c r="F48" s="56"/>
      <c r="G48" s="56"/>
      <c r="H48" s="2"/>
      <c r="I48" s="2"/>
      <c r="J48" s="338"/>
      <c r="K48" s="338"/>
      <c r="L48" s="338"/>
      <c r="M48" s="338"/>
      <c r="N48" s="338"/>
      <c r="O48" s="338"/>
      <c r="P48" s="338"/>
      <c r="Q48" s="2"/>
      <c r="R48" s="2"/>
      <c r="S48" s="2"/>
      <c r="T48" s="2"/>
      <c r="U48" s="2"/>
      <c r="V48" s="2"/>
      <c r="W48" s="2"/>
      <c r="X48" s="2"/>
      <c r="Y48" s="2"/>
    </row>
    <row r="49" spans="1:25" ht="15.75" x14ac:dyDescent="0.2">
      <c r="A49" s="93"/>
      <c r="B49" s="17"/>
      <c r="C49" s="56"/>
      <c r="D49" s="56"/>
      <c r="E49" s="13"/>
      <c r="F49" s="56"/>
      <c r="G49" s="56"/>
      <c r="H49" s="2"/>
      <c r="I49" s="2"/>
      <c r="J49" s="338"/>
      <c r="K49" s="338"/>
      <c r="L49" s="338"/>
      <c r="M49" s="338"/>
      <c r="N49" s="338"/>
      <c r="O49" s="338"/>
      <c r="P49" s="338"/>
      <c r="Q49" s="2"/>
      <c r="R49" s="2"/>
      <c r="S49" s="2"/>
      <c r="T49" s="2"/>
      <c r="U49" s="2"/>
      <c r="V49" s="2"/>
      <c r="W49" s="2"/>
      <c r="X49" s="2"/>
      <c r="Y49" s="2"/>
    </row>
    <row r="50" spans="1:25" ht="15.75" x14ac:dyDescent="0.2">
      <c r="A50" s="93"/>
      <c r="B50" s="56"/>
      <c r="C50" s="56"/>
      <c r="D50" s="56"/>
      <c r="E50" s="13"/>
      <c r="F50" s="56"/>
      <c r="G50" s="56"/>
      <c r="H50" s="2"/>
      <c r="I50" s="2"/>
      <c r="J50" s="338"/>
      <c r="K50" s="338"/>
      <c r="L50" s="338"/>
      <c r="M50" s="338"/>
      <c r="N50" s="338"/>
      <c r="O50" s="338"/>
      <c r="P50" s="338"/>
      <c r="Q50" s="2"/>
      <c r="R50" s="2"/>
      <c r="S50" s="2"/>
      <c r="T50" s="2"/>
      <c r="U50" s="2"/>
      <c r="V50" s="2"/>
      <c r="W50" s="2"/>
      <c r="X50" s="2"/>
      <c r="Y50" s="2"/>
    </row>
    <row r="51" spans="1:25" ht="15.75" x14ac:dyDescent="0.2">
      <c r="A51" s="93"/>
      <c r="B51" s="56"/>
      <c r="C51" s="56"/>
      <c r="D51" s="56"/>
      <c r="E51" s="13"/>
      <c r="F51" s="56"/>
      <c r="G51" s="56"/>
      <c r="H51" s="2"/>
      <c r="I51" s="2"/>
      <c r="J51" s="338"/>
      <c r="K51" s="338"/>
      <c r="L51" s="338"/>
      <c r="M51" s="338"/>
      <c r="N51" s="338"/>
      <c r="O51" s="338"/>
      <c r="P51" s="338"/>
      <c r="Q51" s="2"/>
      <c r="R51" s="2"/>
      <c r="S51" s="2"/>
      <c r="T51" s="2"/>
      <c r="U51" s="2"/>
      <c r="V51" s="2"/>
      <c r="W51" s="2"/>
      <c r="X51" s="2"/>
      <c r="Y51" s="2"/>
    </row>
    <row r="52" spans="1:25" ht="15.75" x14ac:dyDescent="0.2">
      <c r="A52" s="317" t="s">
        <v>35</v>
      </c>
      <c r="B52" s="317"/>
      <c r="C52" s="317"/>
      <c r="D52" s="317"/>
      <c r="E52" s="317"/>
      <c r="F52" s="317"/>
      <c r="G52" s="317"/>
      <c r="H52" s="2"/>
      <c r="I52" s="2"/>
      <c r="J52" s="338"/>
      <c r="K52" s="338"/>
      <c r="L52" s="338"/>
      <c r="M52" s="338"/>
      <c r="N52" s="338"/>
      <c r="O52" s="338"/>
      <c r="P52" s="338"/>
      <c r="Q52" s="2"/>
      <c r="R52" s="2"/>
      <c r="S52" s="2"/>
      <c r="T52" s="2"/>
      <c r="U52" s="2"/>
      <c r="V52" s="2"/>
      <c r="W52" s="2"/>
      <c r="X52" s="2"/>
      <c r="Y52" s="2"/>
    </row>
    <row r="53" spans="1:25" ht="15.75" x14ac:dyDescent="0.2">
      <c r="A53" s="87" t="s">
        <v>4</v>
      </c>
      <c r="B53" s="88" t="s">
        <v>5</v>
      </c>
      <c r="C53" s="88" t="s">
        <v>6</v>
      </c>
      <c r="D53" s="88" t="s">
        <v>7</v>
      </c>
      <c r="E53" s="88" t="s">
        <v>8</v>
      </c>
      <c r="F53" s="88" t="s">
        <v>9</v>
      </c>
      <c r="G53" s="88" t="s">
        <v>10</v>
      </c>
      <c r="H53" s="2"/>
      <c r="I53" s="2"/>
      <c r="J53" s="338"/>
      <c r="K53" s="338"/>
      <c r="L53" s="338"/>
      <c r="M53" s="338"/>
      <c r="N53" s="338"/>
      <c r="O53" s="338"/>
      <c r="P53" s="338"/>
      <c r="Q53" s="2"/>
      <c r="R53" s="2"/>
      <c r="S53" s="2"/>
      <c r="T53" s="2"/>
      <c r="U53" s="2"/>
      <c r="V53" s="2"/>
      <c r="W53" s="2"/>
      <c r="X53" s="2"/>
      <c r="Y53" s="2"/>
    </row>
    <row r="54" spans="1:25" ht="15.75" x14ac:dyDescent="0.25">
      <c r="A54" s="53" t="s">
        <v>58</v>
      </c>
      <c r="B54" s="17">
        <f t="shared" ref="B54:B63" si="7">+IF(F54=0,0,MID(F54,LEN(F54)-3,1))</f>
        <v>0</v>
      </c>
      <c r="C54" s="83">
        <v>1</v>
      </c>
      <c r="D54" s="22" t="s">
        <v>13</v>
      </c>
      <c r="E54" s="13">
        <f t="shared" ref="E54:E63" si="8">+IF(F54=0,0,CONCATENATE(MID(F54,FIND("-",F54,1)+1,4),"ORAS"))</f>
        <v>0</v>
      </c>
      <c r="F54" s="14">
        <v>0</v>
      </c>
      <c r="G54" s="15">
        <f>+IF(F54="","",VLOOKUP(F54,$H$139:I$191,2,FALSE))</f>
        <v>0</v>
      </c>
      <c r="H54" s="2"/>
      <c r="I54" s="2"/>
      <c r="J54" s="338"/>
      <c r="K54" s="338"/>
      <c r="L54" s="338"/>
      <c r="M54" s="338"/>
      <c r="N54" s="338"/>
      <c r="O54" s="338"/>
      <c r="P54" s="338"/>
      <c r="Q54" s="2"/>
      <c r="R54" s="2"/>
      <c r="S54" s="2"/>
      <c r="T54" s="2"/>
      <c r="U54" s="2"/>
      <c r="V54" s="2"/>
      <c r="W54" s="2"/>
      <c r="X54" s="2"/>
      <c r="Y54" s="2"/>
    </row>
    <row r="55" spans="1:25" ht="15.75" x14ac:dyDescent="0.25">
      <c r="A55" s="53" t="s">
        <v>59</v>
      </c>
      <c r="B55" s="17">
        <f t="shared" si="7"/>
        <v>0</v>
      </c>
      <c r="C55" s="83">
        <v>1</v>
      </c>
      <c r="D55" s="22" t="s">
        <v>13</v>
      </c>
      <c r="E55" s="13">
        <f t="shared" si="8"/>
        <v>0</v>
      </c>
      <c r="F55" s="14">
        <v>0</v>
      </c>
      <c r="G55" s="15">
        <f>+IF(F55="","",VLOOKUP(F55,$H$139:I$191,2,FALSE))</f>
        <v>0</v>
      </c>
      <c r="H55" s="2"/>
      <c r="I55" s="2"/>
      <c r="J55" s="338"/>
      <c r="K55" s="338"/>
      <c r="L55" s="338"/>
      <c r="M55" s="338"/>
      <c r="N55" s="338"/>
      <c r="O55" s="338"/>
      <c r="P55" s="338"/>
      <c r="Q55" s="2"/>
      <c r="R55" s="2"/>
      <c r="S55" s="2"/>
      <c r="T55" s="2"/>
      <c r="U55" s="2"/>
      <c r="V55" s="2"/>
      <c r="W55" s="2"/>
      <c r="X55" s="2"/>
      <c r="Y55" s="2"/>
    </row>
    <row r="56" spans="1:25" ht="15.75" x14ac:dyDescent="0.25">
      <c r="A56" s="53" t="s">
        <v>60</v>
      </c>
      <c r="B56" s="17">
        <f t="shared" si="7"/>
        <v>0</v>
      </c>
      <c r="C56" s="83">
        <v>1</v>
      </c>
      <c r="D56" s="22" t="s">
        <v>13</v>
      </c>
      <c r="E56" s="13">
        <f t="shared" si="8"/>
        <v>0</v>
      </c>
      <c r="F56" s="14">
        <v>0</v>
      </c>
      <c r="G56" s="15">
        <f>+IF(F56="","",VLOOKUP(F56,$H$139:I$191,2,FALSE))</f>
        <v>0</v>
      </c>
      <c r="H56" s="2"/>
      <c r="I56" s="2"/>
      <c r="J56" s="338"/>
      <c r="K56" s="338"/>
      <c r="L56" s="338"/>
      <c r="M56" s="338"/>
      <c r="N56" s="338"/>
      <c r="O56" s="338"/>
      <c r="P56" s="338"/>
      <c r="Q56" s="2"/>
      <c r="R56" s="2"/>
      <c r="S56" s="2"/>
      <c r="T56" s="2"/>
      <c r="U56" s="2"/>
      <c r="V56" s="2"/>
      <c r="W56" s="2"/>
      <c r="X56" s="2"/>
      <c r="Y56" s="2"/>
    </row>
    <row r="57" spans="1:25" ht="15.75" x14ac:dyDescent="0.25">
      <c r="A57" s="53" t="s">
        <v>61</v>
      </c>
      <c r="B57" s="17">
        <f t="shared" si="7"/>
        <v>0</v>
      </c>
      <c r="C57" s="83">
        <v>1</v>
      </c>
      <c r="D57" s="22" t="s">
        <v>13</v>
      </c>
      <c r="E57" s="13">
        <f t="shared" si="8"/>
        <v>0</v>
      </c>
      <c r="F57" s="14">
        <v>0</v>
      </c>
      <c r="G57" s="15">
        <f>+IF(F57="","",VLOOKUP(F57,$H$139:I$191,2,FALSE))</f>
        <v>0</v>
      </c>
      <c r="H57" s="2"/>
      <c r="I57" s="2"/>
      <c r="J57" s="338"/>
      <c r="K57" s="338"/>
      <c r="L57" s="338"/>
      <c r="M57" s="338"/>
      <c r="N57" s="338"/>
      <c r="O57" s="338"/>
      <c r="P57" s="338"/>
      <c r="Q57" s="2"/>
      <c r="R57" s="2"/>
      <c r="S57" s="2"/>
      <c r="T57" s="2"/>
      <c r="U57" s="2"/>
      <c r="V57" s="2"/>
      <c r="W57" s="2"/>
      <c r="X57" s="2"/>
      <c r="Y57" s="2"/>
    </row>
    <row r="58" spans="1:25" ht="15.75" x14ac:dyDescent="0.25">
      <c r="A58" s="95" t="s">
        <v>62</v>
      </c>
      <c r="B58" s="17">
        <f t="shared" si="7"/>
        <v>0</v>
      </c>
      <c r="C58" s="83">
        <v>1</v>
      </c>
      <c r="D58" s="22" t="s">
        <v>13</v>
      </c>
      <c r="E58" s="13">
        <f t="shared" si="8"/>
        <v>0</v>
      </c>
      <c r="F58" s="14">
        <v>0</v>
      </c>
      <c r="G58" s="15">
        <f>+IF(F58="","",VLOOKUP(F58,$H$139:I$191,2,FALSE))</f>
        <v>0</v>
      </c>
      <c r="H58" s="2"/>
      <c r="I58" s="2"/>
      <c r="J58" s="338"/>
      <c r="K58" s="338"/>
      <c r="L58" s="338"/>
      <c r="M58" s="338"/>
      <c r="N58" s="338"/>
      <c r="O58" s="338"/>
      <c r="P58" s="338"/>
      <c r="Q58" s="2"/>
      <c r="R58" s="2"/>
      <c r="S58" s="2"/>
      <c r="T58" s="2"/>
      <c r="U58" s="2"/>
      <c r="V58" s="2"/>
      <c r="W58" s="2"/>
      <c r="X58" s="2"/>
      <c r="Y58" s="2"/>
    </row>
    <row r="59" spans="1:25" ht="15.75" x14ac:dyDescent="0.25">
      <c r="A59" s="95" t="s">
        <v>63</v>
      </c>
      <c r="B59" s="17">
        <f t="shared" si="7"/>
        <v>0</v>
      </c>
      <c r="C59" s="83">
        <v>1</v>
      </c>
      <c r="D59" s="22" t="s">
        <v>13</v>
      </c>
      <c r="E59" s="13">
        <f t="shared" si="8"/>
        <v>0</v>
      </c>
      <c r="F59" s="14">
        <v>0</v>
      </c>
      <c r="G59" s="15">
        <f>+IF(F59="","",VLOOKUP(F59,$H$139:I$191,2,FALSE))</f>
        <v>0</v>
      </c>
      <c r="H59" s="2"/>
      <c r="I59" s="2"/>
      <c r="J59" s="338"/>
      <c r="K59" s="338"/>
      <c r="L59" s="338"/>
      <c r="M59" s="338"/>
      <c r="N59" s="338"/>
      <c r="O59" s="338"/>
      <c r="P59" s="338"/>
      <c r="Q59" s="2"/>
      <c r="R59" s="2"/>
      <c r="S59" s="2"/>
      <c r="T59" s="2"/>
      <c r="U59" s="2"/>
      <c r="V59" s="2"/>
      <c r="W59" s="2"/>
      <c r="X59" s="2"/>
      <c r="Y59" s="2"/>
    </row>
    <row r="60" spans="1:25" ht="15.75" x14ac:dyDescent="0.25">
      <c r="A60" s="95" t="s">
        <v>64</v>
      </c>
      <c r="B60" s="17">
        <f t="shared" si="7"/>
        <v>0</v>
      </c>
      <c r="C60" s="83">
        <v>1</v>
      </c>
      <c r="D60" s="22" t="s">
        <v>13</v>
      </c>
      <c r="E60" s="13">
        <f t="shared" si="8"/>
        <v>0</v>
      </c>
      <c r="F60" s="14">
        <v>0</v>
      </c>
      <c r="G60" s="15">
        <f>+IF(F60="","",VLOOKUP(F60,$H$139:I$191,2,FALSE))</f>
        <v>0</v>
      </c>
      <c r="H60" s="2"/>
      <c r="I60" s="2"/>
      <c r="J60" s="338"/>
      <c r="K60" s="338"/>
      <c r="L60" s="338"/>
      <c r="M60" s="338"/>
      <c r="N60" s="338"/>
      <c r="O60" s="338"/>
      <c r="P60" s="338"/>
      <c r="Q60" s="2"/>
      <c r="R60" s="2"/>
      <c r="S60" s="2"/>
      <c r="T60" s="2"/>
      <c r="U60" s="2"/>
      <c r="V60" s="2"/>
      <c r="W60" s="2"/>
      <c r="X60" s="2"/>
      <c r="Y60" s="2"/>
    </row>
    <row r="61" spans="1:25" ht="15.75" x14ac:dyDescent="0.25">
      <c r="A61" s="95" t="s">
        <v>65</v>
      </c>
      <c r="B61" s="17">
        <f t="shared" si="7"/>
        <v>0</v>
      </c>
      <c r="C61" s="83">
        <v>1</v>
      </c>
      <c r="D61" s="22" t="s">
        <v>13</v>
      </c>
      <c r="E61" s="13">
        <f t="shared" si="8"/>
        <v>0</v>
      </c>
      <c r="F61" s="14">
        <v>0</v>
      </c>
      <c r="G61" s="15">
        <f>+IF(F61="","",VLOOKUP(F61,$H$139:I$191,2,FALSE))</f>
        <v>0</v>
      </c>
      <c r="H61" s="2"/>
      <c r="I61" s="2"/>
      <c r="J61" s="338"/>
      <c r="K61" s="338"/>
      <c r="L61" s="338"/>
      <c r="M61" s="338"/>
      <c r="N61" s="338"/>
      <c r="O61" s="338"/>
      <c r="P61" s="338"/>
      <c r="Q61" s="2"/>
      <c r="R61" s="2"/>
      <c r="S61" s="2"/>
      <c r="T61" s="2"/>
      <c r="U61" s="2"/>
      <c r="V61" s="2"/>
      <c r="W61" s="2"/>
      <c r="X61" s="2"/>
      <c r="Y61" s="2"/>
    </row>
    <row r="62" spans="1:25" ht="15.75" x14ac:dyDescent="0.25">
      <c r="A62" s="96" t="s">
        <v>66</v>
      </c>
      <c r="B62" s="17">
        <f t="shared" si="7"/>
        <v>0</v>
      </c>
      <c r="C62" s="83">
        <v>1</v>
      </c>
      <c r="D62" s="22" t="s">
        <v>13</v>
      </c>
      <c r="E62" s="13">
        <f t="shared" si="8"/>
        <v>0</v>
      </c>
      <c r="F62" s="14">
        <v>0</v>
      </c>
      <c r="G62" s="15">
        <f>+IF(F62="","",VLOOKUP(F62,$H$139:I$191,2,FALSE))</f>
        <v>0</v>
      </c>
      <c r="H62" s="2"/>
      <c r="I62" s="2"/>
      <c r="J62" s="338"/>
      <c r="K62" s="338"/>
      <c r="L62" s="338"/>
      <c r="M62" s="338"/>
      <c r="N62" s="338"/>
      <c r="O62" s="338"/>
      <c r="P62" s="338"/>
      <c r="Q62" s="2"/>
      <c r="R62" s="2"/>
      <c r="S62" s="2"/>
      <c r="T62" s="2"/>
      <c r="U62" s="2"/>
      <c r="V62" s="2"/>
      <c r="W62" s="2"/>
      <c r="X62" s="2"/>
      <c r="Y62" s="2"/>
    </row>
    <row r="63" spans="1:25" ht="15.75" x14ac:dyDescent="0.25">
      <c r="A63" s="96" t="s">
        <v>67</v>
      </c>
      <c r="B63" s="17">
        <f t="shared" si="7"/>
        <v>0</v>
      </c>
      <c r="C63" s="83">
        <v>1</v>
      </c>
      <c r="D63" s="22" t="s">
        <v>13</v>
      </c>
      <c r="E63" s="13">
        <f t="shared" si="8"/>
        <v>0</v>
      </c>
      <c r="F63" s="14">
        <v>0</v>
      </c>
      <c r="G63" s="15">
        <f>+IF(F63="","",VLOOKUP(F63,$H$139:I$191,2,FALSE))</f>
        <v>0</v>
      </c>
      <c r="H63" s="2"/>
      <c r="I63" s="2"/>
      <c r="J63" s="338"/>
      <c r="K63" s="338"/>
      <c r="L63" s="338"/>
      <c r="M63" s="338"/>
      <c r="N63" s="338"/>
      <c r="O63" s="338"/>
      <c r="P63" s="338"/>
      <c r="Q63" s="2"/>
      <c r="R63" s="2"/>
      <c r="S63" s="2"/>
      <c r="T63" s="2"/>
      <c r="U63" s="2"/>
      <c r="V63" s="2"/>
      <c r="W63" s="2"/>
      <c r="X63" s="2"/>
      <c r="Y63" s="2"/>
    </row>
    <row r="64" spans="1:25" ht="15.75" x14ac:dyDescent="0.25">
      <c r="A64" s="93"/>
      <c r="B64" s="17"/>
      <c r="C64" s="83"/>
      <c r="D64" s="97"/>
      <c r="E64" s="14"/>
      <c r="F64" s="14"/>
      <c r="G64" s="30"/>
      <c r="H64" s="2"/>
      <c r="I64" s="2"/>
      <c r="J64" s="338"/>
      <c r="K64" s="338"/>
      <c r="L64" s="338"/>
      <c r="M64" s="338"/>
      <c r="N64" s="338"/>
      <c r="O64" s="338"/>
      <c r="P64" s="338"/>
      <c r="Q64" s="2"/>
      <c r="R64" s="2"/>
      <c r="S64" s="2"/>
      <c r="T64" s="2"/>
      <c r="U64" s="2"/>
      <c r="V64" s="2"/>
      <c r="W64" s="2"/>
      <c r="X64" s="2"/>
      <c r="Y64" s="2"/>
    </row>
    <row r="65" spans="1:31" ht="15.75" x14ac:dyDescent="0.2">
      <c r="A65" s="93" t="s">
        <v>45</v>
      </c>
      <c r="B65" s="62">
        <f>+B54+B55+B56+B57+B58+B64+B59+B60+B61+B62+B63+B46+B47+B48+B49+B50+B51</f>
        <v>0</v>
      </c>
      <c r="C65" s="62">
        <f>C59+C60+C61+C62+C63+C46+C47+C48+C49+C50+C54+C55+C56+C57+C58+C64</f>
        <v>10</v>
      </c>
      <c r="D65" s="62"/>
      <c r="E65" s="98"/>
      <c r="F65" s="62"/>
      <c r="G65" s="44">
        <f>SUM(G46:G51,G54:G64)</f>
        <v>0</v>
      </c>
      <c r="H65" s="2"/>
      <c r="I65" s="2"/>
      <c r="J65" s="338"/>
      <c r="K65" s="338"/>
      <c r="L65" s="338"/>
      <c r="M65" s="338"/>
      <c r="N65" s="338"/>
      <c r="O65" s="338"/>
      <c r="P65" s="338"/>
      <c r="Q65" s="2"/>
      <c r="R65" s="2"/>
      <c r="S65" s="2"/>
      <c r="T65" s="2"/>
      <c r="U65" s="2"/>
      <c r="V65" s="2"/>
      <c r="W65" s="2"/>
      <c r="X65" s="2"/>
      <c r="Y65" s="2"/>
    </row>
    <row r="66" spans="1:31" ht="15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31" ht="15" x14ac:dyDescent="0.2">
      <c r="A67" s="74" t="s">
        <v>48</v>
      </c>
      <c r="B67" s="126">
        <f>B65+B40+B22</f>
        <v>0</v>
      </c>
      <c r="C67" s="126">
        <f>C65+C40+C22</f>
        <v>26</v>
      </c>
      <c r="D67" s="74">
        <f>D65+D40+D22</f>
        <v>0</v>
      </c>
      <c r="E67" s="2"/>
      <c r="F67" s="2"/>
      <c r="G67" s="44">
        <f>SUM(G22,G40,G65)</f>
        <v>0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31" ht="15.75" x14ac:dyDescent="0.25">
      <c r="A68" s="2"/>
      <c r="B68" s="2"/>
      <c r="C68" s="2"/>
      <c r="D68" s="2"/>
      <c r="E68" s="2"/>
      <c r="F68" s="2"/>
      <c r="G68" s="2"/>
      <c r="H68" s="2"/>
      <c r="I68" s="2"/>
      <c r="J68" s="100" t="s">
        <v>68</v>
      </c>
      <c r="K68" s="101">
        <f>K25+B67+T25+AB25</f>
        <v>8</v>
      </c>
      <c r="L68" s="102"/>
      <c r="M68" s="103"/>
      <c r="N68" s="103"/>
      <c r="O68" s="103"/>
      <c r="P68" s="103"/>
      <c r="Q68" s="2"/>
      <c r="R68" s="2"/>
      <c r="S68" s="2"/>
      <c r="T68" s="2"/>
      <c r="U68" s="2"/>
      <c r="V68" s="2"/>
      <c r="W68" s="2"/>
      <c r="X68" s="2"/>
      <c r="Y68" s="2"/>
    </row>
    <row r="69" spans="1:31" ht="16.5" thickBot="1" x14ac:dyDescent="0.3">
      <c r="A69" s="2"/>
      <c r="B69" s="2"/>
      <c r="C69" s="2"/>
      <c r="D69" s="2"/>
      <c r="E69" s="2"/>
      <c r="F69" s="2"/>
      <c r="G69" s="2"/>
      <c r="H69" s="2"/>
      <c r="I69" s="2"/>
      <c r="J69" s="100" t="s">
        <v>69</v>
      </c>
      <c r="K69" s="104">
        <f>L25+C67+U25+AC25</f>
        <v>33</v>
      </c>
      <c r="L69" s="2"/>
      <c r="M69" s="105" t="s">
        <v>0</v>
      </c>
      <c r="N69" s="105" t="s">
        <v>46</v>
      </c>
      <c r="O69" s="105" t="s">
        <v>57</v>
      </c>
      <c r="P69" s="106"/>
      <c r="R69" s="107"/>
      <c r="T69" s="2"/>
      <c r="U69" s="2"/>
      <c r="V69" s="2"/>
      <c r="W69" s="2"/>
      <c r="X69" s="2"/>
      <c r="Y69" s="2"/>
    </row>
    <row r="70" spans="1:31" ht="27" customHeight="1" thickBot="1" x14ac:dyDescent="0.3">
      <c r="A70" s="2"/>
      <c r="B70" s="2"/>
      <c r="C70" s="2"/>
      <c r="D70" s="2"/>
      <c r="E70" s="2"/>
      <c r="F70" s="2"/>
      <c r="G70" s="2"/>
      <c r="H70" s="2"/>
      <c r="I70" s="2"/>
      <c r="J70" s="108" t="s">
        <v>70</v>
      </c>
      <c r="K70" s="318">
        <f>SUM(G67,P25,Y25)</f>
        <v>0</v>
      </c>
      <c r="L70" s="319"/>
      <c r="M70" s="109">
        <f>SUM(G22,Y20)</f>
        <v>0</v>
      </c>
      <c r="N70" s="110">
        <f>SUM(G40,P4:P15,P18:P24,Y4:Y8,Y15:Y16,Y21:Y22)</f>
        <v>0</v>
      </c>
      <c r="O70" s="109">
        <f>SUM(G46:G51,G54:G63,Y23)</f>
        <v>0</v>
      </c>
      <c r="P70" s="111">
        <f>SUM(M70:O70)</f>
        <v>0</v>
      </c>
      <c r="R70" s="112"/>
      <c r="S70" s="113"/>
      <c r="T70" s="2"/>
      <c r="U70" s="2"/>
      <c r="V70" s="2"/>
      <c r="W70" s="2"/>
      <c r="X70" s="2"/>
      <c r="Y70" s="2"/>
    </row>
    <row r="71" spans="1:31" ht="13.5" thickBot="1" x14ac:dyDescent="0.25"/>
    <row r="72" spans="1:31" ht="36" customHeight="1" thickBot="1" x14ac:dyDescent="0.25">
      <c r="A72" s="328" t="s">
        <v>71</v>
      </c>
      <c r="B72" s="329"/>
      <c r="C72" s="329"/>
      <c r="D72" s="329"/>
      <c r="E72" s="329"/>
      <c r="F72" s="329"/>
      <c r="G72" s="329"/>
      <c r="H72" s="329"/>
      <c r="I72" s="329"/>
      <c r="J72" s="329"/>
      <c r="K72" s="329"/>
      <c r="L72" s="329"/>
      <c r="M72" s="329"/>
      <c r="N72" s="329"/>
      <c r="O72" s="329"/>
      <c r="P72" s="329"/>
      <c r="Q72" s="329"/>
      <c r="R72" s="329"/>
      <c r="S72" s="329"/>
      <c r="T72" s="329"/>
      <c r="U72" s="329"/>
      <c r="V72" s="329"/>
      <c r="W72" s="329"/>
      <c r="X72" s="329"/>
      <c r="Y72" s="329"/>
      <c r="Z72" s="329"/>
      <c r="AA72" s="329"/>
      <c r="AB72" s="329"/>
      <c r="AC72" s="329"/>
      <c r="AD72" s="329"/>
      <c r="AE72" s="330"/>
    </row>
    <row r="73" spans="1:31" ht="286.5" customHeight="1" x14ac:dyDescent="0.2">
      <c r="A73" s="323" t="s">
        <v>263</v>
      </c>
      <c r="B73" s="324"/>
      <c r="C73" s="324"/>
      <c r="D73" s="324"/>
      <c r="E73" s="324"/>
      <c r="F73" s="324"/>
      <c r="G73" s="324"/>
      <c r="H73" s="324"/>
      <c r="I73" s="324"/>
      <c r="J73" s="324"/>
      <c r="K73" s="324"/>
      <c r="L73" s="324"/>
      <c r="M73" s="324"/>
      <c r="N73" s="324"/>
      <c r="O73" s="324"/>
      <c r="P73" s="324"/>
      <c r="Q73" s="324"/>
      <c r="R73" s="324"/>
      <c r="S73" s="324"/>
      <c r="T73" s="324"/>
      <c r="U73" s="324"/>
      <c r="V73" s="324"/>
      <c r="W73" s="324"/>
      <c r="X73" s="324"/>
      <c r="Y73" s="324"/>
      <c r="Z73" s="324"/>
      <c r="AA73" s="324"/>
      <c r="AB73" s="324"/>
      <c r="AC73" s="324"/>
      <c r="AD73" s="324"/>
      <c r="AE73" s="324"/>
    </row>
    <row r="74" spans="1:31" ht="222.75" customHeight="1" x14ac:dyDescent="0.2">
      <c r="A74" s="323"/>
      <c r="B74" s="324"/>
      <c r="C74" s="324"/>
      <c r="D74" s="324"/>
      <c r="E74" s="324"/>
      <c r="F74" s="324"/>
      <c r="G74" s="324"/>
      <c r="H74" s="324"/>
      <c r="I74" s="324"/>
      <c r="J74" s="324"/>
      <c r="K74" s="324"/>
      <c r="L74" s="324"/>
      <c r="M74" s="324"/>
      <c r="N74" s="324"/>
      <c r="O74" s="324"/>
      <c r="P74" s="324"/>
      <c r="Q74" s="324"/>
      <c r="R74" s="324"/>
      <c r="S74" s="324"/>
      <c r="T74" s="324"/>
      <c r="U74" s="324"/>
      <c r="V74" s="324"/>
      <c r="W74" s="324"/>
      <c r="X74" s="324"/>
      <c r="Y74" s="324"/>
      <c r="Z74" s="324"/>
      <c r="AA74" s="324"/>
      <c r="AB74" s="324"/>
      <c r="AC74" s="324"/>
      <c r="AD74" s="324"/>
      <c r="AE74" s="324"/>
    </row>
    <row r="75" spans="1:31" ht="109.5" customHeight="1" x14ac:dyDescent="0.2">
      <c r="A75" s="323"/>
      <c r="B75" s="324"/>
      <c r="C75" s="324"/>
      <c r="D75" s="324"/>
      <c r="E75" s="324"/>
      <c r="F75" s="324"/>
      <c r="G75" s="324"/>
      <c r="H75" s="324"/>
      <c r="I75" s="324"/>
      <c r="J75" s="324"/>
      <c r="K75" s="324"/>
      <c r="L75" s="324"/>
      <c r="M75" s="324"/>
      <c r="N75" s="324"/>
      <c r="O75" s="324"/>
      <c r="P75" s="324"/>
      <c r="Q75" s="324"/>
      <c r="R75" s="324"/>
      <c r="S75" s="324"/>
      <c r="T75" s="324"/>
      <c r="U75" s="324"/>
      <c r="V75" s="324"/>
      <c r="W75" s="324"/>
      <c r="X75" s="324"/>
      <c r="Y75" s="324"/>
      <c r="Z75" s="324"/>
      <c r="AA75" s="324"/>
      <c r="AB75" s="324"/>
      <c r="AC75" s="324"/>
      <c r="AD75" s="324"/>
      <c r="AE75" s="324"/>
    </row>
    <row r="76" spans="1:31" ht="148.5" customHeight="1" x14ac:dyDescent="0.2">
      <c r="A76" s="323"/>
      <c r="B76" s="324"/>
      <c r="C76" s="324"/>
      <c r="D76" s="324"/>
      <c r="E76" s="324"/>
      <c r="F76" s="324"/>
      <c r="G76" s="324"/>
      <c r="H76" s="324"/>
      <c r="I76" s="324"/>
      <c r="J76" s="324"/>
      <c r="K76" s="324"/>
      <c r="L76" s="324"/>
      <c r="M76" s="324"/>
      <c r="N76" s="324"/>
      <c r="O76" s="324"/>
      <c r="P76" s="324"/>
      <c r="Q76" s="324"/>
      <c r="R76" s="324"/>
      <c r="S76" s="324"/>
      <c r="T76" s="324"/>
      <c r="U76" s="324"/>
      <c r="V76" s="324"/>
      <c r="W76" s="324"/>
      <c r="X76" s="324"/>
      <c r="Y76" s="324"/>
      <c r="Z76" s="324"/>
      <c r="AA76" s="324"/>
      <c r="AB76" s="324"/>
      <c r="AC76" s="324"/>
      <c r="AD76" s="324"/>
      <c r="AE76" s="324"/>
    </row>
    <row r="77" spans="1:31" ht="90" customHeight="1" x14ac:dyDescent="0.2">
      <c r="A77" s="323"/>
      <c r="B77" s="324"/>
      <c r="C77" s="324"/>
      <c r="D77" s="324"/>
      <c r="E77" s="324"/>
      <c r="F77" s="324"/>
      <c r="G77" s="324"/>
      <c r="H77" s="324"/>
      <c r="I77" s="324"/>
      <c r="J77" s="324"/>
      <c r="K77" s="324"/>
      <c r="L77" s="324"/>
      <c r="M77" s="324"/>
      <c r="N77" s="324"/>
      <c r="O77" s="324"/>
      <c r="P77" s="324"/>
      <c r="Q77" s="324"/>
      <c r="R77" s="324"/>
      <c r="S77" s="324"/>
      <c r="T77" s="324"/>
      <c r="U77" s="324"/>
      <c r="V77" s="324"/>
      <c r="W77" s="324"/>
      <c r="X77" s="324"/>
      <c r="Y77" s="324"/>
      <c r="Z77" s="324"/>
      <c r="AA77" s="324"/>
      <c r="AB77" s="324"/>
      <c r="AC77" s="324"/>
      <c r="AD77" s="324"/>
      <c r="AE77" s="324"/>
    </row>
    <row r="78" spans="1:31" ht="156" customHeight="1" x14ac:dyDescent="0.2">
      <c r="A78" s="323"/>
      <c r="B78" s="324"/>
      <c r="C78" s="324"/>
      <c r="D78" s="324"/>
      <c r="E78" s="324"/>
      <c r="F78" s="324"/>
      <c r="G78" s="324"/>
      <c r="H78" s="324"/>
      <c r="I78" s="324"/>
      <c r="J78" s="324"/>
      <c r="K78" s="324"/>
      <c r="L78" s="324"/>
      <c r="M78" s="324"/>
      <c r="N78" s="324"/>
      <c r="O78" s="324"/>
      <c r="P78" s="324"/>
      <c r="Q78" s="324"/>
      <c r="R78" s="324"/>
      <c r="S78" s="324"/>
      <c r="T78" s="324"/>
      <c r="U78" s="324"/>
      <c r="V78" s="324"/>
      <c r="W78" s="324"/>
      <c r="X78" s="324"/>
      <c r="Y78" s="324"/>
      <c r="Z78" s="324"/>
      <c r="AA78" s="324"/>
      <c r="AB78" s="324"/>
      <c r="AC78" s="324"/>
      <c r="AD78" s="324"/>
      <c r="AE78" s="324"/>
    </row>
    <row r="79" spans="1:31" ht="258" customHeight="1" x14ac:dyDescent="0.2">
      <c r="A79" s="323"/>
      <c r="B79" s="324"/>
      <c r="C79" s="324"/>
      <c r="D79" s="324"/>
      <c r="E79" s="324"/>
      <c r="F79" s="324"/>
      <c r="G79" s="324"/>
      <c r="H79" s="324"/>
      <c r="I79" s="324"/>
      <c r="J79" s="324"/>
      <c r="K79" s="324"/>
      <c r="L79" s="324"/>
      <c r="M79" s="324"/>
      <c r="N79" s="324"/>
      <c r="O79" s="324"/>
      <c r="P79" s="324"/>
      <c r="Q79" s="324"/>
      <c r="R79" s="324"/>
      <c r="S79" s="324"/>
      <c r="T79" s="324"/>
      <c r="U79" s="324"/>
      <c r="V79" s="324"/>
      <c r="W79" s="324"/>
      <c r="X79" s="324"/>
      <c r="Y79" s="324"/>
      <c r="Z79" s="324"/>
      <c r="AA79" s="324"/>
      <c r="AB79" s="324"/>
      <c r="AC79" s="324"/>
      <c r="AD79" s="324"/>
      <c r="AE79" s="324"/>
    </row>
    <row r="80" spans="1:31" ht="18.75" x14ac:dyDescent="0.2">
      <c r="S80" s="114"/>
      <c r="T80" s="115"/>
      <c r="U80" s="114"/>
    </row>
    <row r="81" spans="1:21" ht="18.75" x14ac:dyDescent="0.2">
      <c r="S81" s="114"/>
      <c r="T81" s="115"/>
      <c r="U81" s="114"/>
    </row>
    <row r="82" spans="1:21" ht="18.75" x14ac:dyDescent="0.2">
      <c r="A82" s="325"/>
      <c r="S82" s="114"/>
      <c r="T82" s="115"/>
      <c r="U82" s="114"/>
    </row>
    <row r="83" spans="1:21" ht="18.75" x14ac:dyDescent="0.2">
      <c r="A83" s="325"/>
      <c r="S83" s="114"/>
      <c r="T83" s="115"/>
      <c r="U83" s="114"/>
    </row>
    <row r="84" spans="1:21" ht="18.75" x14ac:dyDescent="0.2">
      <c r="A84" s="325"/>
      <c r="S84" s="114"/>
      <c r="T84" s="115"/>
      <c r="U84" s="114"/>
    </row>
    <row r="85" spans="1:21" ht="18.75" x14ac:dyDescent="0.25">
      <c r="A85" s="117"/>
      <c r="S85" s="114"/>
      <c r="T85" s="115"/>
      <c r="U85" s="114"/>
    </row>
    <row r="86" spans="1:21" ht="18.75" x14ac:dyDescent="0.25">
      <c r="A86" s="117"/>
      <c r="S86" s="114"/>
      <c r="T86" s="115"/>
      <c r="U86" s="114"/>
    </row>
    <row r="87" spans="1:21" ht="18.75" x14ac:dyDescent="0.25">
      <c r="A87" s="116"/>
      <c r="S87" s="114"/>
      <c r="T87" s="115"/>
      <c r="U87" s="114"/>
    </row>
    <row r="88" spans="1:21" ht="18.75" x14ac:dyDescent="0.2">
      <c r="A88" s="325" t="s">
        <v>73</v>
      </c>
      <c r="B88" s="327"/>
      <c r="S88" s="114"/>
      <c r="T88" s="115"/>
      <c r="U88" s="114"/>
    </row>
    <row r="89" spans="1:21" ht="18.75" x14ac:dyDescent="0.2">
      <c r="A89" s="326"/>
      <c r="B89" s="327"/>
      <c r="S89" s="114"/>
      <c r="T89" s="115"/>
      <c r="U89" s="114"/>
    </row>
    <row r="90" spans="1:21" ht="18.75" x14ac:dyDescent="0.2">
      <c r="A90" s="326"/>
      <c r="B90" s="327"/>
      <c r="S90" s="114"/>
      <c r="T90" s="115"/>
      <c r="U90" s="114"/>
    </row>
    <row r="91" spans="1:21" ht="18.75" x14ac:dyDescent="0.25">
      <c r="A91" s="117"/>
      <c r="B91" s="118"/>
      <c r="S91" s="114"/>
      <c r="T91" s="115"/>
      <c r="U91" s="114"/>
    </row>
    <row r="92" spans="1:21" ht="12.75" customHeight="1" x14ac:dyDescent="0.25">
      <c r="A92" s="119"/>
    </row>
    <row r="93" spans="1:21" ht="12.75" customHeight="1" x14ac:dyDescent="0.2">
      <c r="A93" s="321" t="s">
        <v>74</v>
      </c>
    </row>
    <row r="94" spans="1:21" ht="12.75" customHeight="1" x14ac:dyDescent="0.2">
      <c r="A94" s="322"/>
    </row>
    <row r="95" spans="1:21" ht="12.75" customHeight="1" x14ac:dyDescent="0.2">
      <c r="A95" s="322"/>
    </row>
    <row r="96" spans="1:21" ht="249.75" customHeight="1" x14ac:dyDescent="0.2">
      <c r="A96" s="120"/>
    </row>
    <row r="97" spans="1:1" x14ac:dyDescent="0.2">
      <c r="A97" s="121"/>
    </row>
    <row r="98" spans="1:1" x14ac:dyDescent="0.2">
      <c r="A98" s="121"/>
    </row>
    <row r="99" spans="1:1" x14ac:dyDescent="0.2">
      <c r="A99" s="121"/>
    </row>
    <row r="100" spans="1:1" x14ac:dyDescent="0.2">
      <c r="A100" s="121"/>
    </row>
    <row r="101" spans="1:1" x14ac:dyDescent="0.2">
      <c r="A101" s="121"/>
    </row>
    <row r="102" spans="1:1" x14ac:dyDescent="0.2">
      <c r="A102" s="121"/>
    </row>
    <row r="103" spans="1:1" x14ac:dyDescent="0.2">
      <c r="A103" s="121"/>
    </row>
    <row r="138" spans="6:14" x14ac:dyDescent="0.2">
      <c r="J138" s="3" t="s">
        <v>75</v>
      </c>
      <c r="K138" s="3" t="s">
        <v>76</v>
      </c>
    </row>
    <row r="139" spans="6:14" s="122" customFormat="1" x14ac:dyDescent="0.2">
      <c r="F139" s="122">
        <v>0</v>
      </c>
      <c r="G139" s="122">
        <v>0</v>
      </c>
      <c r="H139" s="122">
        <v>0</v>
      </c>
      <c r="I139" s="122">
        <v>0</v>
      </c>
      <c r="J139" s="122">
        <v>0</v>
      </c>
      <c r="K139" s="122">
        <v>0</v>
      </c>
      <c r="L139" s="122">
        <v>0</v>
      </c>
      <c r="M139" s="122">
        <v>0</v>
      </c>
      <c r="N139" s="122" t="str">
        <f>+CONCATENATE(G139,"VEHICULO",M139)</f>
        <v>0VEHICULO0</v>
      </c>
    </row>
    <row r="140" spans="6:14" s="122" customFormat="1" x14ac:dyDescent="0.2">
      <c r="F140" s="122" t="s">
        <v>77</v>
      </c>
      <c r="G140" s="122" t="s">
        <v>78</v>
      </c>
      <c r="H140" s="122" t="s">
        <v>32</v>
      </c>
      <c r="I140" s="123">
        <v>582964</v>
      </c>
      <c r="J140" s="123" t="s">
        <v>79</v>
      </c>
      <c r="K140" s="124">
        <v>4</v>
      </c>
      <c r="L140" s="122" t="s">
        <v>80</v>
      </c>
      <c r="M140" s="122" t="s">
        <v>81</v>
      </c>
      <c r="N140" s="122" t="str">
        <f t="shared" ref="N140:N186" si="9">+CONCATENATE(G140,F140)</f>
        <v>1.40m³-15H-4OP</v>
      </c>
    </row>
    <row r="141" spans="6:14" s="122" customFormat="1" x14ac:dyDescent="0.2">
      <c r="F141" s="122" t="s">
        <v>82</v>
      </c>
      <c r="G141" s="122" t="s">
        <v>83</v>
      </c>
      <c r="H141" s="122" t="s">
        <v>14</v>
      </c>
      <c r="I141" s="123">
        <v>514916</v>
      </c>
      <c r="J141" s="123" t="s">
        <v>79</v>
      </c>
      <c r="K141" s="124">
        <v>3</v>
      </c>
      <c r="L141" s="122" t="s">
        <v>84</v>
      </c>
      <c r="M141" s="122" t="s">
        <v>81</v>
      </c>
      <c r="N141" s="122" t="str">
        <f t="shared" si="9"/>
        <v>2.40m³-15H-3OP</v>
      </c>
    </row>
    <row r="142" spans="6:14" s="122" customFormat="1" x14ac:dyDescent="0.2">
      <c r="F142" s="122" t="s">
        <v>85</v>
      </c>
      <c r="G142" s="122" t="s">
        <v>86</v>
      </c>
      <c r="H142" s="122" t="s">
        <v>87</v>
      </c>
      <c r="I142" s="123">
        <v>448638</v>
      </c>
      <c r="J142" s="123" t="s">
        <v>79</v>
      </c>
      <c r="K142" s="124">
        <v>2</v>
      </c>
      <c r="L142" s="122" t="s">
        <v>88</v>
      </c>
      <c r="M142" s="122" t="s">
        <v>81</v>
      </c>
      <c r="N142" s="122" t="str">
        <f t="shared" si="9"/>
        <v>3.40m³-15H-2OP</v>
      </c>
    </row>
    <row r="143" spans="6:14" s="122" customFormat="1" x14ac:dyDescent="0.2">
      <c r="F143" s="122" t="s">
        <v>89</v>
      </c>
      <c r="G143" s="122" t="s">
        <v>90</v>
      </c>
      <c r="H143" s="122" t="s">
        <v>91</v>
      </c>
      <c r="I143" s="123">
        <v>381163</v>
      </c>
      <c r="J143" s="123" t="s">
        <v>79</v>
      </c>
      <c r="K143" s="124">
        <v>1</v>
      </c>
      <c r="L143" s="122" t="s">
        <v>92</v>
      </c>
      <c r="M143" s="122" t="s">
        <v>81</v>
      </c>
      <c r="N143" s="122" t="str">
        <f t="shared" si="9"/>
        <v>4.40m³-15H-1OP</v>
      </c>
    </row>
    <row r="144" spans="6:14" s="122" customFormat="1" x14ac:dyDescent="0.2">
      <c r="F144" s="122" t="s">
        <v>93</v>
      </c>
      <c r="G144" s="122" t="s">
        <v>94</v>
      </c>
      <c r="H144" s="122" t="s">
        <v>95</v>
      </c>
      <c r="I144" s="123">
        <v>321680</v>
      </c>
      <c r="J144" s="123" t="s">
        <v>79</v>
      </c>
      <c r="K144" s="124">
        <v>0</v>
      </c>
      <c r="L144" s="122" t="s">
        <v>96</v>
      </c>
      <c r="M144" s="122" t="s">
        <v>81</v>
      </c>
      <c r="N144" s="122" t="str">
        <f t="shared" si="9"/>
        <v>5.40m³-15H-0OP</v>
      </c>
    </row>
    <row r="145" spans="6:14" s="122" customFormat="1" x14ac:dyDescent="0.2">
      <c r="F145" s="122" t="s">
        <v>97</v>
      </c>
      <c r="G145" s="122" t="s">
        <v>98</v>
      </c>
      <c r="H145" s="122" t="s">
        <v>99</v>
      </c>
      <c r="I145" s="123">
        <v>509192</v>
      </c>
      <c r="J145" s="123" t="s">
        <v>100</v>
      </c>
      <c r="K145" s="124">
        <v>4</v>
      </c>
      <c r="L145" s="122" t="s">
        <v>101</v>
      </c>
      <c r="M145" s="122" t="s">
        <v>81</v>
      </c>
      <c r="N145" s="122" t="str">
        <f t="shared" si="9"/>
        <v>6.40m³-9H-4OP</v>
      </c>
    </row>
    <row r="146" spans="6:14" s="122" customFormat="1" x14ac:dyDescent="0.2">
      <c r="F146" s="122" t="s">
        <v>102</v>
      </c>
      <c r="G146" s="122" t="s">
        <v>103</v>
      </c>
      <c r="H146" s="122" t="s">
        <v>104</v>
      </c>
      <c r="I146" s="123">
        <v>450204</v>
      </c>
      <c r="J146" s="123" t="s">
        <v>100</v>
      </c>
      <c r="K146" s="124">
        <v>3</v>
      </c>
      <c r="L146" s="122" t="s">
        <v>105</v>
      </c>
      <c r="M146" s="122" t="s">
        <v>81</v>
      </c>
      <c r="N146" s="122" t="str">
        <f t="shared" si="9"/>
        <v>7.40m³-9H-3OP</v>
      </c>
    </row>
    <row r="147" spans="6:14" s="122" customFormat="1" x14ac:dyDescent="0.2">
      <c r="F147" s="122" t="s">
        <v>106</v>
      </c>
      <c r="G147" s="122" t="s">
        <v>107</v>
      </c>
      <c r="H147" s="122" t="s">
        <v>108</v>
      </c>
      <c r="I147" s="123">
        <v>392186</v>
      </c>
      <c r="J147" s="123" t="s">
        <v>100</v>
      </c>
      <c r="K147" s="124">
        <v>2</v>
      </c>
      <c r="L147" s="122" t="s">
        <v>109</v>
      </c>
      <c r="M147" s="122" t="s">
        <v>81</v>
      </c>
      <c r="N147" s="122" t="str">
        <f t="shared" si="9"/>
        <v>8.40m³-9H-2OP</v>
      </c>
    </row>
    <row r="148" spans="6:14" s="122" customFormat="1" x14ac:dyDescent="0.2">
      <c r="F148" s="122" t="s">
        <v>110</v>
      </c>
      <c r="G148" s="122" t="s">
        <v>111</v>
      </c>
      <c r="H148" s="122" t="s">
        <v>112</v>
      </c>
      <c r="I148" s="123">
        <v>329397</v>
      </c>
      <c r="J148" s="123" t="s">
        <v>100</v>
      </c>
      <c r="K148" s="124">
        <v>1</v>
      </c>
      <c r="L148" s="122" t="s">
        <v>113</v>
      </c>
      <c r="M148" s="122" t="s">
        <v>81</v>
      </c>
      <c r="N148" s="122" t="str">
        <f t="shared" si="9"/>
        <v>9.40m³-9H-1OP</v>
      </c>
    </row>
    <row r="149" spans="6:14" s="122" customFormat="1" x14ac:dyDescent="0.2">
      <c r="F149" s="122" t="s">
        <v>114</v>
      </c>
      <c r="G149" s="122" t="s">
        <v>115</v>
      </c>
      <c r="H149" s="122" t="s">
        <v>116</v>
      </c>
      <c r="I149" s="123">
        <v>280919</v>
      </c>
      <c r="J149" s="123" t="s">
        <v>100</v>
      </c>
      <c r="K149" s="124">
        <v>0</v>
      </c>
      <c r="L149" s="122" t="s">
        <v>117</v>
      </c>
      <c r="M149" s="122" t="s">
        <v>81</v>
      </c>
      <c r="N149" s="122" t="str">
        <f t="shared" si="9"/>
        <v>10.40m³-9H-0OP</v>
      </c>
    </row>
    <row r="150" spans="6:14" s="122" customFormat="1" x14ac:dyDescent="0.2">
      <c r="F150" s="122" t="s">
        <v>118</v>
      </c>
      <c r="G150" s="122" t="s">
        <v>119</v>
      </c>
      <c r="H150" s="122" t="s">
        <v>120</v>
      </c>
      <c r="I150" s="123">
        <v>420585</v>
      </c>
      <c r="J150" s="123" t="s">
        <v>121</v>
      </c>
      <c r="K150" s="124">
        <v>4</v>
      </c>
      <c r="L150" s="122" t="s">
        <v>122</v>
      </c>
      <c r="M150" s="122" t="s">
        <v>81</v>
      </c>
      <c r="N150" s="122" t="str">
        <f t="shared" si="9"/>
        <v>11.40m³-4H-4OP</v>
      </c>
    </row>
    <row r="151" spans="6:14" s="122" customFormat="1" x14ac:dyDescent="0.2">
      <c r="F151" s="122" t="s">
        <v>123</v>
      </c>
      <c r="G151" s="122" t="s">
        <v>124</v>
      </c>
      <c r="H151" s="122" t="s">
        <v>125</v>
      </c>
      <c r="I151" s="123">
        <v>369327</v>
      </c>
      <c r="J151" s="123" t="s">
        <v>121</v>
      </c>
      <c r="K151" s="124">
        <v>3</v>
      </c>
      <c r="L151" s="122" t="s">
        <v>126</v>
      </c>
      <c r="M151" s="122" t="s">
        <v>81</v>
      </c>
      <c r="N151" s="122" t="str">
        <f t="shared" si="9"/>
        <v>12.40m³-4H-3OP</v>
      </c>
    </row>
    <row r="152" spans="6:14" s="122" customFormat="1" x14ac:dyDescent="0.2">
      <c r="F152" s="122" t="s">
        <v>127</v>
      </c>
      <c r="G152" s="122" t="s">
        <v>128</v>
      </c>
      <c r="H152" s="122" t="s">
        <v>129</v>
      </c>
      <c r="I152" s="123">
        <v>323463</v>
      </c>
      <c r="J152" s="123" t="s">
        <v>121</v>
      </c>
      <c r="K152" s="124">
        <v>2</v>
      </c>
      <c r="L152" s="122" t="s">
        <v>130</v>
      </c>
      <c r="M152" s="122" t="s">
        <v>81</v>
      </c>
      <c r="N152" s="122" t="str">
        <f t="shared" si="9"/>
        <v>13.40m³-4H-2OP</v>
      </c>
    </row>
    <row r="153" spans="6:14" s="122" customFormat="1" x14ac:dyDescent="0.2">
      <c r="F153" s="122" t="s">
        <v>131</v>
      </c>
      <c r="G153" s="122" t="s">
        <v>132</v>
      </c>
      <c r="H153" s="122" t="s">
        <v>133</v>
      </c>
      <c r="I153" s="123">
        <v>270330</v>
      </c>
      <c r="J153" s="123" t="s">
        <v>121</v>
      </c>
      <c r="K153" s="124">
        <v>1</v>
      </c>
      <c r="L153" s="122" t="s">
        <v>134</v>
      </c>
      <c r="M153" s="122" t="s">
        <v>81</v>
      </c>
      <c r="N153" s="122" t="str">
        <f t="shared" si="9"/>
        <v>14.40m³-4H-1OP</v>
      </c>
    </row>
    <row r="154" spans="6:14" s="122" customFormat="1" x14ac:dyDescent="0.2">
      <c r="F154" s="122" t="s">
        <v>135</v>
      </c>
      <c r="G154" s="122" t="s">
        <v>136</v>
      </c>
      <c r="H154" s="122" t="s">
        <v>137</v>
      </c>
      <c r="I154" s="123">
        <v>221709</v>
      </c>
      <c r="J154" s="123" t="s">
        <v>121</v>
      </c>
      <c r="K154" s="124">
        <v>0</v>
      </c>
      <c r="L154" s="122" t="s">
        <v>138</v>
      </c>
      <c r="M154" s="122" t="s">
        <v>81</v>
      </c>
      <c r="N154" s="122" t="str">
        <f t="shared" si="9"/>
        <v>15.40m³-4H-0OP</v>
      </c>
    </row>
    <row r="155" spans="6:14" s="122" customFormat="1" x14ac:dyDescent="0.2">
      <c r="F155" s="122" t="s">
        <v>139</v>
      </c>
      <c r="G155" s="122" t="s">
        <v>140</v>
      </c>
      <c r="H155" s="122" t="s">
        <v>19</v>
      </c>
      <c r="I155" s="123">
        <v>501739</v>
      </c>
      <c r="J155" s="123" t="s">
        <v>79</v>
      </c>
      <c r="K155" s="124">
        <v>4</v>
      </c>
      <c r="L155" s="122" t="s">
        <v>141</v>
      </c>
      <c r="M155" s="122" t="s">
        <v>81</v>
      </c>
      <c r="N155" s="122" t="str">
        <f t="shared" si="9"/>
        <v>16.25m³-15H-4OP</v>
      </c>
    </row>
    <row r="156" spans="6:14" s="122" customFormat="1" x14ac:dyDescent="0.2">
      <c r="F156" s="122" t="s">
        <v>142</v>
      </c>
      <c r="G156" s="122" t="s">
        <v>143</v>
      </c>
      <c r="H156" s="122" t="s">
        <v>22</v>
      </c>
      <c r="I156" s="123">
        <v>443323</v>
      </c>
      <c r="J156" s="123" t="s">
        <v>79</v>
      </c>
      <c r="K156" s="124">
        <v>3</v>
      </c>
      <c r="L156" s="122" t="s">
        <v>144</v>
      </c>
      <c r="M156" s="122" t="s">
        <v>81</v>
      </c>
      <c r="N156" s="122" t="str">
        <f t="shared" si="9"/>
        <v>17.25m³-15H-3OP</v>
      </c>
    </row>
    <row r="157" spans="6:14" s="122" customFormat="1" x14ac:dyDescent="0.2">
      <c r="F157" s="122" t="s">
        <v>145</v>
      </c>
      <c r="G157" s="122" t="s">
        <v>146</v>
      </c>
      <c r="H157" s="122" t="s">
        <v>147</v>
      </c>
      <c r="I157" s="123">
        <v>388652</v>
      </c>
      <c r="J157" s="123" t="s">
        <v>79</v>
      </c>
      <c r="K157" s="124">
        <v>2</v>
      </c>
      <c r="L157" s="122" t="s">
        <v>148</v>
      </c>
      <c r="M157" s="122" t="s">
        <v>81</v>
      </c>
      <c r="N157" s="122" t="str">
        <f t="shared" si="9"/>
        <v>18.25m³-15H-2OP</v>
      </c>
    </row>
    <row r="158" spans="6:14" s="122" customFormat="1" x14ac:dyDescent="0.2">
      <c r="F158" s="122" t="s">
        <v>149</v>
      </c>
      <c r="G158" s="122" t="s">
        <v>150</v>
      </c>
      <c r="H158" s="122" t="s">
        <v>151</v>
      </c>
      <c r="I158" s="123">
        <v>323189</v>
      </c>
      <c r="J158" s="123" t="s">
        <v>79</v>
      </c>
      <c r="K158" s="124">
        <v>1</v>
      </c>
      <c r="L158" s="122" t="s">
        <v>152</v>
      </c>
      <c r="M158" s="122" t="s">
        <v>81</v>
      </c>
      <c r="N158" s="122" t="str">
        <f t="shared" si="9"/>
        <v>19.25m³-15H-1OP</v>
      </c>
    </row>
    <row r="159" spans="6:14" s="122" customFormat="1" x14ac:dyDescent="0.2">
      <c r="F159" s="122" t="s">
        <v>153</v>
      </c>
      <c r="G159" s="122" t="s">
        <v>154</v>
      </c>
      <c r="H159" s="122" t="s">
        <v>155</v>
      </c>
      <c r="I159" s="123">
        <v>256051</v>
      </c>
      <c r="J159" s="123" t="s">
        <v>79</v>
      </c>
      <c r="K159" s="124">
        <v>0</v>
      </c>
      <c r="L159" s="122" t="s">
        <v>156</v>
      </c>
      <c r="M159" s="122" t="s">
        <v>81</v>
      </c>
      <c r="N159" s="122" t="str">
        <f t="shared" si="9"/>
        <v>20.25m³-15H-0OP</v>
      </c>
    </row>
    <row r="160" spans="6:14" s="122" customFormat="1" x14ac:dyDescent="0.2">
      <c r="F160" s="122" t="s">
        <v>157</v>
      </c>
      <c r="G160" s="122" t="s">
        <v>158</v>
      </c>
      <c r="H160" s="122" t="s">
        <v>27</v>
      </c>
      <c r="I160" s="123">
        <v>433978</v>
      </c>
      <c r="J160" s="123" t="s">
        <v>100</v>
      </c>
      <c r="K160" s="124">
        <v>4</v>
      </c>
      <c r="L160" s="122" t="s">
        <v>159</v>
      </c>
      <c r="M160" s="122" t="s">
        <v>81</v>
      </c>
      <c r="N160" s="122" t="str">
        <f t="shared" si="9"/>
        <v>21.25m³-9H-4OP</v>
      </c>
    </row>
    <row r="161" spans="6:14" s="122" customFormat="1" x14ac:dyDescent="0.2">
      <c r="F161" s="122" t="s">
        <v>160</v>
      </c>
      <c r="G161" s="122" t="s">
        <v>161</v>
      </c>
      <c r="H161" s="122" t="s">
        <v>162</v>
      </c>
      <c r="I161" s="123">
        <v>386383</v>
      </c>
      <c r="J161" s="123" t="s">
        <v>100</v>
      </c>
      <c r="K161" s="124">
        <v>3</v>
      </c>
      <c r="L161" s="122" t="s">
        <v>163</v>
      </c>
      <c r="M161" s="122" t="s">
        <v>81</v>
      </c>
      <c r="N161" s="122" t="str">
        <f t="shared" si="9"/>
        <v>22.25m³-9H-3OP</v>
      </c>
    </row>
    <row r="162" spans="6:14" s="122" customFormat="1" x14ac:dyDescent="0.2">
      <c r="F162" s="122" t="s">
        <v>164</v>
      </c>
      <c r="G162" s="122" t="s">
        <v>165</v>
      </c>
      <c r="H162" s="122" t="s">
        <v>166</v>
      </c>
      <c r="I162" s="123">
        <v>345928</v>
      </c>
      <c r="J162" s="123" t="s">
        <v>100</v>
      </c>
      <c r="K162" s="124">
        <v>2</v>
      </c>
      <c r="L162" s="122" t="s">
        <v>167</v>
      </c>
      <c r="M162" s="122" t="s">
        <v>81</v>
      </c>
      <c r="N162" s="122" t="str">
        <f t="shared" si="9"/>
        <v>23.25m³-9H-2OP</v>
      </c>
    </row>
    <row r="163" spans="6:14" s="122" customFormat="1" x14ac:dyDescent="0.2">
      <c r="F163" s="122" t="s">
        <v>168</v>
      </c>
      <c r="G163" s="122" t="s">
        <v>169</v>
      </c>
      <c r="H163" s="122" t="s">
        <v>170</v>
      </c>
      <c r="I163" s="123">
        <v>290841</v>
      </c>
      <c r="J163" s="123" t="s">
        <v>100</v>
      </c>
      <c r="K163" s="124">
        <v>1</v>
      </c>
      <c r="L163" s="122" t="s">
        <v>171</v>
      </c>
      <c r="M163" s="122" t="s">
        <v>81</v>
      </c>
      <c r="N163" s="122" t="str">
        <f t="shared" si="9"/>
        <v>24.25m³-9H-1OP</v>
      </c>
    </row>
    <row r="164" spans="6:14" s="122" customFormat="1" x14ac:dyDescent="0.2">
      <c r="F164" s="122" t="s">
        <v>172</v>
      </c>
      <c r="G164" s="122" t="s">
        <v>173</v>
      </c>
      <c r="H164" s="122" t="s">
        <v>174</v>
      </c>
      <c r="I164" s="123">
        <v>225849</v>
      </c>
      <c r="J164" s="123" t="s">
        <v>100</v>
      </c>
      <c r="K164" s="124">
        <v>0</v>
      </c>
      <c r="L164" s="122" t="s">
        <v>175</v>
      </c>
      <c r="M164" s="122" t="s">
        <v>81</v>
      </c>
      <c r="N164" s="122" t="str">
        <f t="shared" si="9"/>
        <v>25.25m³-9H-0OP</v>
      </c>
    </row>
    <row r="165" spans="6:14" s="122" customFormat="1" x14ac:dyDescent="0.2">
      <c r="F165" s="122" t="s">
        <v>176</v>
      </c>
      <c r="G165" s="122" t="s">
        <v>177</v>
      </c>
      <c r="H165" s="122" t="s">
        <v>178</v>
      </c>
      <c r="I165" s="123">
        <v>374201</v>
      </c>
      <c r="J165" s="123" t="s">
        <v>121</v>
      </c>
      <c r="K165" s="124">
        <v>4</v>
      </c>
      <c r="L165" s="122" t="s">
        <v>179</v>
      </c>
      <c r="M165" s="122" t="s">
        <v>81</v>
      </c>
      <c r="N165" s="122" t="str">
        <f t="shared" si="9"/>
        <v>26.25m³-4H-4OP</v>
      </c>
    </row>
    <row r="166" spans="6:14" s="122" customFormat="1" x14ac:dyDescent="0.2">
      <c r="F166" s="122" t="s">
        <v>180</v>
      </c>
      <c r="G166" s="122" t="s">
        <v>181</v>
      </c>
      <c r="H166" s="122" t="s">
        <v>182</v>
      </c>
      <c r="I166" s="123">
        <v>323876</v>
      </c>
      <c r="J166" s="123" t="s">
        <v>121</v>
      </c>
      <c r="K166" s="124">
        <v>3</v>
      </c>
      <c r="L166" s="122" t="s">
        <v>183</v>
      </c>
      <c r="M166" s="122" t="s">
        <v>81</v>
      </c>
      <c r="N166" s="122" t="str">
        <f t="shared" si="9"/>
        <v>27.25m³-4H-3OP</v>
      </c>
    </row>
    <row r="167" spans="6:14" s="122" customFormat="1" x14ac:dyDescent="0.2">
      <c r="F167" s="122" t="s">
        <v>184</v>
      </c>
      <c r="G167" s="122" t="s">
        <v>185</v>
      </c>
      <c r="H167" s="122" t="s">
        <v>186</v>
      </c>
      <c r="I167" s="123">
        <v>283531</v>
      </c>
      <c r="J167" s="123" t="s">
        <v>121</v>
      </c>
      <c r="K167" s="124">
        <v>2</v>
      </c>
      <c r="L167" s="122" t="s">
        <v>187</v>
      </c>
      <c r="M167" s="122" t="s">
        <v>81</v>
      </c>
      <c r="N167" s="122" t="str">
        <f t="shared" si="9"/>
        <v>28.25m³-4H-2OP</v>
      </c>
    </row>
    <row r="168" spans="6:14" s="122" customFormat="1" x14ac:dyDescent="0.2">
      <c r="F168" s="122" t="s">
        <v>188</v>
      </c>
      <c r="G168" s="122" t="s">
        <v>189</v>
      </c>
      <c r="H168" s="122" t="s">
        <v>190</v>
      </c>
      <c r="I168" s="123">
        <v>236854</v>
      </c>
      <c r="J168" s="123" t="s">
        <v>121</v>
      </c>
      <c r="K168" s="124">
        <v>1</v>
      </c>
      <c r="L168" s="122" t="s">
        <v>191</v>
      </c>
      <c r="M168" s="122" t="s">
        <v>81</v>
      </c>
      <c r="N168" s="122" t="str">
        <f t="shared" si="9"/>
        <v>29.25m³-4H-1OP</v>
      </c>
    </row>
    <row r="169" spans="6:14" s="122" customFormat="1" x14ac:dyDescent="0.2">
      <c r="F169" s="122" t="s">
        <v>192</v>
      </c>
      <c r="G169" s="122" t="s">
        <v>193</v>
      </c>
      <c r="H169" s="122" t="s">
        <v>194</v>
      </c>
      <c r="I169" s="123">
        <v>179940</v>
      </c>
      <c r="J169" s="123" t="s">
        <v>121</v>
      </c>
      <c r="K169" s="124">
        <v>0</v>
      </c>
      <c r="L169" s="122" t="s">
        <v>195</v>
      </c>
      <c r="M169" s="122" t="s">
        <v>81</v>
      </c>
      <c r="N169" s="122" t="str">
        <f t="shared" si="9"/>
        <v>30.25m³-4H-0OP</v>
      </c>
    </row>
    <row r="170" spans="6:14" s="122" customFormat="1" x14ac:dyDescent="0.2">
      <c r="F170" s="122" t="s">
        <v>196</v>
      </c>
      <c r="G170" s="122" t="s">
        <v>197</v>
      </c>
      <c r="H170" s="122" t="s">
        <v>17</v>
      </c>
      <c r="I170" s="123">
        <v>239262</v>
      </c>
      <c r="J170" s="123" t="s">
        <v>79</v>
      </c>
      <c r="K170" s="124">
        <v>0</v>
      </c>
      <c r="L170" s="122" t="s">
        <v>198</v>
      </c>
      <c r="M170" s="122" t="s">
        <v>81</v>
      </c>
      <c r="N170" s="122" t="str">
        <f t="shared" si="9"/>
        <v>31.FURGON-15H</v>
      </c>
    </row>
    <row r="171" spans="6:14" s="122" customFormat="1" x14ac:dyDescent="0.2">
      <c r="F171" s="122" t="s">
        <v>199</v>
      </c>
      <c r="G171" s="122" t="s">
        <v>200</v>
      </c>
      <c r="H171" s="122" t="s">
        <v>201</v>
      </c>
      <c r="I171" s="123">
        <v>214754</v>
      </c>
      <c r="J171" s="123" t="s">
        <v>100</v>
      </c>
      <c r="K171" s="124">
        <v>0</v>
      </c>
      <c r="L171" s="122" t="s">
        <v>202</v>
      </c>
      <c r="M171" s="122" t="s">
        <v>81</v>
      </c>
      <c r="N171" s="122" t="str">
        <f t="shared" si="9"/>
        <v>32.FURGON-9H</v>
      </c>
    </row>
    <row r="172" spans="6:14" s="122" customFormat="1" x14ac:dyDescent="0.2">
      <c r="F172" s="122" t="s">
        <v>203</v>
      </c>
      <c r="G172" s="122" t="s">
        <v>204</v>
      </c>
      <c r="H172" s="122" t="s">
        <v>205</v>
      </c>
      <c r="I172" s="123">
        <v>173120</v>
      </c>
      <c r="J172" s="123" t="s">
        <v>121</v>
      </c>
      <c r="K172" s="124">
        <v>0</v>
      </c>
      <c r="L172" s="122" t="s">
        <v>206</v>
      </c>
      <c r="M172" s="122" t="s">
        <v>81</v>
      </c>
      <c r="N172" s="122" t="str">
        <f t="shared" si="9"/>
        <v>33.FURGON-4H</v>
      </c>
    </row>
    <row r="173" spans="6:14" s="122" customFormat="1" x14ac:dyDescent="0.2">
      <c r="F173" s="122" t="s">
        <v>207</v>
      </c>
      <c r="G173" s="122" t="s">
        <v>208</v>
      </c>
      <c r="H173" s="122" t="s">
        <v>44</v>
      </c>
      <c r="I173" s="123">
        <v>373234</v>
      </c>
      <c r="J173" s="123" t="s">
        <v>79</v>
      </c>
      <c r="K173" s="124">
        <v>0</v>
      </c>
      <c r="L173" s="122" t="s">
        <v>209</v>
      </c>
      <c r="M173" s="122" t="s">
        <v>81</v>
      </c>
      <c r="N173" s="122" t="str">
        <f t="shared" si="9"/>
        <v>34.4X4-15H</v>
      </c>
    </row>
    <row r="174" spans="6:14" s="122" customFormat="1" x14ac:dyDescent="0.2">
      <c r="F174" s="122" t="s">
        <v>210</v>
      </c>
      <c r="G174" s="122" t="s">
        <v>211</v>
      </c>
      <c r="H174" s="122" t="s">
        <v>212</v>
      </c>
      <c r="I174" s="123">
        <v>242399</v>
      </c>
      <c r="J174" s="123" t="s">
        <v>100</v>
      </c>
      <c r="K174" s="124">
        <v>0</v>
      </c>
      <c r="L174" s="122" t="s">
        <v>213</v>
      </c>
      <c r="M174" s="122" t="s">
        <v>81</v>
      </c>
      <c r="N174" s="122" t="str">
        <f t="shared" si="9"/>
        <v>35.4X4-9H</v>
      </c>
    </row>
    <row r="175" spans="6:14" s="122" customFormat="1" x14ac:dyDescent="0.2">
      <c r="F175" s="122" t="s">
        <v>214</v>
      </c>
      <c r="G175" s="122" t="s">
        <v>215</v>
      </c>
      <c r="H175" s="122" t="s">
        <v>216</v>
      </c>
      <c r="I175" s="123">
        <v>195220</v>
      </c>
      <c r="J175" s="123" t="s">
        <v>121</v>
      </c>
      <c r="K175" s="124">
        <v>0</v>
      </c>
      <c r="L175" s="122" t="s">
        <v>217</v>
      </c>
      <c r="M175" s="122" t="s">
        <v>81</v>
      </c>
      <c r="N175" s="122" t="str">
        <f t="shared" si="9"/>
        <v>36.4X4-4H</v>
      </c>
    </row>
    <row r="176" spans="6:14" s="122" customFormat="1" x14ac:dyDescent="0.2">
      <c r="F176" s="122" t="s">
        <v>218</v>
      </c>
      <c r="G176" s="122" t="s">
        <v>219</v>
      </c>
      <c r="H176" s="122" t="s">
        <v>220</v>
      </c>
      <c r="I176" s="123">
        <v>836001</v>
      </c>
      <c r="J176" s="123" t="s">
        <v>79</v>
      </c>
      <c r="K176" s="124">
        <v>0</v>
      </c>
      <c r="L176" s="122" t="s">
        <v>221</v>
      </c>
      <c r="M176" s="122" t="s">
        <v>81</v>
      </c>
      <c r="N176" s="122" t="str">
        <f t="shared" si="9"/>
        <v>37.MONTACARGA-15H</v>
      </c>
    </row>
    <row r="177" spans="6:14" s="122" customFormat="1" x14ac:dyDescent="0.2">
      <c r="F177" s="122" t="s">
        <v>222</v>
      </c>
      <c r="G177" s="122" t="s">
        <v>223</v>
      </c>
      <c r="H177" s="122" t="s">
        <v>224</v>
      </c>
      <c r="I177" s="123">
        <v>144356</v>
      </c>
      <c r="J177" s="123" t="s">
        <v>225</v>
      </c>
      <c r="K177" s="124">
        <v>0</v>
      </c>
      <c r="L177" s="122" t="s">
        <v>226</v>
      </c>
      <c r="M177" s="122" t="s">
        <v>81</v>
      </c>
      <c r="N177" s="122" t="str">
        <f t="shared" si="9"/>
        <v>38.MONTACARGA-1H</v>
      </c>
    </row>
    <row r="178" spans="6:14" s="122" customFormat="1" x14ac:dyDescent="0.2">
      <c r="F178" s="122" t="s">
        <v>227</v>
      </c>
      <c r="G178" s="122" t="s">
        <v>228</v>
      </c>
      <c r="H178" s="122" t="s">
        <v>229</v>
      </c>
      <c r="I178" s="123">
        <v>828620</v>
      </c>
      <c r="J178" s="123" t="s">
        <v>79</v>
      </c>
      <c r="K178" s="124">
        <v>0</v>
      </c>
      <c r="L178" s="122" t="s">
        <v>230</v>
      </c>
      <c r="M178" s="122" t="s">
        <v>81</v>
      </c>
      <c r="N178" s="122" t="str">
        <f t="shared" si="9"/>
        <v>39.GRUA-15H-</v>
      </c>
    </row>
    <row r="179" spans="6:14" s="122" customFormat="1" x14ac:dyDescent="0.2">
      <c r="F179" s="122" t="s">
        <v>231</v>
      </c>
      <c r="G179" s="122" t="s">
        <v>232</v>
      </c>
      <c r="H179" s="122" t="s">
        <v>233</v>
      </c>
      <c r="I179" s="123">
        <v>148058</v>
      </c>
      <c r="J179" s="123" t="s">
        <v>225</v>
      </c>
      <c r="K179" s="124">
        <v>0</v>
      </c>
      <c r="L179" s="122" t="s">
        <v>234</v>
      </c>
      <c r="M179" s="122" t="s">
        <v>81</v>
      </c>
      <c r="N179" s="122" t="str">
        <f t="shared" si="9"/>
        <v>40.GRUA-1H</v>
      </c>
    </row>
    <row r="180" spans="6:14" s="122" customFormat="1" x14ac:dyDescent="0.2">
      <c r="F180" s="122" t="s">
        <v>235</v>
      </c>
      <c r="G180" s="122" t="s">
        <v>236</v>
      </c>
      <c r="H180" s="122" t="s">
        <v>38</v>
      </c>
      <c r="I180" s="123">
        <v>53577</v>
      </c>
      <c r="J180" s="123" t="s">
        <v>225</v>
      </c>
      <c r="K180" s="124">
        <v>0</v>
      </c>
      <c r="L180" s="122" t="s">
        <v>237</v>
      </c>
      <c r="M180" s="122" t="s">
        <v>81</v>
      </c>
      <c r="N180" s="122" t="str">
        <f t="shared" si="9"/>
        <v>41.OPERARIO-8-H</v>
      </c>
    </row>
    <row r="181" spans="6:14" s="122" customFormat="1" x14ac:dyDescent="0.2">
      <c r="F181" s="122" t="s">
        <v>238</v>
      </c>
      <c r="G181" s="122" t="s">
        <v>239</v>
      </c>
      <c r="H181" s="122" t="s">
        <v>240</v>
      </c>
      <c r="I181" s="123">
        <v>41562</v>
      </c>
      <c r="J181" s="123" t="s">
        <v>225</v>
      </c>
      <c r="K181" s="124">
        <v>0</v>
      </c>
      <c r="L181" s="122" t="s">
        <v>241</v>
      </c>
      <c r="M181" s="122" t="s">
        <v>81</v>
      </c>
      <c r="N181" s="122" t="str">
        <f t="shared" si="9"/>
        <v>42.OPERARIO-6-H</v>
      </c>
    </row>
    <row r="182" spans="6:14" s="122" customFormat="1" x14ac:dyDescent="0.2">
      <c r="F182" s="122" t="s">
        <v>242</v>
      </c>
      <c r="G182" s="122" t="s">
        <v>243</v>
      </c>
      <c r="H182" s="122" t="s">
        <v>244</v>
      </c>
      <c r="I182" s="123">
        <v>628232</v>
      </c>
      <c r="N182" s="122" t="str">
        <f t="shared" si="9"/>
        <v>43.BOGOTA-REGION-40m³-</v>
      </c>
    </row>
    <row r="183" spans="6:14" s="122" customFormat="1" x14ac:dyDescent="0.2">
      <c r="F183" s="122" t="s">
        <v>245</v>
      </c>
      <c r="G183" s="122" t="s">
        <v>246</v>
      </c>
      <c r="H183" s="122" t="s">
        <v>247</v>
      </c>
      <c r="I183" s="123">
        <v>562619</v>
      </c>
      <c r="N183" s="122" t="str">
        <f t="shared" si="9"/>
        <v>44.BOGOTA-REGION-25m³-</v>
      </c>
    </row>
    <row r="184" spans="6:14" s="122" customFormat="1" x14ac:dyDescent="0.2">
      <c r="F184" s="122" t="s">
        <v>248</v>
      </c>
      <c r="G184" s="122" t="s">
        <v>249</v>
      </c>
      <c r="H184" s="122" t="s">
        <v>250</v>
      </c>
      <c r="I184" s="123">
        <v>418264</v>
      </c>
      <c r="N184" s="122" t="str">
        <f t="shared" si="9"/>
        <v>45.BOGOTA-REGION-FURGON-</v>
      </c>
    </row>
    <row r="185" spans="6:14" s="122" customFormat="1" x14ac:dyDescent="0.2">
      <c r="F185" s="122" t="s">
        <v>251</v>
      </c>
      <c r="G185" s="122" t="s">
        <v>252</v>
      </c>
      <c r="H185" s="122" t="s">
        <v>253</v>
      </c>
      <c r="I185" s="123">
        <v>288714</v>
      </c>
      <c r="N185" s="122" t="str">
        <f t="shared" si="9"/>
        <v>46.BOGOTA-REGION-4X4</v>
      </c>
    </row>
    <row r="186" spans="6:14" x14ac:dyDescent="0.2">
      <c r="H186" s="122" t="s">
        <v>254</v>
      </c>
      <c r="I186" s="123">
        <f>41562*6</f>
        <v>249372</v>
      </c>
      <c r="J186" s="123" t="s">
        <v>225</v>
      </c>
      <c r="N186" s="3" t="str">
        <f t="shared" si="9"/>
        <v/>
      </c>
    </row>
    <row r="187" spans="6:14" x14ac:dyDescent="0.2">
      <c r="H187" s="122" t="s">
        <v>255</v>
      </c>
      <c r="I187" s="123">
        <f>41562*8</f>
        <v>332496</v>
      </c>
      <c r="J187" s="123" t="s">
        <v>225</v>
      </c>
    </row>
    <row r="188" spans="6:14" x14ac:dyDescent="0.2">
      <c r="H188" s="122" t="s">
        <v>256</v>
      </c>
      <c r="I188" s="123">
        <f>41562*8</f>
        <v>332496</v>
      </c>
      <c r="J188" s="123" t="s">
        <v>225</v>
      </c>
    </row>
    <row r="189" spans="6:14" x14ac:dyDescent="0.2">
      <c r="H189" s="122" t="s">
        <v>257</v>
      </c>
      <c r="I189" s="123">
        <f>53577*10</f>
        <v>535770</v>
      </c>
      <c r="J189" s="123" t="s">
        <v>225</v>
      </c>
    </row>
    <row r="190" spans="6:14" x14ac:dyDescent="0.2">
      <c r="H190" s="122" t="s">
        <v>258</v>
      </c>
      <c r="I190" s="123">
        <f>53577*8</f>
        <v>428616</v>
      </c>
      <c r="J190" s="123" t="s">
        <v>225</v>
      </c>
    </row>
    <row r="191" spans="6:14" x14ac:dyDescent="0.2">
      <c r="H191" s="122" t="s">
        <v>259</v>
      </c>
      <c r="I191" s="123">
        <f>53577*10</f>
        <v>535770</v>
      </c>
      <c r="J191" s="123" t="s">
        <v>225</v>
      </c>
    </row>
  </sheetData>
  <sheetProtection selectLockedCells="1" selectUnlockedCells="1"/>
  <mergeCells count="23">
    <mergeCell ref="A93:A95"/>
    <mergeCell ref="R13:Y13"/>
    <mergeCell ref="A73:AE79"/>
    <mergeCell ref="A82:A84"/>
    <mergeCell ref="A88:A90"/>
    <mergeCell ref="B88:B90"/>
    <mergeCell ref="A72:AE72"/>
    <mergeCell ref="A14:G14"/>
    <mergeCell ref="I16:P16"/>
    <mergeCell ref="R18:Y18"/>
    <mergeCell ref="A23:G23"/>
    <mergeCell ref="A24:G24"/>
    <mergeCell ref="A32:G32"/>
    <mergeCell ref="A41:G41"/>
    <mergeCell ref="A42:G42"/>
    <mergeCell ref="J46:P65"/>
    <mergeCell ref="R2:Y2"/>
    <mergeCell ref="AA2:AE2"/>
    <mergeCell ref="A52:G52"/>
    <mergeCell ref="K70:L70"/>
    <mergeCell ref="A1:G1"/>
    <mergeCell ref="A2:G2"/>
    <mergeCell ref="I2:P2"/>
  </mergeCells>
  <dataValidations count="4">
    <dataValidation type="list" allowBlank="1" showInputMessage="1" showErrorMessage="1" sqref="F39" xr:uid="{85380772-0525-704E-BF98-2C45081FA819}">
      <formula1>$H$139:$H$184</formula1>
    </dataValidation>
    <dataValidation type="list" allowBlank="1" showInputMessage="1" showErrorMessage="1" sqref="O9:O15 F64 X7:X8 F30:F31 F17:F19 F46:F51 O20:O24" xr:uid="{4DFEE0E3-1A27-0849-B3B0-8772EB15415B}">
      <formula1>$H$139:$H$185</formula1>
    </dataValidation>
    <dataValidation type="list" allowBlank="1" showInputMessage="1" showErrorMessage="1" sqref="F29 F20:F21 F11:F13" xr:uid="{AA5B8C2E-C584-1E4B-9F6A-73C5033AB224}">
      <formula1>$H$140:$H$185</formula1>
    </dataValidation>
    <dataValidation type="list" allowBlank="1" showInputMessage="1" showErrorMessage="1" sqref="F4:F10 F16 F26:F28 F34:F38 F54:F63 O4:O8 O18:O19 X4:X6 X15:X16 X20:X23" xr:uid="{D51773B6-689F-D643-BBAF-9B609889AACC}">
      <formula1>$H$139:$H$191</formula1>
    </dataValidation>
  </dataValidations>
  <pageMargins left="0.78749999999999998" right="0.78749999999999998" top="1.0527777777777778" bottom="1.0527777777777778" header="0.78749999999999998" footer="0.78749999999999998"/>
  <pageSetup scale="13" firstPageNumber="0" orientation="landscape" r:id="rId1"/>
  <headerFooter alignWithMargins="0"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1A961-6212-4749-B991-630ABC528FCD}">
  <sheetPr>
    <tabColor rgb="FFFF0000"/>
  </sheetPr>
  <dimension ref="A1:AE192"/>
  <sheetViews>
    <sheetView view="pageBreakPreview" topLeftCell="H27" zoomScaleNormal="59" zoomScaleSheetLayoutView="100" workbookViewId="0">
      <selection activeCell="A21" sqref="A21"/>
    </sheetView>
  </sheetViews>
  <sheetFormatPr baseColWidth="10" defaultColWidth="11.42578125" defaultRowHeight="12.75" x14ac:dyDescent="0.2"/>
  <cols>
    <col min="1" max="1" width="58.42578125" style="3" customWidth="1"/>
    <col min="2" max="2" width="27.42578125" style="3" customWidth="1"/>
    <col min="3" max="3" width="20.85546875" style="3" customWidth="1"/>
    <col min="4" max="5" width="44.42578125" style="3" customWidth="1"/>
    <col min="6" max="6" width="54.42578125" style="3" customWidth="1"/>
    <col min="7" max="7" width="52.85546875" style="3" customWidth="1"/>
    <col min="8" max="8" width="21.7109375" style="3" customWidth="1"/>
    <col min="9" max="9" width="28.140625" style="3" customWidth="1"/>
    <col min="10" max="10" width="64.85546875" style="3" customWidth="1"/>
    <col min="11" max="11" width="17.28515625" style="3" customWidth="1"/>
    <col min="12" max="12" width="18.140625" style="3" customWidth="1"/>
    <col min="13" max="13" width="20.85546875" style="3" customWidth="1"/>
    <col min="14" max="14" width="25.7109375" style="3" customWidth="1"/>
    <col min="15" max="15" width="43.42578125" style="3" customWidth="1"/>
    <col min="16" max="16" width="29.28515625" style="3" customWidth="1"/>
    <col min="17" max="17" width="23.85546875" style="3" customWidth="1"/>
    <col min="18" max="18" width="18.140625" style="3" customWidth="1"/>
    <col min="19" max="19" width="35.42578125" style="3" customWidth="1"/>
    <col min="20" max="20" width="20.28515625" style="3" customWidth="1"/>
    <col min="21" max="21" width="19" style="3" customWidth="1"/>
    <col min="22" max="23" width="25.42578125" style="3" customWidth="1"/>
    <col min="24" max="24" width="42.7109375" style="3" customWidth="1"/>
    <col min="25" max="25" width="22" style="3" customWidth="1"/>
    <col min="26" max="26" width="86.42578125" style="3" customWidth="1"/>
    <col min="27" max="27" width="43.140625" style="3" customWidth="1"/>
    <col min="28" max="29" width="11.42578125" style="3"/>
    <col min="30" max="30" width="14.42578125" style="3" customWidth="1"/>
    <col min="31" max="31" width="20" style="3" customWidth="1"/>
    <col min="32" max="264" width="11.42578125" style="3"/>
    <col min="265" max="265" width="43.7109375" style="3" customWidth="1"/>
    <col min="266" max="266" width="18.28515625" style="3" customWidth="1"/>
    <col min="267" max="267" width="35.42578125" style="3" customWidth="1"/>
    <col min="268" max="268" width="56.42578125" style="3" customWidth="1"/>
    <col min="269" max="269" width="121.28515625" style="3" customWidth="1"/>
    <col min="270" max="270" width="6" style="3" customWidth="1"/>
    <col min="271" max="271" width="33.42578125" style="3" customWidth="1"/>
    <col min="272" max="272" width="14.28515625" style="3" customWidth="1"/>
    <col min="273" max="273" width="12.7109375" style="3" customWidth="1"/>
    <col min="274" max="274" width="20.85546875" style="3" customWidth="1"/>
    <col min="275" max="275" width="16" style="3" customWidth="1"/>
    <col min="276" max="276" width="5.85546875" style="3" customWidth="1"/>
    <col min="277" max="277" width="35.42578125" style="3" customWidth="1"/>
    <col min="278" max="278" width="17.42578125" style="3" customWidth="1"/>
    <col min="279" max="279" width="14.140625" style="3" customWidth="1"/>
    <col min="280" max="280" width="22" style="3" customWidth="1"/>
    <col min="281" max="282" width="11.42578125" style="3"/>
    <col min="283" max="283" width="22.42578125" style="3" customWidth="1"/>
    <col min="284" max="285" width="11.42578125" style="3"/>
    <col min="286" max="286" width="14.42578125" style="3" customWidth="1"/>
    <col min="287" max="287" width="20" style="3" customWidth="1"/>
    <col min="288" max="520" width="11.42578125" style="3"/>
    <col min="521" max="521" width="43.7109375" style="3" customWidth="1"/>
    <col min="522" max="522" width="18.28515625" style="3" customWidth="1"/>
    <col min="523" max="523" width="35.42578125" style="3" customWidth="1"/>
    <col min="524" max="524" width="56.42578125" style="3" customWidth="1"/>
    <col min="525" max="525" width="121.28515625" style="3" customWidth="1"/>
    <col min="526" max="526" width="6" style="3" customWidth="1"/>
    <col min="527" max="527" width="33.42578125" style="3" customWidth="1"/>
    <col min="528" max="528" width="14.28515625" style="3" customWidth="1"/>
    <col min="529" max="529" width="12.7109375" style="3" customWidth="1"/>
    <col min="530" max="530" width="20.85546875" style="3" customWidth="1"/>
    <col min="531" max="531" width="16" style="3" customWidth="1"/>
    <col min="532" max="532" width="5.85546875" style="3" customWidth="1"/>
    <col min="533" max="533" width="35.42578125" style="3" customWidth="1"/>
    <col min="534" max="534" width="17.42578125" style="3" customWidth="1"/>
    <col min="535" max="535" width="14.140625" style="3" customWidth="1"/>
    <col min="536" max="536" width="22" style="3" customWidth="1"/>
    <col min="537" max="538" width="11.42578125" style="3"/>
    <col min="539" max="539" width="22.42578125" style="3" customWidth="1"/>
    <col min="540" max="541" width="11.42578125" style="3"/>
    <col min="542" max="542" width="14.42578125" style="3" customWidth="1"/>
    <col min="543" max="543" width="20" style="3" customWidth="1"/>
    <col min="544" max="776" width="11.42578125" style="3"/>
    <col min="777" max="777" width="43.7109375" style="3" customWidth="1"/>
    <col min="778" max="778" width="18.28515625" style="3" customWidth="1"/>
    <col min="779" max="779" width="35.42578125" style="3" customWidth="1"/>
    <col min="780" max="780" width="56.42578125" style="3" customWidth="1"/>
    <col min="781" max="781" width="121.28515625" style="3" customWidth="1"/>
    <col min="782" max="782" width="6" style="3" customWidth="1"/>
    <col min="783" max="783" width="33.42578125" style="3" customWidth="1"/>
    <col min="784" max="784" width="14.28515625" style="3" customWidth="1"/>
    <col min="785" max="785" width="12.7109375" style="3" customWidth="1"/>
    <col min="786" max="786" width="20.85546875" style="3" customWidth="1"/>
    <col min="787" max="787" width="16" style="3" customWidth="1"/>
    <col min="788" max="788" width="5.85546875" style="3" customWidth="1"/>
    <col min="789" max="789" width="35.42578125" style="3" customWidth="1"/>
    <col min="790" max="790" width="17.42578125" style="3" customWidth="1"/>
    <col min="791" max="791" width="14.140625" style="3" customWidth="1"/>
    <col min="792" max="792" width="22" style="3" customWidth="1"/>
    <col min="793" max="794" width="11.42578125" style="3"/>
    <col min="795" max="795" width="22.42578125" style="3" customWidth="1"/>
    <col min="796" max="797" width="11.42578125" style="3"/>
    <col min="798" max="798" width="14.42578125" style="3" customWidth="1"/>
    <col min="799" max="799" width="20" style="3" customWidth="1"/>
    <col min="800" max="1032" width="11.42578125" style="3"/>
    <col min="1033" max="1033" width="43.7109375" style="3" customWidth="1"/>
    <col min="1034" max="1034" width="18.28515625" style="3" customWidth="1"/>
    <col min="1035" max="1035" width="35.42578125" style="3" customWidth="1"/>
    <col min="1036" max="1036" width="56.42578125" style="3" customWidth="1"/>
    <col min="1037" max="1037" width="121.28515625" style="3" customWidth="1"/>
    <col min="1038" max="1038" width="6" style="3" customWidth="1"/>
    <col min="1039" max="1039" width="33.42578125" style="3" customWidth="1"/>
    <col min="1040" max="1040" width="14.28515625" style="3" customWidth="1"/>
    <col min="1041" max="1041" width="12.7109375" style="3" customWidth="1"/>
    <col min="1042" max="1042" width="20.85546875" style="3" customWidth="1"/>
    <col min="1043" max="1043" width="16" style="3" customWidth="1"/>
    <col min="1044" max="1044" width="5.85546875" style="3" customWidth="1"/>
    <col min="1045" max="1045" width="35.42578125" style="3" customWidth="1"/>
    <col min="1046" max="1046" width="17.42578125" style="3" customWidth="1"/>
    <col min="1047" max="1047" width="14.140625" style="3" customWidth="1"/>
    <col min="1048" max="1048" width="22" style="3" customWidth="1"/>
    <col min="1049" max="1050" width="11.42578125" style="3"/>
    <col min="1051" max="1051" width="22.42578125" style="3" customWidth="1"/>
    <col min="1052" max="1053" width="11.42578125" style="3"/>
    <col min="1054" max="1054" width="14.42578125" style="3" customWidth="1"/>
    <col min="1055" max="1055" width="20" style="3" customWidth="1"/>
    <col min="1056" max="1288" width="11.42578125" style="3"/>
    <col min="1289" max="1289" width="43.7109375" style="3" customWidth="1"/>
    <col min="1290" max="1290" width="18.28515625" style="3" customWidth="1"/>
    <col min="1291" max="1291" width="35.42578125" style="3" customWidth="1"/>
    <col min="1292" max="1292" width="56.42578125" style="3" customWidth="1"/>
    <col min="1293" max="1293" width="121.28515625" style="3" customWidth="1"/>
    <col min="1294" max="1294" width="6" style="3" customWidth="1"/>
    <col min="1295" max="1295" width="33.42578125" style="3" customWidth="1"/>
    <col min="1296" max="1296" width="14.28515625" style="3" customWidth="1"/>
    <col min="1297" max="1297" width="12.7109375" style="3" customWidth="1"/>
    <col min="1298" max="1298" width="20.85546875" style="3" customWidth="1"/>
    <col min="1299" max="1299" width="16" style="3" customWidth="1"/>
    <col min="1300" max="1300" width="5.85546875" style="3" customWidth="1"/>
    <col min="1301" max="1301" width="35.42578125" style="3" customWidth="1"/>
    <col min="1302" max="1302" width="17.42578125" style="3" customWidth="1"/>
    <col min="1303" max="1303" width="14.140625" style="3" customWidth="1"/>
    <col min="1304" max="1304" width="22" style="3" customWidth="1"/>
    <col min="1305" max="1306" width="11.42578125" style="3"/>
    <col min="1307" max="1307" width="22.42578125" style="3" customWidth="1"/>
    <col min="1308" max="1309" width="11.42578125" style="3"/>
    <col min="1310" max="1310" width="14.42578125" style="3" customWidth="1"/>
    <col min="1311" max="1311" width="20" style="3" customWidth="1"/>
    <col min="1312" max="1544" width="11.42578125" style="3"/>
    <col min="1545" max="1545" width="43.7109375" style="3" customWidth="1"/>
    <col min="1546" max="1546" width="18.28515625" style="3" customWidth="1"/>
    <col min="1547" max="1547" width="35.42578125" style="3" customWidth="1"/>
    <col min="1548" max="1548" width="56.42578125" style="3" customWidth="1"/>
    <col min="1549" max="1549" width="121.28515625" style="3" customWidth="1"/>
    <col min="1550" max="1550" width="6" style="3" customWidth="1"/>
    <col min="1551" max="1551" width="33.42578125" style="3" customWidth="1"/>
    <col min="1552" max="1552" width="14.28515625" style="3" customWidth="1"/>
    <col min="1553" max="1553" width="12.7109375" style="3" customWidth="1"/>
    <col min="1554" max="1554" width="20.85546875" style="3" customWidth="1"/>
    <col min="1555" max="1555" width="16" style="3" customWidth="1"/>
    <col min="1556" max="1556" width="5.85546875" style="3" customWidth="1"/>
    <col min="1557" max="1557" width="35.42578125" style="3" customWidth="1"/>
    <col min="1558" max="1558" width="17.42578125" style="3" customWidth="1"/>
    <col min="1559" max="1559" width="14.140625" style="3" customWidth="1"/>
    <col min="1560" max="1560" width="22" style="3" customWidth="1"/>
    <col min="1561" max="1562" width="11.42578125" style="3"/>
    <col min="1563" max="1563" width="22.42578125" style="3" customWidth="1"/>
    <col min="1564" max="1565" width="11.42578125" style="3"/>
    <col min="1566" max="1566" width="14.42578125" style="3" customWidth="1"/>
    <col min="1567" max="1567" width="20" style="3" customWidth="1"/>
    <col min="1568" max="1800" width="11.42578125" style="3"/>
    <col min="1801" max="1801" width="43.7109375" style="3" customWidth="1"/>
    <col min="1802" max="1802" width="18.28515625" style="3" customWidth="1"/>
    <col min="1803" max="1803" width="35.42578125" style="3" customWidth="1"/>
    <col min="1804" max="1804" width="56.42578125" style="3" customWidth="1"/>
    <col min="1805" max="1805" width="121.28515625" style="3" customWidth="1"/>
    <col min="1806" max="1806" width="6" style="3" customWidth="1"/>
    <col min="1807" max="1807" width="33.42578125" style="3" customWidth="1"/>
    <col min="1808" max="1808" width="14.28515625" style="3" customWidth="1"/>
    <col min="1809" max="1809" width="12.7109375" style="3" customWidth="1"/>
    <col min="1810" max="1810" width="20.85546875" style="3" customWidth="1"/>
    <col min="1811" max="1811" width="16" style="3" customWidth="1"/>
    <col min="1812" max="1812" width="5.85546875" style="3" customWidth="1"/>
    <col min="1813" max="1813" width="35.42578125" style="3" customWidth="1"/>
    <col min="1814" max="1814" width="17.42578125" style="3" customWidth="1"/>
    <col min="1815" max="1815" width="14.140625" style="3" customWidth="1"/>
    <col min="1816" max="1816" width="22" style="3" customWidth="1"/>
    <col min="1817" max="1818" width="11.42578125" style="3"/>
    <col min="1819" max="1819" width="22.42578125" style="3" customWidth="1"/>
    <col min="1820" max="1821" width="11.42578125" style="3"/>
    <col min="1822" max="1822" width="14.42578125" style="3" customWidth="1"/>
    <col min="1823" max="1823" width="20" style="3" customWidth="1"/>
    <col min="1824" max="2056" width="11.42578125" style="3"/>
    <col min="2057" max="2057" width="43.7109375" style="3" customWidth="1"/>
    <col min="2058" max="2058" width="18.28515625" style="3" customWidth="1"/>
    <col min="2059" max="2059" width="35.42578125" style="3" customWidth="1"/>
    <col min="2060" max="2060" width="56.42578125" style="3" customWidth="1"/>
    <col min="2061" max="2061" width="121.28515625" style="3" customWidth="1"/>
    <col min="2062" max="2062" width="6" style="3" customWidth="1"/>
    <col min="2063" max="2063" width="33.42578125" style="3" customWidth="1"/>
    <col min="2064" max="2064" width="14.28515625" style="3" customWidth="1"/>
    <col min="2065" max="2065" width="12.7109375" style="3" customWidth="1"/>
    <col min="2066" max="2066" width="20.85546875" style="3" customWidth="1"/>
    <col min="2067" max="2067" width="16" style="3" customWidth="1"/>
    <col min="2068" max="2068" width="5.85546875" style="3" customWidth="1"/>
    <col min="2069" max="2069" width="35.42578125" style="3" customWidth="1"/>
    <col min="2070" max="2070" width="17.42578125" style="3" customWidth="1"/>
    <col min="2071" max="2071" width="14.140625" style="3" customWidth="1"/>
    <col min="2072" max="2072" width="22" style="3" customWidth="1"/>
    <col min="2073" max="2074" width="11.42578125" style="3"/>
    <col min="2075" max="2075" width="22.42578125" style="3" customWidth="1"/>
    <col min="2076" max="2077" width="11.42578125" style="3"/>
    <col min="2078" max="2078" width="14.42578125" style="3" customWidth="1"/>
    <col min="2079" max="2079" width="20" style="3" customWidth="1"/>
    <col min="2080" max="2312" width="11.42578125" style="3"/>
    <col min="2313" max="2313" width="43.7109375" style="3" customWidth="1"/>
    <col min="2314" max="2314" width="18.28515625" style="3" customWidth="1"/>
    <col min="2315" max="2315" width="35.42578125" style="3" customWidth="1"/>
    <col min="2316" max="2316" width="56.42578125" style="3" customWidth="1"/>
    <col min="2317" max="2317" width="121.28515625" style="3" customWidth="1"/>
    <col min="2318" max="2318" width="6" style="3" customWidth="1"/>
    <col min="2319" max="2319" width="33.42578125" style="3" customWidth="1"/>
    <col min="2320" max="2320" width="14.28515625" style="3" customWidth="1"/>
    <col min="2321" max="2321" width="12.7109375" style="3" customWidth="1"/>
    <col min="2322" max="2322" width="20.85546875" style="3" customWidth="1"/>
    <col min="2323" max="2323" width="16" style="3" customWidth="1"/>
    <col min="2324" max="2324" width="5.85546875" style="3" customWidth="1"/>
    <col min="2325" max="2325" width="35.42578125" style="3" customWidth="1"/>
    <col min="2326" max="2326" width="17.42578125" style="3" customWidth="1"/>
    <col min="2327" max="2327" width="14.140625" style="3" customWidth="1"/>
    <col min="2328" max="2328" width="22" style="3" customWidth="1"/>
    <col min="2329" max="2330" width="11.42578125" style="3"/>
    <col min="2331" max="2331" width="22.42578125" style="3" customWidth="1"/>
    <col min="2332" max="2333" width="11.42578125" style="3"/>
    <col min="2334" max="2334" width="14.42578125" style="3" customWidth="1"/>
    <col min="2335" max="2335" width="20" style="3" customWidth="1"/>
    <col min="2336" max="2568" width="11.42578125" style="3"/>
    <col min="2569" max="2569" width="43.7109375" style="3" customWidth="1"/>
    <col min="2570" max="2570" width="18.28515625" style="3" customWidth="1"/>
    <col min="2571" max="2571" width="35.42578125" style="3" customWidth="1"/>
    <col min="2572" max="2572" width="56.42578125" style="3" customWidth="1"/>
    <col min="2573" max="2573" width="121.28515625" style="3" customWidth="1"/>
    <col min="2574" max="2574" width="6" style="3" customWidth="1"/>
    <col min="2575" max="2575" width="33.42578125" style="3" customWidth="1"/>
    <col min="2576" max="2576" width="14.28515625" style="3" customWidth="1"/>
    <col min="2577" max="2577" width="12.7109375" style="3" customWidth="1"/>
    <col min="2578" max="2578" width="20.85546875" style="3" customWidth="1"/>
    <col min="2579" max="2579" width="16" style="3" customWidth="1"/>
    <col min="2580" max="2580" width="5.85546875" style="3" customWidth="1"/>
    <col min="2581" max="2581" width="35.42578125" style="3" customWidth="1"/>
    <col min="2582" max="2582" width="17.42578125" style="3" customWidth="1"/>
    <col min="2583" max="2583" width="14.140625" style="3" customWidth="1"/>
    <col min="2584" max="2584" width="22" style="3" customWidth="1"/>
    <col min="2585" max="2586" width="11.42578125" style="3"/>
    <col min="2587" max="2587" width="22.42578125" style="3" customWidth="1"/>
    <col min="2588" max="2589" width="11.42578125" style="3"/>
    <col min="2590" max="2590" width="14.42578125" style="3" customWidth="1"/>
    <col min="2591" max="2591" width="20" style="3" customWidth="1"/>
    <col min="2592" max="2824" width="11.42578125" style="3"/>
    <col min="2825" max="2825" width="43.7109375" style="3" customWidth="1"/>
    <col min="2826" max="2826" width="18.28515625" style="3" customWidth="1"/>
    <col min="2827" max="2827" width="35.42578125" style="3" customWidth="1"/>
    <col min="2828" max="2828" width="56.42578125" style="3" customWidth="1"/>
    <col min="2829" max="2829" width="121.28515625" style="3" customWidth="1"/>
    <col min="2830" max="2830" width="6" style="3" customWidth="1"/>
    <col min="2831" max="2831" width="33.42578125" style="3" customWidth="1"/>
    <col min="2832" max="2832" width="14.28515625" style="3" customWidth="1"/>
    <col min="2833" max="2833" width="12.7109375" style="3" customWidth="1"/>
    <col min="2834" max="2834" width="20.85546875" style="3" customWidth="1"/>
    <col min="2835" max="2835" width="16" style="3" customWidth="1"/>
    <col min="2836" max="2836" width="5.85546875" style="3" customWidth="1"/>
    <col min="2837" max="2837" width="35.42578125" style="3" customWidth="1"/>
    <col min="2838" max="2838" width="17.42578125" style="3" customWidth="1"/>
    <col min="2839" max="2839" width="14.140625" style="3" customWidth="1"/>
    <col min="2840" max="2840" width="22" style="3" customWidth="1"/>
    <col min="2841" max="2842" width="11.42578125" style="3"/>
    <col min="2843" max="2843" width="22.42578125" style="3" customWidth="1"/>
    <col min="2844" max="2845" width="11.42578125" style="3"/>
    <col min="2846" max="2846" width="14.42578125" style="3" customWidth="1"/>
    <col min="2847" max="2847" width="20" style="3" customWidth="1"/>
    <col min="2848" max="3080" width="11.42578125" style="3"/>
    <col min="3081" max="3081" width="43.7109375" style="3" customWidth="1"/>
    <col min="3082" max="3082" width="18.28515625" style="3" customWidth="1"/>
    <col min="3083" max="3083" width="35.42578125" style="3" customWidth="1"/>
    <col min="3084" max="3084" width="56.42578125" style="3" customWidth="1"/>
    <col min="3085" max="3085" width="121.28515625" style="3" customWidth="1"/>
    <col min="3086" max="3086" width="6" style="3" customWidth="1"/>
    <col min="3087" max="3087" width="33.42578125" style="3" customWidth="1"/>
    <col min="3088" max="3088" width="14.28515625" style="3" customWidth="1"/>
    <col min="3089" max="3089" width="12.7109375" style="3" customWidth="1"/>
    <col min="3090" max="3090" width="20.85546875" style="3" customWidth="1"/>
    <col min="3091" max="3091" width="16" style="3" customWidth="1"/>
    <col min="3092" max="3092" width="5.85546875" style="3" customWidth="1"/>
    <col min="3093" max="3093" width="35.42578125" style="3" customWidth="1"/>
    <col min="3094" max="3094" width="17.42578125" style="3" customWidth="1"/>
    <col min="3095" max="3095" width="14.140625" style="3" customWidth="1"/>
    <col min="3096" max="3096" width="22" style="3" customWidth="1"/>
    <col min="3097" max="3098" width="11.42578125" style="3"/>
    <col min="3099" max="3099" width="22.42578125" style="3" customWidth="1"/>
    <col min="3100" max="3101" width="11.42578125" style="3"/>
    <col min="3102" max="3102" width="14.42578125" style="3" customWidth="1"/>
    <col min="3103" max="3103" width="20" style="3" customWidth="1"/>
    <col min="3104" max="3336" width="11.42578125" style="3"/>
    <col min="3337" max="3337" width="43.7109375" style="3" customWidth="1"/>
    <col min="3338" max="3338" width="18.28515625" style="3" customWidth="1"/>
    <col min="3339" max="3339" width="35.42578125" style="3" customWidth="1"/>
    <col min="3340" max="3340" width="56.42578125" style="3" customWidth="1"/>
    <col min="3341" max="3341" width="121.28515625" style="3" customWidth="1"/>
    <col min="3342" max="3342" width="6" style="3" customWidth="1"/>
    <col min="3343" max="3343" width="33.42578125" style="3" customWidth="1"/>
    <col min="3344" max="3344" width="14.28515625" style="3" customWidth="1"/>
    <col min="3345" max="3345" width="12.7109375" style="3" customWidth="1"/>
    <col min="3346" max="3346" width="20.85546875" style="3" customWidth="1"/>
    <col min="3347" max="3347" width="16" style="3" customWidth="1"/>
    <col min="3348" max="3348" width="5.85546875" style="3" customWidth="1"/>
    <col min="3349" max="3349" width="35.42578125" style="3" customWidth="1"/>
    <col min="3350" max="3350" width="17.42578125" style="3" customWidth="1"/>
    <col min="3351" max="3351" width="14.140625" style="3" customWidth="1"/>
    <col min="3352" max="3352" width="22" style="3" customWidth="1"/>
    <col min="3353" max="3354" width="11.42578125" style="3"/>
    <col min="3355" max="3355" width="22.42578125" style="3" customWidth="1"/>
    <col min="3356" max="3357" width="11.42578125" style="3"/>
    <col min="3358" max="3358" width="14.42578125" style="3" customWidth="1"/>
    <col min="3359" max="3359" width="20" style="3" customWidth="1"/>
    <col min="3360" max="3592" width="11.42578125" style="3"/>
    <col min="3593" max="3593" width="43.7109375" style="3" customWidth="1"/>
    <col min="3594" max="3594" width="18.28515625" style="3" customWidth="1"/>
    <col min="3595" max="3595" width="35.42578125" style="3" customWidth="1"/>
    <col min="3596" max="3596" width="56.42578125" style="3" customWidth="1"/>
    <col min="3597" max="3597" width="121.28515625" style="3" customWidth="1"/>
    <col min="3598" max="3598" width="6" style="3" customWidth="1"/>
    <col min="3599" max="3599" width="33.42578125" style="3" customWidth="1"/>
    <col min="3600" max="3600" width="14.28515625" style="3" customWidth="1"/>
    <col min="3601" max="3601" width="12.7109375" style="3" customWidth="1"/>
    <col min="3602" max="3602" width="20.85546875" style="3" customWidth="1"/>
    <col min="3603" max="3603" width="16" style="3" customWidth="1"/>
    <col min="3604" max="3604" width="5.85546875" style="3" customWidth="1"/>
    <col min="3605" max="3605" width="35.42578125" style="3" customWidth="1"/>
    <col min="3606" max="3606" width="17.42578125" style="3" customWidth="1"/>
    <col min="3607" max="3607" width="14.140625" style="3" customWidth="1"/>
    <col min="3608" max="3608" width="22" style="3" customWidth="1"/>
    <col min="3609" max="3610" width="11.42578125" style="3"/>
    <col min="3611" max="3611" width="22.42578125" style="3" customWidth="1"/>
    <col min="3612" max="3613" width="11.42578125" style="3"/>
    <col min="3614" max="3614" width="14.42578125" style="3" customWidth="1"/>
    <col min="3615" max="3615" width="20" style="3" customWidth="1"/>
    <col min="3616" max="3848" width="11.42578125" style="3"/>
    <col min="3849" max="3849" width="43.7109375" style="3" customWidth="1"/>
    <col min="3850" max="3850" width="18.28515625" style="3" customWidth="1"/>
    <col min="3851" max="3851" width="35.42578125" style="3" customWidth="1"/>
    <col min="3852" max="3852" width="56.42578125" style="3" customWidth="1"/>
    <col min="3853" max="3853" width="121.28515625" style="3" customWidth="1"/>
    <col min="3854" max="3854" width="6" style="3" customWidth="1"/>
    <col min="3855" max="3855" width="33.42578125" style="3" customWidth="1"/>
    <col min="3856" max="3856" width="14.28515625" style="3" customWidth="1"/>
    <col min="3857" max="3857" width="12.7109375" style="3" customWidth="1"/>
    <col min="3858" max="3858" width="20.85546875" style="3" customWidth="1"/>
    <col min="3859" max="3859" width="16" style="3" customWidth="1"/>
    <col min="3860" max="3860" width="5.85546875" style="3" customWidth="1"/>
    <col min="3861" max="3861" width="35.42578125" style="3" customWidth="1"/>
    <col min="3862" max="3862" width="17.42578125" style="3" customWidth="1"/>
    <col min="3863" max="3863" width="14.140625" style="3" customWidth="1"/>
    <col min="3864" max="3864" width="22" style="3" customWidth="1"/>
    <col min="3865" max="3866" width="11.42578125" style="3"/>
    <col min="3867" max="3867" width="22.42578125" style="3" customWidth="1"/>
    <col min="3868" max="3869" width="11.42578125" style="3"/>
    <col min="3870" max="3870" width="14.42578125" style="3" customWidth="1"/>
    <col min="3871" max="3871" width="20" style="3" customWidth="1"/>
    <col min="3872" max="4104" width="11.42578125" style="3"/>
    <col min="4105" max="4105" width="43.7109375" style="3" customWidth="1"/>
    <col min="4106" max="4106" width="18.28515625" style="3" customWidth="1"/>
    <col min="4107" max="4107" width="35.42578125" style="3" customWidth="1"/>
    <col min="4108" max="4108" width="56.42578125" style="3" customWidth="1"/>
    <col min="4109" max="4109" width="121.28515625" style="3" customWidth="1"/>
    <col min="4110" max="4110" width="6" style="3" customWidth="1"/>
    <col min="4111" max="4111" width="33.42578125" style="3" customWidth="1"/>
    <col min="4112" max="4112" width="14.28515625" style="3" customWidth="1"/>
    <col min="4113" max="4113" width="12.7109375" style="3" customWidth="1"/>
    <col min="4114" max="4114" width="20.85546875" style="3" customWidth="1"/>
    <col min="4115" max="4115" width="16" style="3" customWidth="1"/>
    <col min="4116" max="4116" width="5.85546875" style="3" customWidth="1"/>
    <col min="4117" max="4117" width="35.42578125" style="3" customWidth="1"/>
    <col min="4118" max="4118" width="17.42578125" style="3" customWidth="1"/>
    <col min="4119" max="4119" width="14.140625" style="3" customWidth="1"/>
    <col min="4120" max="4120" width="22" style="3" customWidth="1"/>
    <col min="4121" max="4122" width="11.42578125" style="3"/>
    <col min="4123" max="4123" width="22.42578125" style="3" customWidth="1"/>
    <col min="4124" max="4125" width="11.42578125" style="3"/>
    <col min="4126" max="4126" width="14.42578125" style="3" customWidth="1"/>
    <col min="4127" max="4127" width="20" style="3" customWidth="1"/>
    <col min="4128" max="4360" width="11.42578125" style="3"/>
    <col min="4361" max="4361" width="43.7109375" style="3" customWidth="1"/>
    <col min="4362" max="4362" width="18.28515625" style="3" customWidth="1"/>
    <col min="4363" max="4363" width="35.42578125" style="3" customWidth="1"/>
    <col min="4364" max="4364" width="56.42578125" style="3" customWidth="1"/>
    <col min="4365" max="4365" width="121.28515625" style="3" customWidth="1"/>
    <col min="4366" max="4366" width="6" style="3" customWidth="1"/>
    <col min="4367" max="4367" width="33.42578125" style="3" customWidth="1"/>
    <col min="4368" max="4368" width="14.28515625" style="3" customWidth="1"/>
    <col min="4369" max="4369" width="12.7109375" style="3" customWidth="1"/>
    <col min="4370" max="4370" width="20.85546875" style="3" customWidth="1"/>
    <col min="4371" max="4371" width="16" style="3" customWidth="1"/>
    <col min="4372" max="4372" width="5.85546875" style="3" customWidth="1"/>
    <col min="4373" max="4373" width="35.42578125" style="3" customWidth="1"/>
    <col min="4374" max="4374" width="17.42578125" style="3" customWidth="1"/>
    <col min="4375" max="4375" width="14.140625" style="3" customWidth="1"/>
    <col min="4376" max="4376" width="22" style="3" customWidth="1"/>
    <col min="4377" max="4378" width="11.42578125" style="3"/>
    <col min="4379" max="4379" width="22.42578125" style="3" customWidth="1"/>
    <col min="4380" max="4381" width="11.42578125" style="3"/>
    <col min="4382" max="4382" width="14.42578125" style="3" customWidth="1"/>
    <col min="4383" max="4383" width="20" style="3" customWidth="1"/>
    <col min="4384" max="4616" width="11.42578125" style="3"/>
    <col min="4617" max="4617" width="43.7109375" style="3" customWidth="1"/>
    <col min="4618" max="4618" width="18.28515625" style="3" customWidth="1"/>
    <col min="4619" max="4619" width="35.42578125" style="3" customWidth="1"/>
    <col min="4620" max="4620" width="56.42578125" style="3" customWidth="1"/>
    <col min="4621" max="4621" width="121.28515625" style="3" customWidth="1"/>
    <col min="4622" max="4622" width="6" style="3" customWidth="1"/>
    <col min="4623" max="4623" width="33.42578125" style="3" customWidth="1"/>
    <col min="4624" max="4624" width="14.28515625" style="3" customWidth="1"/>
    <col min="4625" max="4625" width="12.7109375" style="3" customWidth="1"/>
    <col min="4626" max="4626" width="20.85546875" style="3" customWidth="1"/>
    <col min="4627" max="4627" width="16" style="3" customWidth="1"/>
    <col min="4628" max="4628" width="5.85546875" style="3" customWidth="1"/>
    <col min="4629" max="4629" width="35.42578125" style="3" customWidth="1"/>
    <col min="4630" max="4630" width="17.42578125" style="3" customWidth="1"/>
    <col min="4631" max="4631" width="14.140625" style="3" customWidth="1"/>
    <col min="4632" max="4632" width="22" style="3" customWidth="1"/>
    <col min="4633" max="4634" width="11.42578125" style="3"/>
    <col min="4635" max="4635" width="22.42578125" style="3" customWidth="1"/>
    <col min="4636" max="4637" width="11.42578125" style="3"/>
    <col min="4638" max="4638" width="14.42578125" style="3" customWidth="1"/>
    <col min="4639" max="4639" width="20" style="3" customWidth="1"/>
    <col min="4640" max="4872" width="11.42578125" style="3"/>
    <col min="4873" max="4873" width="43.7109375" style="3" customWidth="1"/>
    <col min="4874" max="4874" width="18.28515625" style="3" customWidth="1"/>
    <col min="4875" max="4875" width="35.42578125" style="3" customWidth="1"/>
    <col min="4876" max="4876" width="56.42578125" style="3" customWidth="1"/>
    <col min="4877" max="4877" width="121.28515625" style="3" customWidth="1"/>
    <col min="4878" max="4878" width="6" style="3" customWidth="1"/>
    <col min="4879" max="4879" width="33.42578125" style="3" customWidth="1"/>
    <col min="4880" max="4880" width="14.28515625" style="3" customWidth="1"/>
    <col min="4881" max="4881" width="12.7109375" style="3" customWidth="1"/>
    <col min="4882" max="4882" width="20.85546875" style="3" customWidth="1"/>
    <col min="4883" max="4883" width="16" style="3" customWidth="1"/>
    <col min="4884" max="4884" width="5.85546875" style="3" customWidth="1"/>
    <col min="4885" max="4885" width="35.42578125" style="3" customWidth="1"/>
    <col min="4886" max="4886" width="17.42578125" style="3" customWidth="1"/>
    <col min="4887" max="4887" width="14.140625" style="3" customWidth="1"/>
    <col min="4888" max="4888" width="22" style="3" customWidth="1"/>
    <col min="4889" max="4890" width="11.42578125" style="3"/>
    <col min="4891" max="4891" width="22.42578125" style="3" customWidth="1"/>
    <col min="4892" max="4893" width="11.42578125" style="3"/>
    <col min="4894" max="4894" width="14.42578125" style="3" customWidth="1"/>
    <col min="4895" max="4895" width="20" style="3" customWidth="1"/>
    <col min="4896" max="5128" width="11.42578125" style="3"/>
    <col min="5129" max="5129" width="43.7109375" style="3" customWidth="1"/>
    <col min="5130" max="5130" width="18.28515625" style="3" customWidth="1"/>
    <col min="5131" max="5131" width="35.42578125" style="3" customWidth="1"/>
    <col min="5132" max="5132" width="56.42578125" style="3" customWidth="1"/>
    <col min="5133" max="5133" width="121.28515625" style="3" customWidth="1"/>
    <col min="5134" max="5134" width="6" style="3" customWidth="1"/>
    <col min="5135" max="5135" width="33.42578125" style="3" customWidth="1"/>
    <col min="5136" max="5136" width="14.28515625" style="3" customWidth="1"/>
    <col min="5137" max="5137" width="12.7109375" style="3" customWidth="1"/>
    <col min="5138" max="5138" width="20.85546875" style="3" customWidth="1"/>
    <col min="5139" max="5139" width="16" style="3" customWidth="1"/>
    <col min="5140" max="5140" width="5.85546875" style="3" customWidth="1"/>
    <col min="5141" max="5141" width="35.42578125" style="3" customWidth="1"/>
    <col min="5142" max="5142" width="17.42578125" style="3" customWidth="1"/>
    <col min="5143" max="5143" width="14.140625" style="3" customWidth="1"/>
    <col min="5144" max="5144" width="22" style="3" customWidth="1"/>
    <col min="5145" max="5146" width="11.42578125" style="3"/>
    <col min="5147" max="5147" width="22.42578125" style="3" customWidth="1"/>
    <col min="5148" max="5149" width="11.42578125" style="3"/>
    <col min="5150" max="5150" width="14.42578125" style="3" customWidth="1"/>
    <col min="5151" max="5151" width="20" style="3" customWidth="1"/>
    <col min="5152" max="5384" width="11.42578125" style="3"/>
    <col min="5385" max="5385" width="43.7109375" style="3" customWidth="1"/>
    <col min="5386" max="5386" width="18.28515625" style="3" customWidth="1"/>
    <col min="5387" max="5387" width="35.42578125" style="3" customWidth="1"/>
    <col min="5388" max="5388" width="56.42578125" style="3" customWidth="1"/>
    <col min="5389" max="5389" width="121.28515625" style="3" customWidth="1"/>
    <col min="5390" max="5390" width="6" style="3" customWidth="1"/>
    <col min="5391" max="5391" width="33.42578125" style="3" customWidth="1"/>
    <col min="5392" max="5392" width="14.28515625" style="3" customWidth="1"/>
    <col min="5393" max="5393" width="12.7109375" style="3" customWidth="1"/>
    <col min="5394" max="5394" width="20.85546875" style="3" customWidth="1"/>
    <col min="5395" max="5395" width="16" style="3" customWidth="1"/>
    <col min="5396" max="5396" width="5.85546875" style="3" customWidth="1"/>
    <col min="5397" max="5397" width="35.42578125" style="3" customWidth="1"/>
    <col min="5398" max="5398" width="17.42578125" style="3" customWidth="1"/>
    <col min="5399" max="5399" width="14.140625" style="3" customWidth="1"/>
    <col min="5400" max="5400" width="22" style="3" customWidth="1"/>
    <col min="5401" max="5402" width="11.42578125" style="3"/>
    <col min="5403" max="5403" width="22.42578125" style="3" customWidth="1"/>
    <col min="5404" max="5405" width="11.42578125" style="3"/>
    <col min="5406" max="5406" width="14.42578125" style="3" customWidth="1"/>
    <col min="5407" max="5407" width="20" style="3" customWidth="1"/>
    <col min="5408" max="5640" width="11.42578125" style="3"/>
    <col min="5641" max="5641" width="43.7109375" style="3" customWidth="1"/>
    <col min="5642" max="5642" width="18.28515625" style="3" customWidth="1"/>
    <col min="5643" max="5643" width="35.42578125" style="3" customWidth="1"/>
    <col min="5644" max="5644" width="56.42578125" style="3" customWidth="1"/>
    <col min="5645" max="5645" width="121.28515625" style="3" customWidth="1"/>
    <col min="5646" max="5646" width="6" style="3" customWidth="1"/>
    <col min="5647" max="5647" width="33.42578125" style="3" customWidth="1"/>
    <col min="5648" max="5648" width="14.28515625" style="3" customWidth="1"/>
    <col min="5649" max="5649" width="12.7109375" style="3" customWidth="1"/>
    <col min="5650" max="5650" width="20.85546875" style="3" customWidth="1"/>
    <col min="5651" max="5651" width="16" style="3" customWidth="1"/>
    <col min="5652" max="5652" width="5.85546875" style="3" customWidth="1"/>
    <col min="5653" max="5653" width="35.42578125" style="3" customWidth="1"/>
    <col min="5654" max="5654" width="17.42578125" style="3" customWidth="1"/>
    <col min="5655" max="5655" width="14.140625" style="3" customWidth="1"/>
    <col min="5656" max="5656" width="22" style="3" customWidth="1"/>
    <col min="5657" max="5658" width="11.42578125" style="3"/>
    <col min="5659" max="5659" width="22.42578125" style="3" customWidth="1"/>
    <col min="5660" max="5661" width="11.42578125" style="3"/>
    <col min="5662" max="5662" width="14.42578125" style="3" customWidth="1"/>
    <col min="5663" max="5663" width="20" style="3" customWidth="1"/>
    <col min="5664" max="5896" width="11.42578125" style="3"/>
    <col min="5897" max="5897" width="43.7109375" style="3" customWidth="1"/>
    <col min="5898" max="5898" width="18.28515625" style="3" customWidth="1"/>
    <col min="5899" max="5899" width="35.42578125" style="3" customWidth="1"/>
    <col min="5900" max="5900" width="56.42578125" style="3" customWidth="1"/>
    <col min="5901" max="5901" width="121.28515625" style="3" customWidth="1"/>
    <col min="5902" max="5902" width="6" style="3" customWidth="1"/>
    <col min="5903" max="5903" width="33.42578125" style="3" customWidth="1"/>
    <col min="5904" max="5904" width="14.28515625" style="3" customWidth="1"/>
    <col min="5905" max="5905" width="12.7109375" style="3" customWidth="1"/>
    <col min="5906" max="5906" width="20.85546875" style="3" customWidth="1"/>
    <col min="5907" max="5907" width="16" style="3" customWidth="1"/>
    <col min="5908" max="5908" width="5.85546875" style="3" customWidth="1"/>
    <col min="5909" max="5909" width="35.42578125" style="3" customWidth="1"/>
    <col min="5910" max="5910" width="17.42578125" style="3" customWidth="1"/>
    <col min="5911" max="5911" width="14.140625" style="3" customWidth="1"/>
    <col min="5912" max="5912" width="22" style="3" customWidth="1"/>
    <col min="5913" max="5914" width="11.42578125" style="3"/>
    <col min="5915" max="5915" width="22.42578125" style="3" customWidth="1"/>
    <col min="5916" max="5917" width="11.42578125" style="3"/>
    <col min="5918" max="5918" width="14.42578125" style="3" customWidth="1"/>
    <col min="5919" max="5919" width="20" style="3" customWidth="1"/>
    <col min="5920" max="6152" width="11.42578125" style="3"/>
    <col min="6153" max="6153" width="43.7109375" style="3" customWidth="1"/>
    <col min="6154" max="6154" width="18.28515625" style="3" customWidth="1"/>
    <col min="6155" max="6155" width="35.42578125" style="3" customWidth="1"/>
    <col min="6156" max="6156" width="56.42578125" style="3" customWidth="1"/>
    <col min="6157" max="6157" width="121.28515625" style="3" customWidth="1"/>
    <col min="6158" max="6158" width="6" style="3" customWidth="1"/>
    <col min="6159" max="6159" width="33.42578125" style="3" customWidth="1"/>
    <col min="6160" max="6160" width="14.28515625" style="3" customWidth="1"/>
    <col min="6161" max="6161" width="12.7109375" style="3" customWidth="1"/>
    <col min="6162" max="6162" width="20.85546875" style="3" customWidth="1"/>
    <col min="6163" max="6163" width="16" style="3" customWidth="1"/>
    <col min="6164" max="6164" width="5.85546875" style="3" customWidth="1"/>
    <col min="6165" max="6165" width="35.42578125" style="3" customWidth="1"/>
    <col min="6166" max="6166" width="17.42578125" style="3" customWidth="1"/>
    <col min="6167" max="6167" width="14.140625" style="3" customWidth="1"/>
    <col min="6168" max="6168" width="22" style="3" customWidth="1"/>
    <col min="6169" max="6170" width="11.42578125" style="3"/>
    <col min="6171" max="6171" width="22.42578125" style="3" customWidth="1"/>
    <col min="6172" max="6173" width="11.42578125" style="3"/>
    <col min="6174" max="6174" width="14.42578125" style="3" customWidth="1"/>
    <col min="6175" max="6175" width="20" style="3" customWidth="1"/>
    <col min="6176" max="6408" width="11.42578125" style="3"/>
    <col min="6409" max="6409" width="43.7109375" style="3" customWidth="1"/>
    <col min="6410" max="6410" width="18.28515625" style="3" customWidth="1"/>
    <col min="6411" max="6411" width="35.42578125" style="3" customWidth="1"/>
    <col min="6412" max="6412" width="56.42578125" style="3" customWidth="1"/>
    <col min="6413" max="6413" width="121.28515625" style="3" customWidth="1"/>
    <col min="6414" max="6414" width="6" style="3" customWidth="1"/>
    <col min="6415" max="6415" width="33.42578125" style="3" customWidth="1"/>
    <col min="6416" max="6416" width="14.28515625" style="3" customWidth="1"/>
    <col min="6417" max="6417" width="12.7109375" style="3" customWidth="1"/>
    <col min="6418" max="6418" width="20.85546875" style="3" customWidth="1"/>
    <col min="6419" max="6419" width="16" style="3" customWidth="1"/>
    <col min="6420" max="6420" width="5.85546875" style="3" customWidth="1"/>
    <col min="6421" max="6421" width="35.42578125" style="3" customWidth="1"/>
    <col min="6422" max="6422" width="17.42578125" style="3" customWidth="1"/>
    <col min="6423" max="6423" width="14.140625" style="3" customWidth="1"/>
    <col min="6424" max="6424" width="22" style="3" customWidth="1"/>
    <col min="6425" max="6426" width="11.42578125" style="3"/>
    <col min="6427" max="6427" width="22.42578125" style="3" customWidth="1"/>
    <col min="6428" max="6429" width="11.42578125" style="3"/>
    <col min="6430" max="6430" width="14.42578125" style="3" customWidth="1"/>
    <col min="6431" max="6431" width="20" style="3" customWidth="1"/>
    <col min="6432" max="6664" width="11.42578125" style="3"/>
    <col min="6665" max="6665" width="43.7109375" style="3" customWidth="1"/>
    <col min="6666" max="6666" width="18.28515625" style="3" customWidth="1"/>
    <col min="6667" max="6667" width="35.42578125" style="3" customWidth="1"/>
    <col min="6668" max="6668" width="56.42578125" style="3" customWidth="1"/>
    <col min="6669" max="6669" width="121.28515625" style="3" customWidth="1"/>
    <col min="6670" max="6670" width="6" style="3" customWidth="1"/>
    <col min="6671" max="6671" width="33.42578125" style="3" customWidth="1"/>
    <col min="6672" max="6672" width="14.28515625" style="3" customWidth="1"/>
    <col min="6673" max="6673" width="12.7109375" style="3" customWidth="1"/>
    <col min="6674" max="6674" width="20.85546875" style="3" customWidth="1"/>
    <col min="6675" max="6675" width="16" style="3" customWidth="1"/>
    <col min="6676" max="6676" width="5.85546875" style="3" customWidth="1"/>
    <col min="6677" max="6677" width="35.42578125" style="3" customWidth="1"/>
    <col min="6678" max="6678" width="17.42578125" style="3" customWidth="1"/>
    <col min="6679" max="6679" width="14.140625" style="3" customWidth="1"/>
    <col min="6680" max="6680" width="22" style="3" customWidth="1"/>
    <col min="6681" max="6682" width="11.42578125" style="3"/>
    <col min="6683" max="6683" width="22.42578125" style="3" customWidth="1"/>
    <col min="6684" max="6685" width="11.42578125" style="3"/>
    <col min="6686" max="6686" width="14.42578125" style="3" customWidth="1"/>
    <col min="6687" max="6687" width="20" style="3" customWidth="1"/>
    <col min="6688" max="6920" width="11.42578125" style="3"/>
    <col min="6921" max="6921" width="43.7109375" style="3" customWidth="1"/>
    <col min="6922" max="6922" width="18.28515625" style="3" customWidth="1"/>
    <col min="6923" max="6923" width="35.42578125" style="3" customWidth="1"/>
    <col min="6924" max="6924" width="56.42578125" style="3" customWidth="1"/>
    <col min="6925" max="6925" width="121.28515625" style="3" customWidth="1"/>
    <col min="6926" max="6926" width="6" style="3" customWidth="1"/>
    <col min="6927" max="6927" width="33.42578125" style="3" customWidth="1"/>
    <col min="6928" max="6928" width="14.28515625" style="3" customWidth="1"/>
    <col min="6929" max="6929" width="12.7109375" style="3" customWidth="1"/>
    <col min="6930" max="6930" width="20.85546875" style="3" customWidth="1"/>
    <col min="6931" max="6931" width="16" style="3" customWidth="1"/>
    <col min="6932" max="6932" width="5.85546875" style="3" customWidth="1"/>
    <col min="6933" max="6933" width="35.42578125" style="3" customWidth="1"/>
    <col min="6934" max="6934" width="17.42578125" style="3" customWidth="1"/>
    <col min="6935" max="6935" width="14.140625" style="3" customWidth="1"/>
    <col min="6936" max="6936" width="22" style="3" customWidth="1"/>
    <col min="6937" max="6938" width="11.42578125" style="3"/>
    <col min="6939" max="6939" width="22.42578125" style="3" customWidth="1"/>
    <col min="6940" max="6941" width="11.42578125" style="3"/>
    <col min="6942" max="6942" width="14.42578125" style="3" customWidth="1"/>
    <col min="6943" max="6943" width="20" style="3" customWidth="1"/>
    <col min="6944" max="7176" width="11.42578125" style="3"/>
    <col min="7177" max="7177" width="43.7109375" style="3" customWidth="1"/>
    <col min="7178" max="7178" width="18.28515625" style="3" customWidth="1"/>
    <col min="7179" max="7179" width="35.42578125" style="3" customWidth="1"/>
    <col min="7180" max="7180" width="56.42578125" style="3" customWidth="1"/>
    <col min="7181" max="7181" width="121.28515625" style="3" customWidth="1"/>
    <col min="7182" max="7182" width="6" style="3" customWidth="1"/>
    <col min="7183" max="7183" width="33.42578125" style="3" customWidth="1"/>
    <col min="7184" max="7184" width="14.28515625" style="3" customWidth="1"/>
    <col min="7185" max="7185" width="12.7109375" style="3" customWidth="1"/>
    <col min="7186" max="7186" width="20.85546875" style="3" customWidth="1"/>
    <col min="7187" max="7187" width="16" style="3" customWidth="1"/>
    <col min="7188" max="7188" width="5.85546875" style="3" customWidth="1"/>
    <col min="7189" max="7189" width="35.42578125" style="3" customWidth="1"/>
    <col min="7190" max="7190" width="17.42578125" style="3" customWidth="1"/>
    <col min="7191" max="7191" width="14.140625" style="3" customWidth="1"/>
    <col min="7192" max="7192" width="22" style="3" customWidth="1"/>
    <col min="7193" max="7194" width="11.42578125" style="3"/>
    <col min="7195" max="7195" width="22.42578125" style="3" customWidth="1"/>
    <col min="7196" max="7197" width="11.42578125" style="3"/>
    <col min="7198" max="7198" width="14.42578125" style="3" customWidth="1"/>
    <col min="7199" max="7199" width="20" style="3" customWidth="1"/>
    <col min="7200" max="7432" width="11.42578125" style="3"/>
    <col min="7433" max="7433" width="43.7109375" style="3" customWidth="1"/>
    <col min="7434" max="7434" width="18.28515625" style="3" customWidth="1"/>
    <col min="7435" max="7435" width="35.42578125" style="3" customWidth="1"/>
    <col min="7436" max="7436" width="56.42578125" style="3" customWidth="1"/>
    <col min="7437" max="7437" width="121.28515625" style="3" customWidth="1"/>
    <col min="7438" max="7438" width="6" style="3" customWidth="1"/>
    <col min="7439" max="7439" width="33.42578125" style="3" customWidth="1"/>
    <col min="7440" max="7440" width="14.28515625" style="3" customWidth="1"/>
    <col min="7441" max="7441" width="12.7109375" style="3" customWidth="1"/>
    <col min="7442" max="7442" width="20.85546875" style="3" customWidth="1"/>
    <col min="7443" max="7443" width="16" style="3" customWidth="1"/>
    <col min="7444" max="7444" width="5.85546875" style="3" customWidth="1"/>
    <col min="7445" max="7445" width="35.42578125" style="3" customWidth="1"/>
    <col min="7446" max="7446" width="17.42578125" style="3" customWidth="1"/>
    <col min="7447" max="7447" width="14.140625" style="3" customWidth="1"/>
    <col min="7448" max="7448" width="22" style="3" customWidth="1"/>
    <col min="7449" max="7450" width="11.42578125" style="3"/>
    <col min="7451" max="7451" width="22.42578125" style="3" customWidth="1"/>
    <col min="7452" max="7453" width="11.42578125" style="3"/>
    <col min="7454" max="7454" width="14.42578125" style="3" customWidth="1"/>
    <col min="7455" max="7455" width="20" style="3" customWidth="1"/>
    <col min="7456" max="7688" width="11.42578125" style="3"/>
    <col min="7689" max="7689" width="43.7109375" style="3" customWidth="1"/>
    <col min="7690" max="7690" width="18.28515625" style="3" customWidth="1"/>
    <col min="7691" max="7691" width="35.42578125" style="3" customWidth="1"/>
    <col min="7692" max="7692" width="56.42578125" style="3" customWidth="1"/>
    <col min="7693" max="7693" width="121.28515625" style="3" customWidth="1"/>
    <col min="7694" max="7694" width="6" style="3" customWidth="1"/>
    <col min="7695" max="7695" width="33.42578125" style="3" customWidth="1"/>
    <col min="7696" max="7696" width="14.28515625" style="3" customWidth="1"/>
    <col min="7697" max="7697" width="12.7109375" style="3" customWidth="1"/>
    <col min="7698" max="7698" width="20.85546875" style="3" customWidth="1"/>
    <col min="7699" max="7699" width="16" style="3" customWidth="1"/>
    <col min="7700" max="7700" width="5.85546875" style="3" customWidth="1"/>
    <col min="7701" max="7701" width="35.42578125" style="3" customWidth="1"/>
    <col min="7702" max="7702" width="17.42578125" style="3" customWidth="1"/>
    <col min="7703" max="7703" width="14.140625" style="3" customWidth="1"/>
    <col min="7704" max="7704" width="22" style="3" customWidth="1"/>
    <col min="7705" max="7706" width="11.42578125" style="3"/>
    <col min="7707" max="7707" width="22.42578125" style="3" customWidth="1"/>
    <col min="7708" max="7709" width="11.42578125" style="3"/>
    <col min="7710" max="7710" width="14.42578125" style="3" customWidth="1"/>
    <col min="7711" max="7711" width="20" style="3" customWidth="1"/>
    <col min="7712" max="7944" width="11.42578125" style="3"/>
    <col min="7945" max="7945" width="43.7109375" style="3" customWidth="1"/>
    <col min="7946" max="7946" width="18.28515625" style="3" customWidth="1"/>
    <col min="7947" max="7947" width="35.42578125" style="3" customWidth="1"/>
    <col min="7948" max="7948" width="56.42578125" style="3" customWidth="1"/>
    <col min="7949" max="7949" width="121.28515625" style="3" customWidth="1"/>
    <col min="7950" max="7950" width="6" style="3" customWidth="1"/>
    <col min="7951" max="7951" width="33.42578125" style="3" customWidth="1"/>
    <col min="7952" max="7952" width="14.28515625" style="3" customWidth="1"/>
    <col min="7953" max="7953" width="12.7109375" style="3" customWidth="1"/>
    <col min="7954" max="7954" width="20.85546875" style="3" customWidth="1"/>
    <col min="7955" max="7955" width="16" style="3" customWidth="1"/>
    <col min="7956" max="7956" width="5.85546875" style="3" customWidth="1"/>
    <col min="7957" max="7957" width="35.42578125" style="3" customWidth="1"/>
    <col min="7958" max="7958" width="17.42578125" style="3" customWidth="1"/>
    <col min="7959" max="7959" width="14.140625" style="3" customWidth="1"/>
    <col min="7960" max="7960" width="22" style="3" customWidth="1"/>
    <col min="7961" max="7962" width="11.42578125" style="3"/>
    <col min="7963" max="7963" width="22.42578125" style="3" customWidth="1"/>
    <col min="7964" max="7965" width="11.42578125" style="3"/>
    <col min="7966" max="7966" width="14.42578125" style="3" customWidth="1"/>
    <col min="7967" max="7967" width="20" style="3" customWidth="1"/>
    <col min="7968" max="8200" width="11.42578125" style="3"/>
    <col min="8201" max="8201" width="43.7109375" style="3" customWidth="1"/>
    <col min="8202" max="8202" width="18.28515625" style="3" customWidth="1"/>
    <col min="8203" max="8203" width="35.42578125" style="3" customWidth="1"/>
    <col min="8204" max="8204" width="56.42578125" style="3" customWidth="1"/>
    <col min="8205" max="8205" width="121.28515625" style="3" customWidth="1"/>
    <col min="8206" max="8206" width="6" style="3" customWidth="1"/>
    <col min="8207" max="8207" width="33.42578125" style="3" customWidth="1"/>
    <col min="8208" max="8208" width="14.28515625" style="3" customWidth="1"/>
    <col min="8209" max="8209" width="12.7109375" style="3" customWidth="1"/>
    <col min="8210" max="8210" width="20.85546875" style="3" customWidth="1"/>
    <col min="8211" max="8211" width="16" style="3" customWidth="1"/>
    <col min="8212" max="8212" width="5.85546875" style="3" customWidth="1"/>
    <col min="8213" max="8213" width="35.42578125" style="3" customWidth="1"/>
    <col min="8214" max="8214" width="17.42578125" style="3" customWidth="1"/>
    <col min="8215" max="8215" width="14.140625" style="3" customWidth="1"/>
    <col min="8216" max="8216" width="22" style="3" customWidth="1"/>
    <col min="8217" max="8218" width="11.42578125" style="3"/>
    <col min="8219" max="8219" width="22.42578125" style="3" customWidth="1"/>
    <col min="8220" max="8221" width="11.42578125" style="3"/>
    <col min="8222" max="8222" width="14.42578125" style="3" customWidth="1"/>
    <col min="8223" max="8223" width="20" style="3" customWidth="1"/>
    <col min="8224" max="8456" width="11.42578125" style="3"/>
    <col min="8457" max="8457" width="43.7109375" style="3" customWidth="1"/>
    <col min="8458" max="8458" width="18.28515625" style="3" customWidth="1"/>
    <col min="8459" max="8459" width="35.42578125" style="3" customWidth="1"/>
    <col min="8460" max="8460" width="56.42578125" style="3" customWidth="1"/>
    <col min="8461" max="8461" width="121.28515625" style="3" customWidth="1"/>
    <col min="8462" max="8462" width="6" style="3" customWidth="1"/>
    <col min="8463" max="8463" width="33.42578125" style="3" customWidth="1"/>
    <col min="8464" max="8464" width="14.28515625" style="3" customWidth="1"/>
    <col min="8465" max="8465" width="12.7109375" style="3" customWidth="1"/>
    <col min="8466" max="8466" width="20.85546875" style="3" customWidth="1"/>
    <col min="8467" max="8467" width="16" style="3" customWidth="1"/>
    <col min="8468" max="8468" width="5.85546875" style="3" customWidth="1"/>
    <col min="8469" max="8469" width="35.42578125" style="3" customWidth="1"/>
    <col min="8470" max="8470" width="17.42578125" style="3" customWidth="1"/>
    <col min="8471" max="8471" width="14.140625" style="3" customWidth="1"/>
    <col min="8472" max="8472" width="22" style="3" customWidth="1"/>
    <col min="8473" max="8474" width="11.42578125" style="3"/>
    <col min="8475" max="8475" width="22.42578125" style="3" customWidth="1"/>
    <col min="8476" max="8477" width="11.42578125" style="3"/>
    <col min="8478" max="8478" width="14.42578125" style="3" customWidth="1"/>
    <col min="8479" max="8479" width="20" style="3" customWidth="1"/>
    <col min="8480" max="8712" width="11.42578125" style="3"/>
    <col min="8713" max="8713" width="43.7109375" style="3" customWidth="1"/>
    <col min="8714" max="8714" width="18.28515625" style="3" customWidth="1"/>
    <col min="8715" max="8715" width="35.42578125" style="3" customWidth="1"/>
    <col min="8716" max="8716" width="56.42578125" style="3" customWidth="1"/>
    <col min="8717" max="8717" width="121.28515625" style="3" customWidth="1"/>
    <col min="8718" max="8718" width="6" style="3" customWidth="1"/>
    <col min="8719" max="8719" width="33.42578125" style="3" customWidth="1"/>
    <col min="8720" max="8720" width="14.28515625" style="3" customWidth="1"/>
    <col min="8721" max="8721" width="12.7109375" style="3" customWidth="1"/>
    <col min="8722" max="8722" width="20.85546875" style="3" customWidth="1"/>
    <col min="8723" max="8723" width="16" style="3" customWidth="1"/>
    <col min="8724" max="8724" width="5.85546875" style="3" customWidth="1"/>
    <col min="8725" max="8725" width="35.42578125" style="3" customWidth="1"/>
    <col min="8726" max="8726" width="17.42578125" style="3" customWidth="1"/>
    <col min="8727" max="8727" width="14.140625" style="3" customWidth="1"/>
    <col min="8728" max="8728" width="22" style="3" customWidth="1"/>
    <col min="8729" max="8730" width="11.42578125" style="3"/>
    <col min="8731" max="8731" width="22.42578125" style="3" customWidth="1"/>
    <col min="8732" max="8733" width="11.42578125" style="3"/>
    <col min="8734" max="8734" width="14.42578125" style="3" customWidth="1"/>
    <col min="8735" max="8735" width="20" style="3" customWidth="1"/>
    <col min="8736" max="8968" width="11.42578125" style="3"/>
    <col min="8969" max="8969" width="43.7109375" style="3" customWidth="1"/>
    <col min="8970" max="8970" width="18.28515625" style="3" customWidth="1"/>
    <col min="8971" max="8971" width="35.42578125" style="3" customWidth="1"/>
    <col min="8972" max="8972" width="56.42578125" style="3" customWidth="1"/>
    <col min="8973" max="8973" width="121.28515625" style="3" customWidth="1"/>
    <col min="8974" max="8974" width="6" style="3" customWidth="1"/>
    <col min="8975" max="8975" width="33.42578125" style="3" customWidth="1"/>
    <col min="8976" max="8976" width="14.28515625" style="3" customWidth="1"/>
    <col min="8977" max="8977" width="12.7109375" style="3" customWidth="1"/>
    <col min="8978" max="8978" width="20.85546875" style="3" customWidth="1"/>
    <col min="8979" max="8979" width="16" style="3" customWidth="1"/>
    <col min="8980" max="8980" width="5.85546875" style="3" customWidth="1"/>
    <col min="8981" max="8981" width="35.42578125" style="3" customWidth="1"/>
    <col min="8982" max="8982" width="17.42578125" style="3" customWidth="1"/>
    <col min="8983" max="8983" width="14.140625" style="3" customWidth="1"/>
    <col min="8984" max="8984" width="22" style="3" customWidth="1"/>
    <col min="8985" max="8986" width="11.42578125" style="3"/>
    <col min="8987" max="8987" width="22.42578125" style="3" customWidth="1"/>
    <col min="8988" max="8989" width="11.42578125" style="3"/>
    <col min="8990" max="8990" width="14.42578125" style="3" customWidth="1"/>
    <col min="8991" max="8991" width="20" style="3" customWidth="1"/>
    <col min="8992" max="9224" width="11.42578125" style="3"/>
    <col min="9225" max="9225" width="43.7109375" style="3" customWidth="1"/>
    <col min="9226" max="9226" width="18.28515625" style="3" customWidth="1"/>
    <col min="9227" max="9227" width="35.42578125" style="3" customWidth="1"/>
    <col min="9228" max="9228" width="56.42578125" style="3" customWidth="1"/>
    <col min="9229" max="9229" width="121.28515625" style="3" customWidth="1"/>
    <col min="9230" max="9230" width="6" style="3" customWidth="1"/>
    <col min="9231" max="9231" width="33.42578125" style="3" customWidth="1"/>
    <col min="9232" max="9232" width="14.28515625" style="3" customWidth="1"/>
    <col min="9233" max="9233" width="12.7109375" style="3" customWidth="1"/>
    <col min="9234" max="9234" width="20.85546875" style="3" customWidth="1"/>
    <col min="9235" max="9235" width="16" style="3" customWidth="1"/>
    <col min="9236" max="9236" width="5.85546875" style="3" customWidth="1"/>
    <col min="9237" max="9237" width="35.42578125" style="3" customWidth="1"/>
    <col min="9238" max="9238" width="17.42578125" style="3" customWidth="1"/>
    <col min="9239" max="9239" width="14.140625" style="3" customWidth="1"/>
    <col min="9240" max="9240" width="22" style="3" customWidth="1"/>
    <col min="9241" max="9242" width="11.42578125" style="3"/>
    <col min="9243" max="9243" width="22.42578125" style="3" customWidth="1"/>
    <col min="9244" max="9245" width="11.42578125" style="3"/>
    <col min="9246" max="9246" width="14.42578125" style="3" customWidth="1"/>
    <col min="9247" max="9247" width="20" style="3" customWidth="1"/>
    <col min="9248" max="9480" width="11.42578125" style="3"/>
    <col min="9481" max="9481" width="43.7109375" style="3" customWidth="1"/>
    <col min="9482" max="9482" width="18.28515625" style="3" customWidth="1"/>
    <col min="9483" max="9483" width="35.42578125" style="3" customWidth="1"/>
    <col min="9484" max="9484" width="56.42578125" style="3" customWidth="1"/>
    <col min="9485" max="9485" width="121.28515625" style="3" customWidth="1"/>
    <col min="9486" max="9486" width="6" style="3" customWidth="1"/>
    <col min="9487" max="9487" width="33.42578125" style="3" customWidth="1"/>
    <col min="9488" max="9488" width="14.28515625" style="3" customWidth="1"/>
    <col min="9489" max="9489" width="12.7109375" style="3" customWidth="1"/>
    <col min="9490" max="9490" width="20.85546875" style="3" customWidth="1"/>
    <col min="9491" max="9491" width="16" style="3" customWidth="1"/>
    <col min="9492" max="9492" width="5.85546875" style="3" customWidth="1"/>
    <col min="9493" max="9493" width="35.42578125" style="3" customWidth="1"/>
    <col min="9494" max="9494" width="17.42578125" style="3" customWidth="1"/>
    <col min="9495" max="9495" width="14.140625" style="3" customWidth="1"/>
    <col min="9496" max="9496" width="22" style="3" customWidth="1"/>
    <col min="9497" max="9498" width="11.42578125" style="3"/>
    <col min="9499" max="9499" width="22.42578125" style="3" customWidth="1"/>
    <col min="9500" max="9501" width="11.42578125" style="3"/>
    <col min="9502" max="9502" width="14.42578125" style="3" customWidth="1"/>
    <col min="9503" max="9503" width="20" style="3" customWidth="1"/>
    <col min="9504" max="9736" width="11.42578125" style="3"/>
    <col min="9737" max="9737" width="43.7109375" style="3" customWidth="1"/>
    <col min="9738" max="9738" width="18.28515625" style="3" customWidth="1"/>
    <col min="9739" max="9739" width="35.42578125" style="3" customWidth="1"/>
    <col min="9740" max="9740" width="56.42578125" style="3" customWidth="1"/>
    <col min="9741" max="9741" width="121.28515625" style="3" customWidth="1"/>
    <col min="9742" max="9742" width="6" style="3" customWidth="1"/>
    <col min="9743" max="9743" width="33.42578125" style="3" customWidth="1"/>
    <col min="9744" max="9744" width="14.28515625" style="3" customWidth="1"/>
    <col min="9745" max="9745" width="12.7109375" style="3" customWidth="1"/>
    <col min="9746" max="9746" width="20.85546875" style="3" customWidth="1"/>
    <col min="9747" max="9747" width="16" style="3" customWidth="1"/>
    <col min="9748" max="9748" width="5.85546875" style="3" customWidth="1"/>
    <col min="9749" max="9749" width="35.42578125" style="3" customWidth="1"/>
    <col min="9750" max="9750" width="17.42578125" style="3" customWidth="1"/>
    <col min="9751" max="9751" width="14.140625" style="3" customWidth="1"/>
    <col min="9752" max="9752" width="22" style="3" customWidth="1"/>
    <col min="9753" max="9754" width="11.42578125" style="3"/>
    <col min="9755" max="9755" width="22.42578125" style="3" customWidth="1"/>
    <col min="9756" max="9757" width="11.42578125" style="3"/>
    <col min="9758" max="9758" width="14.42578125" style="3" customWidth="1"/>
    <col min="9759" max="9759" width="20" style="3" customWidth="1"/>
    <col min="9760" max="9992" width="11.42578125" style="3"/>
    <col min="9993" max="9993" width="43.7109375" style="3" customWidth="1"/>
    <col min="9994" max="9994" width="18.28515625" style="3" customWidth="1"/>
    <col min="9995" max="9995" width="35.42578125" style="3" customWidth="1"/>
    <col min="9996" max="9996" width="56.42578125" style="3" customWidth="1"/>
    <col min="9997" max="9997" width="121.28515625" style="3" customWidth="1"/>
    <col min="9998" max="9998" width="6" style="3" customWidth="1"/>
    <col min="9999" max="9999" width="33.42578125" style="3" customWidth="1"/>
    <col min="10000" max="10000" width="14.28515625" style="3" customWidth="1"/>
    <col min="10001" max="10001" width="12.7109375" style="3" customWidth="1"/>
    <col min="10002" max="10002" width="20.85546875" style="3" customWidth="1"/>
    <col min="10003" max="10003" width="16" style="3" customWidth="1"/>
    <col min="10004" max="10004" width="5.85546875" style="3" customWidth="1"/>
    <col min="10005" max="10005" width="35.42578125" style="3" customWidth="1"/>
    <col min="10006" max="10006" width="17.42578125" style="3" customWidth="1"/>
    <col min="10007" max="10007" width="14.140625" style="3" customWidth="1"/>
    <col min="10008" max="10008" width="22" style="3" customWidth="1"/>
    <col min="10009" max="10010" width="11.42578125" style="3"/>
    <col min="10011" max="10011" width="22.42578125" style="3" customWidth="1"/>
    <col min="10012" max="10013" width="11.42578125" style="3"/>
    <col min="10014" max="10014" width="14.42578125" style="3" customWidth="1"/>
    <col min="10015" max="10015" width="20" style="3" customWidth="1"/>
    <col min="10016" max="10248" width="11.42578125" style="3"/>
    <col min="10249" max="10249" width="43.7109375" style="3" customWidth="1"/>
    <col min="10250" max="10250" width="18.28515625" style="3" customWidth="1"/>
    <col min="10251" max="10251" width="35.42578125" style="3" customWidth="1"/>
    <col min="10252" max="10252" width="56.42578125" style="3" customWidth="1"/>
    <col min="10253" max="10253" width="121.28515625" style="3" customWidth="1"/>
    <col min="10254" max="10254" width="6" style="3" customWidth="1"/>
    <col min="10255" max="10255" width="33.42578125" style="3" customWidth="1"/>
    <col min="10256" max="10256" width="14.28515625" style="3" customWidth="1"/>
    <col min="10257" max="10257" width="12.7109375" style="3" customWidth="1"/>
    <col min="10258" max="10258" width="20.85546875" style="3" customWidth="1"/>
    <col min="10259" max="10259" width="16" style="3" customWidth="1"/>
    <col min="10260" max="10260" width="5.85546875" style="3" customWidth="1"/>
    <col min="10261" max="10261" width="35.42578125" style="3" customWidth="1"/>
    <col min="10262" max="10262" width="17.42578125" style="3" customWidth="1"/>
    <col min="10263" max="10263" width="14.140625" style="3" customWidth="1"/>
    <col min="10264" max="10264" width="22" style="3" customWidth="1"/>
    <col min="10265" max="10266" width="11.42578125" style="3"/>
    <col min="10267" max="10267" width="22.42578125" style="3" customWidth="1"/>
    <col min="10268" max="10269" width="11.42578125" style="3"/>
    <col min="10270" max="10270" width="14.42578125" style="3" customWidth="1"/>
    <col min="10271" max="10271" width="20" style="3" customWidth="1"/>
    <col min="10272" max="10504" width="11.42578125" style="3"/>
    <col min="10505" max="10505" width="43.7109375" style="3" customWidth="1"/>
    <col min="10506" max="10506" width="18.28515625" style="3" customWidth="1"/>
    <col min="10507" max="10507" width="35.42578125" style="3" customWidth="1"/>
    <col min="10508" max="10508" width="56.42578125" style="3" customWidth="1"/>
    <col min="10509" max="10509" width="121.28515625" style="3" customWidth="1"/>
    <col min="10510" max="10510" width="6" style="3" customWidth="1"/>
    <col min="10511" max="10511" width="33.42578125" style="3" customWidth="1"/>
    <col min="10512" max="10512" width="14.28515625" style="3" customWidth="1"/>
    <col min="10513" max="10513" width="12.7109375" style="3" customWidth="1"/>
    <col min="10514" max="10514" width="20.85546875" style="3" customWidth="1"/>
    <col min="10515" max="10515" width="16" style="3" customWidth="1"/>
    <col min="10516" max="10516" width="5.85546875" style="3" customWidth="1"/>
    <col min="10517" max="10517" width="35.42578125" style="3" customWidth="1"/>
    <col min="10518" max="10518" width="17.42578125" style="3" customWidth="1"/>
    <col min="10519" max="10519" width="14.140625" style="3" customWidth="1"/>
    <col min="10520" max="10520" width="22" style="3" customWidth="1"/>
    <col min="10521" max="10522" width="11.42578125" style="3"/>
    <col min="10523" max="10523" width="22.42578125" style="3" customWidth="1"/>
    <col min="10524" max="10525" width="11.42578125" style="3"/>
    <col min="10526" max="10526" width="14.42578125" style="3" customWidth="1"/>
    <col min="10527" max="10527" width="20" style="3" customWidth="1"/>
    <col min="10528" max="10760" width="11.42578125" style="3"/>
    <col min="10761" max="10761" width="43.7109375" style="3" customWidth="1"/>
    <col min="10762" max="10762" width="18.28515625" style="3" customWidth="1"/>
    <col min="10763" max="10763" width="35.42578125" style="3" customWidth="1"/>
    <col min="10764" max="10764" width="56.42578125" style="3" customWidth="1"/>
    <col min="10765" max="10765" width="121.28515625" style="3" customWidth="1"/>
    <col min="10766" max="10766" width="6" style="3" customWidth="1"/>
    <col min="10767" max="10767" width="33.42578125" style="3" customWidth="1"/>
    <col min="10768" max="10768" width="14.28515625" style="3" customWidth="1"/>
    <col min="10769" max="10769" width="12.7109375" style="3" customWidth="1"/>
    <col min="10770" max="10770" width="20.85546875" style="3" customWidth="1"/>
    <col min="10771" max="10771" width="16" style="3" customWidth="1"/>
    <col min="10772" max="10772" width="5.85546875" style="3" customWidth="1"/>
    <col min="10773" max="10773" width="35.42578125" style="3" customWidth="1"/>
    <col min="10774" max="10774" width="17.42578125" style="3" customWidth="1"/>
    <col min="10775" max="10775" width="14.140625" style="3" customWidth="1"/>
    <col min="10776" max="10776" width="22" style="3" customWidth="1"/>
    <col min="10777" max="10778" width="11.42578125" style="3"/>
    <col min="10779" max="10779" width="22.42578125" style="3" customWidth="1"/>
    <col min="10780" max="10781" width="11.42578125" style="3"/>
    <col min="10782" max="10782" width="14.42578125" style="3" customWidth="1"/>
    <col min="10783" max="10783" width="20" style="3" customWidth="1"/>
    <col min="10784" max="11016" width="11.42578125" style="3"/>
    <col min="11017" max="11017" width="43.7109375" style="3" customWidth="1"/>
    <col min="11018" max="11018" width="18.28515625" style="3" customWidth="1"/>
    <col min="11019" max="11019" width="35.42578125" style="3" customWidth="1"/>
    <col min="11020" max="11020" width="56.42578125" style="3" customWidth="1"/>
    <col min="11021" max="11021" width="121.28515625" style="3" customWidth="1"/>
    <col min="11022" max="11022" width="6" style="3" customWidth="1"/>
    <col min="11023" max="11023" width="33.42578125" style="3" customWidth="1"/>
    <col min="11024" max="11024" width="14.28515625" style="3" customWidth="1"/>
    <col min="11025" max="11025" width="12.7109375" style="3" customWidth="1"/>
    <col min="11026" max="11026" width="20.85546875" style="3" customWidth="1"/>
    <col min="11027" max="11027" width="16" style="3" customWidth="1"/>
    <col min="11028" max="11028" width="5.85546875" style="3" customWidth="1"/>
    <col min="11029" max="11029" width="35.42578125" style="3" customWidth="1"/>
    <col min="11030" max="11030" width="17.42578125" style="3" customWidth="1"/>
    <col min="11031" max="11031" width="14.140625" style="3" customWidth="1"/>
    <col min="11032" max="11032" width="22" style="3" customWidth="1"/>
    <col min="11033" max="11034" width="11.42578125" style="3"/>
    <col min="11035" max="11035" width="22.42578125" style="3" customWidth="1"/>
    <col min="11036" max="11037" width="11.42578125" style="3"/>
    <col min="11038" max="11038" width="14.42578125" style="3" customWidth="1"/>
    <col min="11039" max="11039" width="20" style="3" customWidth="1"/>
    <col min="11040" max="11272" width="11.42578125" style="3"/>
    <col min="11273" max="11273" width="43.7109375" style="3" customWidth="1"/>
    <col min="11274" max="11274" width="18.28515625" style="3" customWidth="1"/>
    <col min="11275" max="11275" width="35.42578125" style="3" customWidth="1"/>
    <col min="11276" max="11276" width="56.42578125" style="3" customWidth="1"/>
    <col min="11277" max="11277" width="121.28515625" style="3" customWidth="1"/>
    <col min="11278" max="11278" width="6" style="3" customWidth="1"/>
    <col min="11279" max="11279" width="33.42578125" style="3" customWidth="1"/>
    <col min="11280" max="11280" width="14.28515625" style="3" customWidth="1"/>
    <col min="11281" max="11281" width="12.7109375" style="3" customWidth="1"/>
    <col min="11282" max="11282" width="20.85546875" style="3" customWidth="1"/>
    <col min="11283" max="11283" width="16" style="3" customWidth="1"/>
    <col min="11284" max="11284" width="5.85546875" style="3" customWidth="1"/>
    <col min="11285" max="11285" width="35.42578125" style="3" customWidth="1"/>
    <col min="11286" max="11286" width="17.42578125" style="3" customWidth="1"/>
    <col min="11287" max="11287" width="14.140625" style="3" customWidth="1"/>
    <col min="11288" max="11288" width="22" style="3" customWidth="1"/>
    <col min="11289" max="11290" width="11.42578125" style="3"/>
    <col min="11291" max="11291" width="22.42578125" style="3" customWidth="1"/>
    <col min="11292" max="11293" width="11.42578125" style="3"/>
    <col min="11294" max="11294" width="14.42578125" style="3" customWidth="1"/>
    <col min="11295" max="11295" width="20" style="3" customWidth="1"/>
    <col min="11296" max="11528" width="11.42578125" style="3"/>
    <col min="11529" max="11529" width="43.7109375" style="3" customWidth="1"/>
    <col min="11530" max="11530" width="18.28515625" style="3" customWidth="1"/>
    <col min="11531" max="11531" width="35.42578125" style="3" customWidth="1"/>
    <col min="11532" max="11532" width="56.42578125" style="3" customWidth="1"/>
    <col min="11533" max="11533" width="121.28515625" style="3" customWidth="1"/>
    <col min="11534" max="11534" width="6" style="3" customWidth="1"/>
    <col min="11535" max="11535" width="33.42578125" style="3" customWidth="1"/>
    <col min="11536" max="11536" width="14.28515625" style="3" customWidth="1"/>
    <col min="11537" max="11537" width="12.7109375" style="3" customWidth="1"/>
    <col min="11538" max="11538" width="20.85546875" style="3" customWidth="1"/>
    <col min="11539" max="11539" width="16" style="3" customWidth="1"/>
    <col min="11540" max="11540" width="5.85546875" style="3" customWidth="1"/>
    <col min="11541" max="11541" width="35.42578125" style="3" customWidth="1"/>
    <col min="11542" max="11542" width="17.42578125" style="3" customWidth="1"/>
    <col min="11543" max="11543" width="14.140625" style="3" customWidth="1"/>
    <col min="11544" max="11544" width="22" style="3" customWidth="1"/>
    <col min="11545" max="11546" width="11.42578125" style="3"/>
    <col min="11547" max="11547" width="22.42578125" style="3" customWidth="1"/>
    <col min="11548" max="11549" width="11.42578125" style="3"/>
    <col min="11550" max="11550" width="14.42578125" style="3" customWidth="1"/>
    <col min="11551" max="11551" width="20" style="3" customWidth="1"/>
    <col min="11552" max="11784" width="11.42578125" style="3"/>
    <col min="11785" max="11785" width="43.7109375" style="3" customWidth="1"/>
    <col min="11786" max="11786" width="18.28515625" style="3" customWidth="1"/>
    <col min="11787" max="11787" width="35.42578125" style="3" customWidth="1"/>
    <col min="11788" max="11788" width="56.42578125" style="3" customWidth="1"/>
    <col min="11789" max="11789" width="121.28515625" style="3" customWidth="1"/>
    <col min="11790" max="11790" width="6" style="3" customWidth="1"/>
    <col min="11791" max="11791" width="33.42578125" style="3" customWidth="1"/>
    <col min="11792" max="11792" width="14.28515625" style="3" customWidth="1"/>
    <col min="11793" max="11793" width="12.7109375" style="3" customWidth="1"/>
    <col min="11794" max="11794" width="20.85546875" style="3" customWidth="1"/>
    <col min="11795" max="11795" width="16" style="3" customWidth="1"/>
    <col min="11796" max="11796" width="5.85546875" style="3" customWidth="1"/>
    <col min="11797" max="11797" width="35.42578125" style="3" customWidth="1"/>
    <col min="11798" max="11798" width="17.42578125" style="3" customWidth="1"/>
    <col min="11799" max="11799" width="14.140625" style="3" customWidth="1"/>
    <col min="11800" max="11800" width="22" style="3" customWidth="1"/>
    <col min="11801" max="11802" width="11.42578125" style="3"/>
    <col min="11803" max="11803" width="22.42578125" style="3" customWidth="1"/>
    <col min="11804" max="11805" width="11.42578125" style="3"/>
    <col min="11806" max="11806" width="14.42578125" style="3" customWidth="1"/>
    <col min="11807" max="11807" width="20" style="3" customWidth="1"/>
    <col min="11808" max="12040" width="11.42578125" style="3"/>
    <col min="12041" max="12041" width="43.7109375" style="3" customWidth="1"/>
    <col min="12042" max="12042" width="18.28515625" style="3" customWidth="1"/>
    <col min="12043" max="12043" width="35.42578125" style="3" customWidth="1"/>
    <col min="12044" max="12044" width="56.42578125" style="3" customWidth="1"/>
    <col min="12045" max="12045" width="121.28515625" style="3" customWidth="1"/>
    <col min="12046" max="12046" width="6" style="3" customWidth="1"/>
    <col min="12047" max="12047" width="33.42578125" style="3" customWidth="1"/>
    <col min="12048" max="12048" width="14.28515625" style="3" customWidth="1"/>
    <col min="12049" max="12049" width="12.7109375" style="3" customWidth="1"/>
    <col min="12050" max="12050" width="20.85546875" style="3" customWidth="1"/>
    <col min="12051" max="12051" width="16" style="3" customWidth="1"/>
    <col min="12052" max="12052" width="5.85546875" style="3" customWidth="1"/>
    <col min="12053" max="12053" width="35.42578125" style="3" customWidth="1"/>
    <col min="12054" max="12054" width="17.42578125" style="3" customWidth="1"/>
    <col min="12055" max="12055" width="14.140625" style="3" customWidth="1"/>
    <col min="12056" max="12056" width="22" style="3" customWidth="1"/>
    <col min="12057" max="12058" width="11.42578125" style="3"/>
    <col min="12059" max="12059" width="22.42578125" style="3" customWidth="1"/>
    <col min="12060" max="12061" width="11.42578125" style="3"/>
    <col min="12062" max="12062" width="14.42578125" style="3" customWidth="1"/>
    <col min="12063" max="12063" width="20" style="3" customWidth="1"/>
    <col min="12064" max="12296" width="11.42578125" style="3"/>
    <col min="12297" max="12297" width="43.7109375" style="3" customWidth="1"/>
    <col min="12298" max="12298" width="18.28515625" style="3" customWidth="1"/>
    <col min="12299" max="12299" width="35.42578125" style="3" customWidth="1"/>
    <col min="12300" max="12300" width="56.42578125" style="3" customWidth="1"/>
    <col min="12301" max="12301" width="121.28515625" style="3" customWidth="1"/>
    <col min="12302" max="12302" width="6" style="3" customWidth="1"/>
    <col min="12303" max="12303" width="33.42578125" style="3" customWidth="1"/>
    <col min="12304" max="12304" width="14.28515625" style="3" customWidth="1"/>
    <col min="12305" max="12305" width="12.7109375" style="3" customWidth="1"/>
    <col min="12306" max="12306" width="20.85546875" style="3" customWidth="1"/>
    <col min="12307" max="12307" width="16" style="3" customWidth="1"/>
    <col min="12308" max="12308" width="5.85546875" style="3" customWidth="1"/>
    <col min="12309" max="12309" width="35.42578125" style="3" customWidth="1"/>
    <col min="12310" max="12310" width="17.42578125" style="3" customWidth="1"/>
    <col min="12311" max="12311" width="14.140625" style="3" customWidth="1"/>
    <col min="12312" max="12312" width="22" style="3" customWidth="1"/>
    <col min="12313" max="12314" width="11.42578125" style="3"/>
    <col min="12315" max="12315" width="22.42578125" style="3" customWidth="1"/>
    <col min="12316" max="12317" width="11.42578125" style="3"/>
    <col min="12318" max="12318" width="14.42578125" style="3" customWidth="1"/>
    <col min="12319" max="12319" width="20" style="3" customWidth="1"/>
    <col min="12320" max="12552" width="11.42578125" style="3"/>
    <col min="12553" max="12553" width="43.7109375" style="3" customWidth="1"/>
    <col min="12554" max="12554" width="18.28515625" style="3" customWidth="1"/>
    <col min="12555" max="12555" width="35.42578125" style="3" customWidth="1"/>
    <col min="12556" max="12556" width="56.42578125" style="3" customWidth="1"/>
    <col min="12557" max="12557" width="121.28515625" style="3" customWidth="1"/>
    <col min="12558" max="12558" width="6" style="3" customWidth="1"/>
    <col min="12559" max="12559" width="33.42578125" style="3" customWidth="1"/>
    <col min="12560" max="12560" width="14.28515625" style="3" customWidth="1"/>
    <col min="12561" max="12561" width="12.7109375" style="3" customWidth="1"/>
    <col min="12562" max="12562" width="20.85546875" style="3" customWidth="1"/>
    <col min="12563" max="12563" width="16" style="3" customWidth="1"/>
    <col min="12564" max="12564" width="5.85546875" style="3" customWidth="1"/>
    <col min="12565" max="12565" width="35.42578125" style="3" customWidth="1"/>
    <col min="12566" max="12566" width="17.42578125" style="3" customWidth="1"/>
    <col min="12567" max="12567" width="14.140625" style="3" customWidth="1"/>
    <col min="12568" max="12568" width="22" style="3" customWidth="1"/>
    <col min="12569" max="12570" width="11.42578125" style="3"/>
    <col min="12571" max="12571" width="22.42578125" style="3" customWidth="1"/>
    <col min="12572" max="12573" width="11.42578125" style="3"/>
    <col min="12574" max="12574" width="14.42578125" style="3" customWidth="1"/>
    <col min="12575" max="12575" width="20" style="3" customWidth="1"/>
    <col min="12576" max="12808" width="11.42578125" style="3"/>
    <col min="12809" max="12809" width="43.7109375" style="3" customWidth="1"/>
    <col min="12810" max="12810" width="18.28515625" style="3" customWidth="1"/>
    <col min="12811" max="12811" width="35.42578125" style="3" customWidth="1"/>
    <col min="12812" max="12812" width="56.42578125" style="3" customWidth="1"/>
    <col min="12813" max="12813" width="121.28515625" style="3" customWidth="1"/>
    <col min="12814" max="12814" width="6" style="3" customWidth="1"/>
    <col min="12815" max="12815" width="33.42578125" style="3" customWidth="1"/>
    <col min="12816" max="12816" width="14.28515625" style="3" customWidth="1"/>
    <col min="12817" max="12817" width="12.7109375" style="3" customWidth="1"/>
    <col min="12818" max="12818" width="20.85546875" style="3" customWidth="1"/>
    <col min="12819" max="12819" width="16" style="3" customWidth="1"/>
    <col min="12820" max="12820" width="5.85546875" style="3" customWidth="1"/>
    <col min="12821" max="12821" width="35.42578125" style="3" customWidth="1"/>
    <col min="12822" max="12822" width="17.42578125" style="3" customWidth="1"/>
    <col min="12823" max="12823" width="14.140625" style="3" customWidth="1"/>
    <col min="12824" max="12824" width="22" style="3" customWidth="1"/>
    <col min="12825" max="12826" width="11.42578125" style="3"/>
    <col min="12827" max="12827" width="22.42578125" style="3" customWidth="1"/>
    <col min="12828" max="12829" width="11.42578125" style="3"/>
    <col min="12830" max="12830" width="14.42578125" style="3" customWidth="1"/>
    <col min="12831" max="12831" width="20" style="3" customWidth="1"/>
    <col min="12832" max="13064" width="11.42578125" style="3"/>
    <col min="13065" max="13065" width="43.7109375" style="3" customWidth="1"/>
    <col min="13066" max="13066" width="18.28515625" style="3" customWidth="1"/>
    <col min="13067" max="13067" width="35.42578125" style="3" customWidth="1"/>
    <col min="13068" max="13068" width="56.42578125" style="3" customWidth="1"/>
    <col min="13069" max="13069" width="121.28515625" style="3" customWidth="1"/>
    <col min="13070" max="13070" width="6" style="3" customWidth="1"/>
    <col min="13071" max="13071" width="33.42578125" style="3" customWidth="1"/>
    <col min="13072" max="13072" width="14.28515625" style="3" customWidth="1"/>
    <col min="13073" max="13073" width="12.7109375" style="3" customWidth="1"/>
    <col min="13074" max="13074" width="20.85546875" style="3" customWidth="1"/>
    <col min="13075" max="13075" width="16" style="3" customWidth="1"/>
    <col min="13076" max="13076" width="5.85546875" style="3" customWidth="1"/>
    <col min="13077" max="13077" width="35.42578125" style="3" customWidth="1"/>
    <col min="13078" max="13078" width="17.42578125" style="3" customWidth="1"/>
    <col min="13079" max="13079" width="14.140625" style="3" customWidth="1"/>
    <col min="13080" max="13080" width="22" style="3" customWidth="1"/>
    <col min="13081" max="13082" width="11.42578125" style="3"/>
    <col min="13083" max="13083" width="22.42578125" style="3" customWidth="1"/>
    <col min="13084" max="13085" width="11.42578125" style="3"/>
    <col min="13086" max="13086" width="14.42578125" style="3" customWidth="1"/>
    <col min="13087" max="13087" width="20" style="3" customWidth="1"/>
    <col min="13088" max="13320" width="11.42578125" style="3"/>
    <col min="13321" max="13321" width="43.7109375" style="3" customWidth="1"/>
    <col min="13322" max="13322" width="18.28515625" style="3" customWidth="1"/>
    <col min="13323" max="13323" width="35.42578125" style="3" customWidth="1"/>
    <col min="13324" max="13324" width="56.42578125" style="3" customWidth="1"/>
    <col min="13325" max="13325" width="121.28515625" style="3" customWidth="1"/>
    <col min="13326" max="13326" width="6" style="3" customWidth="1"/>
    <col min="13327" max="13327" width="33.42578125" style="3" customWidth="1"/>
    <col min="13328" max="13328" width="14.28515625" style="3" customWidth="1"/>
    <col min="13329" max="13329" width="12.7109375" style="3" customWidth="1"/>
    <col min="13330" max="13330" width="20.85546875" style="3" customWidth="1"/>
    <col min="13331" max="13331" width="16" style="3" customWidth="1"/>
    <col min="13332" max="13332" width="5.85546875" style="3" customWidth="1"/>
    <col min="13333" max="13333" width="35.42578125" style="3" customWidth="1"/>
    <col min="13334" max="13334" width="17.42578125" style="3" customWidth="1"/>
    <col min="13335" max="13335" width="14.140625" style="3" customWidth="1"/>
    <col min="13336" max="13336" width="22" style="3" customWidth="1"/>
    <col min="13337" max="13338" width="11.42578125" style="3"/>
    <col min="13339" max="13339" width="22.42578125" style="3" customWidth="1"/>
    <col min="13340" max="13341" width="11.42578125" style="3"/>
    <col min="13342" max="13342" width="14.42578125" style="3" customWidth="1"/>
    <col min="13343" max="13343" width="20" style="3" customWidth="1"/>
    <col min="13344" max="13576" width="11.42578125" style="3"/>
    <col min="13577" max="13577" width="43.7109375" style="3" customWidth="1"/>
    <col min="13578" max="13578" width="18.28515625" style="3" customWidth="1"/>
    <col min="13579" max="13579" width="35.42578125" style="3" customWidth="1"/>
    <col min="13580" max="13580" width="56.42578125" style="3" customWidth="1"/>
    <col min="13581" max="13581" width="121.28515625" style="3" customWidth="1"/>
    <col min="13582" max="13582" width="6" style="3" customWidth="1"/>
    <col min="13583" max="13583" width="33.42578125" style="3" customWidth="1"/>
    <col min="13584" max="13584" width="14.28515625" style="3" customWidth="1"/>
    <col min="13585" max="13585" width="12.7109375" style="3" customWidth="1"/>
    <col min="13586" max="13586" width="20.85546875" style="3" customWidth="1"/>
    <col min="13587" max="13587" width="16" style="3" customWidth="1"/>
    <col min="13588" max="13588" width="5.85546875" style="3" customWidth="1"/>
    <col min="13589" max="13589" width="35.42578125" style="3" customWidth="1"/>
    <col min="13590" max="13590" width="17.42578125" style="3" customWidth="1"/>
    <col min="13591" max="13591" width="14.140625" style="3" customWidth="1"/>
    <col min="13592" max="13592" width="22" style="3" customWidth="1"/>
    <col min="13593" max="13594" width="11.42578125" style="3"/>
    <col min="13595" max="13595" width="22.42578125" style="3" customWidth="1"/>
    <col min="13596" max="13597" width="11.42578125" style="3"/>
    <col min="13598" max="13598" width="14.42578125" style="3" customWidth="1"/>
    <col min="13599" max="13599" width="20" style="3" customWidth="1"/>
    <col min="13600" max="13832" width="11.42578125" style="3"/>
    <col min="13833" max="13833" width="43.7109375" style="3" customWidth="1"/>
    <col min="13834" max="13834" width="18.28515625" style="3" customWidth="1"/>
    <col min="13835" max="13835" width="35.42578125" style="3" customWidth="1"/>
    <col min="13836" max="13836" width="56.42578125" style="3" customWidth="1"/>
    <col min="13837" max="13837" width="121.28515625" style="3" customWidth="1"/>
    <col min="13838" max="13838" width="6" style="3" customWidth="1"/>
    <col min="13839" max="13839" width="33.42578125" style="3" customWidth="1"/>
    <col min="13840" max="13840" width="14.28515625" style="3" customWidth="1"/>
    <col min="13841" max="13841" width="12.7109375" style="3" customWidth="1"/>
    <col min="13842" max="13842" width="20.85546875" style="3" customWidth="1"/>
    <col min="13843" max="13843" width="16" style="3" customWidth="1"/>
    <col min="13844" max="13844" width="5.85546875" style="3" customWidth="1"/>
    <col min="13845" max="13845" width="35.42578125" style="3" customWidth="1"/>
    <col min="13846" max="13846" width="17.42578125" style="3" customWidth="1"/>
    <col min="13847" max="13847" width="14.140625" style="3" customWidth="1"/>
    <col min="13848" max="13848" width="22" style="3" customWidth="1"/>
    <col min="13849" max="13850" width="11.42578125" style="3"/>
    <col min="13851" max="13851" width="22.42578125" style="3" customWidth="1"/>
    <col min="13852" max="13853" width="11.42578125" style="3"/>
    <col min="13854" max="13854" width="14.42578125" style="3" customWidth="1"/>
    <col min="13855" max="13855" width="20" style="3" customWidth="1"/>
    <col min="13856" max="14088" width="11.42578125" style="3"/>
    <col min="14089" max="14089" width="43.7109375" style="3" customWidth="1"/>
    <col min="14090" max="14090" width="18.28515625" style="3" customWidth="1"/>
    <col min="14091" max="14091" width="35.42578125" style="3" customWidth="1"/>
    <col min="14092" max="14092" width="56.42578125" style="3" customWidth="1"/>
    <col min="14093" max="14093" width="121.28515625" style="3" customWidth="1"/>
    <col min="14094" max="14094" width="6" style="3" customWidth="1"/>
    <col min="14095" max="14095" width="33.42578125" style="3" customWidth="1"/>
    <col min="14096" max="14096" width="14.28515625" style="3" customWidth="1"/>
    <col min="14097" max="14097" width="12.7109375" style="3" customWidth="1"/>
    <col min="14098" max="14098" width="20.85546875" style="3" customWidth="1"/>
    <col min="14099" max="14099" width="16" style="3" customWidth="1"/>
    <col min="14100" max="14100" width="5.85546875" style="3" customWidth="1"/>
    <col min="14101" max="14101" width="35.42578125" style="3" customWidth="1"/>
    <col min="14102" max="14102" width="17.42578125" style="3" customWidth="1"/>
    <col min="14103" max="14103" width="14.140625" style="3" customWidth="1"/>
    <col min="14104" max="14104" width="22" style="3" customWidth="1"/>
    <col min="14105" max="14106" width="11.42578125" style="3"/>
    <col min="14107" max="14107" width="22.42578125" style="3" customWidth="1"/>
    <col min="14108" max="14109" width="11.42578125" style="3"/>
    <col min="14110" max="14110" width="14.42578125" style="3" customWidth="1"/>
    <col min="14111" max="14111" width="20" style="3" customWidth="1"/>
    <col min="14112" max="14344" width="11.42578125" style="3"/>
    <col min="14345" max="14345" width="43.7109375" style="3" customWidth="1"/>
    <col min="14346" max="14346" width="18.28515625" style="3" customWidth="1"/>
    <col min="14347" max="14347" width="35.42578125" style="3" customWidth="1"/>
    <col min="14348" max="14348" width="56.42578125" style="3" customWidth="1"/>
    <col min="14349" max="14349" width="121.28515625" style="3" customWidth="1"/>
    <col min="14350" max="14350" width="6" style="3" customWidth="1"/>
    <col min="14351" max="14351" width="33.42578125" style="3" customWidth="1"/>
    <col min="14352" max="14352" width="14.28515625" style="3" customWidth="1"/>
    <col min="14353" max="14353" width="12.7109375" style="3" customWidth="1"/>
    <col min="14354" max="14354" width="20.85546875" style="3" customWidth="1"/>
    <col min="14355" max="14355" width="16" style="3" customWidth="1"/>
    <col min="14356" max="14356" width="5.85546875" style="3" customWidth="1"/>
    <col min="14357" max="14357" width="35.42578125" style="3" customWidth="1"/>
    <col min="14358" max="14358" width="17.42578125" style="3" customWidth="1"/>
    <col min="14359" max="14359" width="14.140625" style="3" customWidth="1"/>
    <col min="14360" max="14360" width="22" style="3" customWidth="1"/>
    <col min="14361" max="14362" width="11.42578125" style="3"/>
    <col min="14363" max="14363" width="22.42578125" style="3" customWidth="1"/>
    <col min="14364" max="14365" width="11.42578125" style="3"/>
    <col min="14366" max="14366" width="14.42578125" style="3" customWidth="1"/>
    <col min="14367" max="14367" width="20" style="3" customWidth="1"/>
    <col min="14368" max="14600" width="11.42578125" style="3"/>
    <col min="14601" max="14601" width="43.7109375" style="3" customWidth="1"/>
    <col min="14602" max="14602" width="18.28515625" style="3" customWidth="1"/>
    <col min="14603" max="14603" width="35.42578125" style="3" customWidth="1"/>
    <col min="14604" max="14604" width="56.42578125" style="3" customWidth="1"/>
    <col min="14605" max="14605" width="121.28515625" style="3" customWidth="1"/>
    <col min="14606" max="14606" width="6" style="3" customWidth="1"/>
    <col min="14607" max="14607" width="33.42578125" style="3" customWidth="1"/>
    <col min="14608" max="14608" width="14.28515625" style="3" customWidth="1"/>
    <col min="14609" max="14609" width="12.7109375" style="3" customWidth="1"/>
    <col min="14610" max="14610" width="20.85546875" style="3" customWidth="1"/>
    <col min="14611" max="14611" width="16" style="3" customWidth="1"/>
    <col min="14612" max="14612" width="5.85546875" style="3" customWidth="1"/>
    <col min="14613" max="14613" width="35.42578125" style="3" customWidth="1"/>
    <col min="14614" max="14614" width="17.42578125" style="3" customWidth="1"/>
    <col min="14615" max="14615" width="14.140625" style="3" customWidth="1"/>
    <col min="14616" max="14616" width="22" style="3" customWidth="1"/>
    <col min="14617" max="14618" width="11.42578125" style="3"/>
    <col min="14619" max="14619" width="22.42578125" style="3" customWidth="1"/>
    <col min="14620" max="14621" width="11.42578125" style="3"/>
    <col min="14622" max="14622" width="14.42578125" style="3" customWidth="1"/>
    <col min="14623" max="14623" width="20" style="3" customWidth="1"/>
    <col min="14624" max="14856" width="11.42578125" style="3"/>
    <col min="14857" max="14857" width="43.7109375" style="3" customWidth="1"/>
    <col min="14858" max="14858" width="18.28515625" style="3" customWidth="1"/>
    <col min="14859" max="14859" width="35.42578125" style="3" customWidth="1"/>
    <col min="14860" max="14860" width="56.42578125" style="3" customWidth="1"/>
    <col min="14861" max="14861" width="121.28515625" style="3" customWidth="1"/>
    <col min="14862" max="14862" width="6" style="3" customWidth="1"/>
    <col min="14863" max="14863" width="33.42578125" style="3" customWidth="1"/>
    <col min="14864" max="14864" width="14.28515625" style="3" customWidth="1"/>
    <col min="14865" max="14865" width="12.7109375" style="3" customWidth="1"/>
    <col min="14866" max="14866" width="20.85546875" style="3" customWidth="1"/>
    <col min="14867" max="14867" width="16" style="3" customWidth="1"/>
    <col min="14868" max="14868" width="5.85546875" style="3" customWidth="1"/>
    <col min="14869" max="14869" width="35.42578125" style="3" customWidth="1"/>
    <col min="14870" max="14870" width="17.42578125" style="3" customWidth="1"/>
    <col min="14871" max="14871" width="14.140625" style="3" customWidth="1"/>
    <col min="14872" max="14872" width="22" style="3" customWidth="1"/>
    <col min="14873" max="14874" width="11.42578125" style="3"/>
    <col min="14875" max="14875" width="22.42578125" style="3" customWidth="1"/>
    <col min="14876" max="14877" width="11.42578125" style="3"/>
    <col min="14878" max="14878" width="14.42578125" style="3" customWidth="1"/>
    <col min="14879" max="14879" width="20" style="3" customWidth="1"/>
    <col min="14880" max="15112" width="11.42578125" style="3"/>
    <col min="15113" max="15113" width="43.7109375" style="3" customWidth="1"/>
    <col min="15114" max="15114" width="18.28515625" style="3" customWidth="1"/>
    <col min="15115" max="15115" width="35.42578125" style="3" customWidth="1"/>
    <col min="15116" max="15116" width="56.42578125" style="3" customWidth="1"/>
    <col min="15117" max="15117" width="121.28515625" style="3" customWidth="1"/>
    <col min="15118" max="15118" width="6" style="3" customWidth="1"/>
    <col min="15119" max="15119" width="33.42578125" style="3" customWidth="1"/>
    <col min="15120" max="15120" width="14.28515625" style="3" customWidth="1"/>
    <col min="15121" max="15121" width="12.7109375" style="3" customWidth="1"/>
    <col min="15122" max="15122" width="20.85546875" style="3" customWidth="1"/>
    <col min="15123" max="15123" width="16" style="3" customWidth="1"/>
    <col min="15124" max="15124" width="5.85546875" style="3" customWidth="1"/>
    <col min="15125" max="15125" width="35.42578125" style="3" customWidth="1"/>
    <col min="15126" max="15126" width="17.42578125" style="3" customWidth="1"/>
    <col min="15127" max="15127" width="14.140625" style="3" customWidth="1"/>
    <col min="15128" max="15128" width="22" style="3" customWidth="1"/>
    <col min="15129" max="15130" width="11.42578125" style="3"/>
    <col min="15131" max="15131" width="22.42578125" style="3" customWidth="1"/>
    <col min="15132" max="15133" width="11.42578125" style="3"/>
    <col min="15134" max="15134" width="14.42578125" style="3" customWidth="1"/>
    <col min="15135" max="15135" width="20" style="3" customWidth="1"/>
    <col min="15136" max="15368" width="11.42578125" style="3"/>
    <col min="15369" max="15369" width="43.7109375" style="3" customWidth="1"/>
    <col min="15370" max="15370" width="18.28515625" style="3" customWidth="1"/>
    <col min="15371" max="15371" width="35.42578125" style="3" customWidth="1"/>
    <col min="15372" max="15372" width="56.42578125" style="3" customWidth="1"/>
    <col min="15373" max="15373" width="121.28515625" style="3" customWidth="1"/>
    <col min="15374" max="15374" width="6" style="3" customWidth="1"/>
    <col min="15375" max="15375" width="33.42578125" style="3" customWidth="1"/>
    <col min="15376" max="15376" width="14.28515625" style="3" customWidth="1"/>
    <col min="15377" max="15377" width="12.7109375" style="3" customWidth="1"/>
    <col min="15378" max="15378" width="20.85546875" style="3" customWidth="1"/>
    <col min="15379" max="15379" width="16" style="3" customWidth="1"/>
    <col min="15380" max="15380" width="5.85546875" style="3" customWidth="1"/>
    <col min="15381" max="15381" width="35.42578125" style="3" customWidth="1"/>
    <col min="15382" max="15382" width="17.42578125" style="3" customWidth="1"/>
    <col min="15383" max="15383" width="14.140625" style="3" customWidth="1"/>
    <col min="15384" max="15384" width="22" style="3" customWidth="1"/>
    <col min="15385" max="15386" width="11.42578125" style="3"/>
    <col min="15387" max="15387" width="22.42578125" style="3" customWidth="1"/>
    <col min="15388" max="15389" width="11.42578125" style="3"/>
    <col min="15390" max="15390" width="14.42578125" style="3" customWidth="1"/>
    <col min="15391" max="15391" width="20" style="3" customWidth="1"/>
    <col min="15392" max="15624" width="11.42578125" style="3"/>
    <col min="15625" max="15625" width="43.7109375" style="3" customWidth="1"/>
    <col min="15626" max="15626" width="18.28515625" style="3" customWidth="1"/>
    <col min="15627" max="15627" width="35.42578125" style="3" customWidth="1"/>
    <col min="15628" max="15628" width="56.42578125" style="3" customWidth="1"/>
    <col min="15629" max="15629" width="121.28515625" style="3" customWidth="1"/>
    <col min="15630" max="15630" width="6" style="3" customWidth="1"/>
    <col min="15631" max="15631" width="33.42578125" style="3" customWidth="1"/>
    <col min="15632" max="15632" width="14.28515625" style="3" customWidth="1"/>
    <col min="15633" max="15633" width="12.7109375" style="3" customWidth="1"/>
    <col min="15634" max="15634" width="20.85546875" style="3" customWidth="1"/>
    <col min="15635" max="15635" width="16" style="3" customWidth="1"/>
    <col min="15636" max="15636" width="5.85546875" style="3" customWidth="1"/>
    <col min="15637" max="15637" width="35.42578125" style="3" customWidth="1"/>
    <col min="15638" max="15638" width="17.42578125" style="3" customWidth="1"/>
    <col min="15639" max="15639" width="14.140625" style="3" customWidth="1"/>
    <col min="15640" max="15640" width="22" style="3" customWidth="1"/>
    <col min="15641" max="15642" width="11.42578125" style="3"/>
    <col min="15643" max="15643" width="22.42578125" style="3" customWidth="1"/>
    <col min="15644" max="15645" width="11.42578125" style="3"/>
    <col min="15646" max="15646" width="14.42578125" style="3" customWidth="1"/>
    <col min="15647" max="15647" width="20" style="3" customWidth="1"/>
    <col min="15648" max="15880" width="11.42578125" style="3"/>
    <col min="15881" max="15881" width="43.7109375" style="3" customWidth="1"/>
    <col min="15882" max="15882" width="18.28515625" style="3" customWidth="1"/>
    <col min="15883" max="15883" width="35.42578125" style="3" customWidth="1"/>
    <col min="15884" max="15884" width="56.42578125" style="3" customWidth="1"/>
    <col min="15885" max="15885" width="121.28515625" style="3" customWidth="1"/>
    <col min="15886" max="15886" width="6" style="3" customWidth="1"/>
    <col min="15887" max="15887" width="33.42578125" style="3" customWidth="1"/>
    <col min="15888" max="15888" width="14.28515625" style="3" customWidth="1"/>
    <col min="15889" max="15889" width="12.7109375" style="3" customWidth="1"/>
    <col min="15890" max="15890" width="20.85546875" style="3" customWidth="1"/>
    <col min="15891" max="15891" width="16" style="3" customWidth="1"/>
    <col min="15892" max="15892" width="5.85546875" style="3" customWidth="1"/>
    <col min="15893" max="15893" width="35.42578125" style="3" customWidth="1"/>
    <col min="15894" max="15894" width="17.42578125" style="3" customWidth="1"/>
    <col min="15895" max="15895" width="14.140625" style="3" customWidth="1"/>
    <col min="15896" max="15896" width="22" style="3" customWidth="1"/>
    <col min="15897" max="15898" width="11.42578125" style="3"/>
    <col min="15899" max="15899" width="22.42578125" style="3" customWidth="1"/>
    <col min="15900" max="15901" width="11.42578125" style="3"/>
    <col min="15902" max="15902" width="14.42578125" style="3" customWidth="1"/>
    <col min="15903" max="15903" width="20" style="3" customWidth="1"/>
    <col min="15904" max="16136" width="11.42578125" style="3"/>
    <col min="16137" max="16137" width="43.7109375" style="3" customWidth="1"/>
    <col min="16138" max="16138" width="18.28515625" style="3" customWidth="1"/>
    <col min="16139" max="16139" width="35.42578125" style="3" customWidth="1"/>
    <col min="16140" max="16140" width="56.42578125" style="3" customWidth="1"/>
    <col min="16141" max="16141" width="121.28515625" style="3" customWidth="1"/>
    <col min="16142" max="16142" width="6" style="3" customWidth="1"/>
    <col min="16143" max="16143" width="33.42578125" style="3" customWidth="1"/>
    <col min="16144" max="16144" width="14.28515625" style="3" customWidth="1"/>
    <col min="16145" max="16145" width="12.7109375" style="3" customWidth="1"/>
    <col min="16146" max="16146" width="20.85546875" style="3" customWidth="1"/>
    <col min="16147" max="16147" width="16" style="3" customWidth="1"/>
    <col min="16148" max="16148" width="5.85546875" style="3" customWidth="1"/>
    <col min="16149" max="16149" width="35.42578125" style="3" customWidth="1"/>
    <col min="16150" max="16150" width="17.42578125" style="3" customWidth="1"/>
    <col min="16151" max="16151" width="14.140625" style="3" customWidth="1"/>
    <col min="16152" max="16152" width="22" style="3" customWidth="1"/>
    <col min="16153" max="16154" width="11.42578125" style="3"/>
    <col min="16155" max="16155" width="22.42578125" style="3" customWidth="1"/>
    <col min="16156" max="16157" width="11.42578125" style="3"/>
    <col min="16158" max="16158" width="14.42578125" style="3" customWidth="1"/>
    <col min="16159" max="16159" width="20" style="3" customWidth="1"/>
    <col min="16160" max="16384" width="11.42578125" style="3"/>
  </cols>
  <sheetData>
    <row r="1" spans="1:31" ht="15.75" x14ac:dyDescent="0.2">
      <c r="A1" s="320" t="s">
        <v>0</v>
      </c>
      <c r="B1" s="320"/>
      <c r="C1" s="320"/>
      <c r="D1" s="320"/>
      <c r="E1" s="320"/>
      <c r="F1" s="320"/>
      <c r="G1" s="320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1" ht="15.75" x14ac:dyDescent="0.2">
      <c r="A2" s="320" t="s">
        <v>1</v>
      </c>
      <c r="B2" s="320"/>
      <c r="C2" s="320"/>
      <c r="D2" s="320"/>
      <c r="E2" s="320"/>
      <c r="F2" s="320"/>
      <c r="G2" s="320"/>
      <c r="H2" s="2"/>
      <c r="I2" s="313" t="s">
        <v>2</v>
      </c>
      <c r="J2" s="314"/>
      <c r="K2" s="314"/>
      <c r="L2" s="314"/>
      <c r="M2" s="314"/>
      <c r="N2" s="314"/>
      <c r="O2" s="314"/>
      <c r="P2" s="315"/>
      <c r="Q2" s="2"/>
      <c r="R2" s="313" t="s">
        <v>3</v>
      </c>
      <c r="S2" s="314"/>
      <c r="T2" s="314"/>
      <c r="U2" s="314"/>
      <c r="V2" s="314"/>
      <c r="W2" s="314"/>
      <c r="X2" s="314"/>
      <c r="Y2" s="315"/>
      <c r="AA2" s="316"/>
      <c r="AB2" s="316"/>
      <c r="AC2" s="316"/>
      <c r="AD2" s="316"/>
      <c r="AE2" s="316"/>
    </row>
    <row r="3" spans="1:31" ht="28.5" customHeight="1" x14ac:dyDescent="0.2">
      <c r="A3" s="1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6" t="s">
        <v>9</v>
      </c>
      <c r="G3" s="5" t="s">
        <v>10</v>
      </c>
      <c r="H3" s="2"/>
      <c r="I3" s="7" t="s">
        <v>11</v>
      </c>
      <c r="J3" s="7" t="s">
        <v>4</v>
      </c>
      <c r="K3" s="8" t="s">
        <v>5</v>
      </c>
      <c r="L3" s="8" t="s">
        <v>6</v>
      </c>
      <c r="M3" s="8" t="s">
        <v>7</v>
      </c>
      <c r="N3" s="8" t="s">
        <v>8</v>
      </c>
      <c r="O3" s="8" t="s">
        <v>9</v>
      </c>
      <c r="P3" s="8" t="s">
        <v>10</v>
      </c>
      <c r="Q3" s="2"/>
      <c r="R3" s="7" t="s">
        <v>11</v>
      </c>
      <c r="S3" s="7" t="s">
        <v>4</v>
      </c>
      <c r="T3" s="8" t="s">
        <v>5</v>
      </c>
      <c r="U3" s="8" t="s">
        <v>6</v>
      </c>
      <c r="V3" s="8" t="s">
        <v>7</v>
      </c>
      <c r="W3" s="8" t="s">
        <v>8</v>
      </c>
      <c r="X3" s="8" t="s">
        <v>9</v>
      </c>
      <c r="Y3" s="8" t="s">
        <v>10</v>
      </c>
      <c r="AA3" s="4"/>
      <c r="AB3" s="9"/>
      <c r="AC3" s="9"/>
      <c r="AD3" s="9"/>
      <c r="AE3" s="9"/>
    </row>
    <row r="4" spans="1:31" ht="15.75" x14ac:dyDescent="0.25">
      <c r="A4" s="10" t="s">
        <v>12</v>
      </c>
      <c r="B4" s="11" t="str">
        <f t="shared" ref="B4:B10" si="0">+IF(F4=0,0,MID(F4,LEN(F4)-3,1))</f>
        <v>4</v>
      </c>
      <c r="C4" s="12">
        <v>1</v>
      </c>
      <c r="D4" s="12" t="s">
        <v>13</v>
      </c>
      <c r="E4" s="13" t="str">
        <f t="shared" ref="E4:E10" si="1">+IF(F4=0,0,CONCATENATE(MID(F4,FIND("-",F4,1)+1,4),"ORAS"))</f>
        <v>15 HORAS</v>
      </c>
      <c r="F4" s="14" t="s">
        <v>32</v>
      </c>
      <c r="G4" s="15">
        <f>+IF(F4="","",VLOOKUP(F4,$H$140:$I$192,2,FALSE))</f>
        <v>582964</v>
      </c>
      <c r="H4" s="2"/>
      <c r="I4" s="16" t="s">
        <v>15</v>
      </c>
      <c r="J4" s="14" t="s">
        <v>16</v>
      </c>
      <c r="K4" s="17">
        <v>0</v>
      </c>
      <c r="L4" s="18">
        <v>1</v>
      </c>
      <c r="M4" s="19" t="s">
        <v>13</v>
      </c>
      <c r="N4" s="13" t="str">
        <f>+IF(O4=0,0,CONCATENATE(MID(O4,FIND("-",O4,1)+1,4),"ORAS"))</f>
        <v>15 HORAS</v>
      </c>
      <c r="O4" s="14" t="s">
        <v>17</v>
      </c>
      <c r="P4" s="15">
        <f>+IF(O4="","",VLOOKUP(O4,$H$140:$I$192,2,FALSE))</f>
        <v>239262</v>
      </c>
      <c r="Q4" s="2"/>
      <c r="R4" s="16" t="s">
        <v>15</v>
      </c>
      <c r="S4" s="20" t="s">
        <v>18</v>
      </c>
      <c r="T4" s="17" t="str">
        <f>+IF(X4=0,0,MID(X4,LEN(X4)-3,1))</f>
        <v>4</v>
      </c>
      <c r="U4" s="21">
        <v>1</v>
      </c>
      <c r="V4" s="22" t="s">
        <v>13</v>
      </c>
      <c r="W4" s="13" t="str">
        <f>+IF(X4=0,0,CONCATENATE(MID(X4,FIND("-",X4,1)+1,4),"ORAS"))</f>
        <v>15 HORAS</v>
      </c>
      <c r="X4" s="14" t="s">
        <v>19</v>
      </c>
      <c r="Y4" s="15">
        <f t="shared" ref="Y4:Y6" si="2">+IF(X4="","",VLOOKUP(X4,$H$140:$I$192,2,FALSE))</f>
        <v>501739</v>
      </c>
      <c r="AA4" s="23"/>
      <c r="AB4" s="24"/>
      <c r="AC4" s="24"/>
      <c r="AD4" s="25"/>
      <c r="AE4" s="26"/>
    </row>
    <row r="5" spans="1:31" ht="15.75" x14ac:dyDescent="0.25">
      <c r="A5" s="14" t="s">
        <v>20</v>
      </c>
      <c r="B5" s="11" t="str">
        <f t="shared" si="0"/>
        <v>3</v>
      </c>
      <c r="C5" s="19">
        <v>1</v>
      </c>
      <c r="D5" s="19" t="s">
        <v>13</v>
      </c>
      <c r="E5" s="13" t="str">
        <f t="shared" si="1"/>
        <v>15 HORAS</v>
      </c>
      <c r="F5" s="14" t="s">
        <v>14</v>
      </c>
      <c r="G5" s="15">
        <f>+IF(F5="","",VLOOKUP(F5,$H$140:I$192,2,FALSE))</f>
        <v>514916</v>
      </c>
      <c r="H5" s="2"/>
      <c r="I5" s="16" t="s">
        <v>15</v>
      </c>
      <c r="J5" s="14" t="s">
        <v>21</v>
      </c>
      <c r="K5" s="17">
        <v>3</v>
      </c>
      <c r="L5" s="18">
        <v>1</v>
      </c>
      <c r="M5" s="19" t="s">
        <v>13</v>
      </c>
      <c r="N5" s="13" t="str">
        <f>+IF(O5=0,0,CONCATENATE(MID(O5,FIND("-",O5,1)+1,4),"ORAS"))</f>
        <v>15 HORAS</v>
      </c>
      <c r="O5" s="14" t="s">
        <v>147</v>
      </c>
      <c r="P5" s="298">
        <f t="shared" ref="P5:P8" si="3">+IF(O5="","",VLOOKUP(O5,$H$140:$I$192,2,FALSE))</f>
        <v>388652</v>
      </c>
      <c r="Q5" s="2"/>
      <c r="R5" s="16" t="s">
        <v>15</v>
      </c>
      <c r="S5" s="20" t="s">
        <v>23</v>
      </c>
      <c r="T5" s="17" t="str">
        <f>+IF(X5=0,0,MID(X5,LEN(X5)-3,1))</f>
        <v>4</v>
      </c>
      <c r="U5" s="21">
        <v>1</v>
      </c>
      <c r="V5" s="22" t="s">
        <v>13</v>
      </c>
      <c r="W5" s="13" t="str">
        <f>+IF(X5=0,0,CONCATENATE(MID(X5,FIND("-",X5,1)+1,4),"ORAS"))</f>
        <v>15 HORAS</v>
      </c>
      <c r="X5" s="14" t="s">
        <v>19</v>
      </c>
      <c r="Y5" s="15">
        <f t="shared" si="2"/>
        <v>501739</v>
      </c>
      <c r="AA5" s="23"/>
      <c r="AB5" s="24"/>
      <c r="AC5" s="24"/>
      <c r="AD5" s="25"/>
      <c r="AE5" s="26"/>
    </row>
    <row r="6" spans="1:31" ht="15.75" x14ac:dyDescent="0.25">
      <c r="A6" s="14" t="s">
        <v>24</v>
      </c>
      <c r="B6" s="11" t="str">
        <f t="shared" si="0"/>
        <v>3</v>
      </c>
      <c r="C6" s="19">
        <v>1</v>
      </c>
      <c r="D6" s="19" t="s">
        <v>13</v>
      </c>
      <c r="E6" s="13" t="str">
        <f t="shared" si="1"/>
        <v>15 HORAS</v>
      </c>
      <c r="F6" s="14" t="s">
        <v>14</v>
      </c>
      <c r="G6" s="15">
        <f>+IF(F6="","",VLOOKUP(F6,$H$140:I$192,2,FALSE))</f>
        <v>514916</v>
      </c>
      <c r="H6" s="2"/>
      <c r="I6" s="16" t="s">
        <v>25</v>
      </c>
      <c r="J6" s="14" t="s">
        <v>26</v>
      </c>
      <c r="K6" s="17">
        <v>4</v>
      </c>
      <c r="L6" s="18">
        <v>1</v>
      </c>
      <c r="M6" s="19" t="s">
        <v>13</v>
      </c>
      <c r="N6" s="13" t="str">
        <f>+IF(O6=0,0,CONCATENATE(MID(O6,FIND("-",O6,1)+1,4),"ORAS"))</f>
        <v>09 HORAS</v>
      </c>
      <c r="O6" s="14" t="s">
        <v>27</v>
      </c>
      <c r="P6" s="15">
        <f t="shared" si="3"/>
        <v>433978</v>
      </c>
      <c r="Q6" s="2"/>
      <c r="R6" s="16" t="s">
        <v>15</v>
      </c>
      <c r="S6" s="20" t="s">
        <v>28</v>
      </c>
      <c r="T6" s="17" t="str">
        <f>+IF(X6=0,0,MID(X6,LEN(X6)-3,1))</f>
        <v>3</v>
      </c>
      <c r="U6" s="21">
        <v>1</v>
      </c>
      <c r="V6" s="22" t="s">
        <v>13</v>
      </c>
      <c r="W6" s="13" t="str">
        <f>+IF(X6=0,0,CONCATENATE(MID(X6,FIND("-",X6,1)+1,4),"ORAS"))</f>
        <v>15 HORAS</v>
      </c>
      <c r="X6" s="14" t="s">
        <v>22</v>
      </c>
      <c r="Y6" s="298">
        <f t="shared" si="2"/>
        <v>443323</v>
      </c>
      <c r="AA6" s="23"/>
      <c r="AB6" s="24"/>
      <c r="AC6" s="24"/>
      <c r="AD6" s="25"/>
      <c r="AE6" s="26"/>
    </row>
    <row r="7" spans="1:31" ht="15.75" x14ac:dyDescent="0.25">
      <c r="A7" s="14" t="s">
        <v>29</v>
      </c>
      <c r="B7" s="11" t="str">
        <f t="shared" si="0"/>
        <v>3</v>
      </c>
      <c r="C7" s="19">
        <v>1</v>
      </c>
      <c r="D7" s="19" t="s">
        <v>13</v>
      </c>
      <c r="E7" s="13" t="str">
        <f t="shared" si="1"/>
        <v>15 HORAS</v>
      </c>
      <c r="F7" s="14" t="s">
        <v>14</v>
      </c>
      <c r="G7" s="15">
        <f>+IF(F7="","",VLOOKUP(F7,$H$140:I$192,2,FALSE))</f>
        <v>514916</v>
      </c>
      <c r="H7" s="2"/>
      <c r="I7" s="16"/>
      <c r="J7" s="14"/>
      <c r="K7" s="17"/>
      <c r="L7" s="18"/>
      <c r="M7" s="19"/>
      <c r="N7" s="13"/>
      <c r="O7" s="14">
        <v>0</v>
      </c>
      <c r="P7" s="125">
        <f t="shared" si="3"/>
        <v>0</v>
      </c>
      <c r="Q7" s="2"/>
      <c r="R7" s="27"/>
      <c r="S7" s="28"/>
      <c r="T7" s="17"/>
      <c r="U7" s="29"/>
      <c r="V7" s="12"/>
      <c r="W7" s="13"/>
      <c r="X7" s="14">
        <v>0</v>
      </c>
      <c r="Y7" s="125">
        <f>+IF(X7="","",VLOOKUP(X7,$H$140:$I$186,2,FALSE))</f>
        <v>0</v>
      </c>
      <c r="AA7" s="23"/>
      <c r="AB7" s="23"/>
      <c r="AC7" s="23"/>
      <c r="AD7" s="23"/>
      <c r="AE7" s="23"/>
    </row>
    <row r="8" spans="1:31" ht="15.75" x14ac:dyDescent="0.25">
      <c r="A8" s="14" t="s">
        <v>30</v>
      </c>
      <c r="B8" s="11" t="str">
        <f t="shared" si="0"/>
        <v>3</v>
      </c>
      <c r="C8" s="19">
        <v>1</v>
      </c>
      <c r="D8" s="19" t="s">
        <v>13</v>
      </c>
      <c r="E8" s="13" t="str">
        <f t="shared" si="1"/>
        <v>15 HORAS</v>
      </c>
      <c r="F8" s="14" t="s">
        <v>14</v>
      </c>
      <c r="G8" s="15">
        <f>+IF(F8="","",VLOOKUP(F8,$H$140:I$192,2,FALSE))</f>
        <v>514916</v>
      </c>
      <c r="H8" s="2"/>
      <c r="I8" s="16"/>
      <c r="J8" s="14"/>
      <c r="K8" s="17"/>
      <c r="L8" s="18"/>
      <c r="M8" s="19"/>
      <c r="N8" s="13"/>
      <c r="O8" s="14">
        <v>0</v>
      </c>
      <c r="P8" s="125">
        <f t="shared" si="3"/>
        <v>0</v>
      </c>
      <c r="Q8" s="2"/>
      <c r="R8" s="16"/>
      <c r="S8" s="31"/>
      <c r="T8" s="21"/>
      <c r="U8" s="21">
        <f>+U4+U5+U6+U7</f>
        <v>3</v>
      </c>
      <c r="V8" s="19"/>
      <c r="W8" s="14"/>
      <c r="X8" s="14"/>
      <c r="Y8" s="32"/>
      <c r="AA8" s="23"/>
      <c r="AB8" s="23"/>
      <c r="AC8" s="23"/>
      <c r="AD8" s="23"/>
      <c r="AE8" s="23"/>
    </row>
    <row r="9" spans="1:31" ht="15.75" x14ac:dyDescent="0.25">
      <c r="A9" s="33" t="s">
        <v>31</v>
      </c>
      <c r="B9" s="11" t="str">
        <f t="shared" si="0"/>
        <v>4</v>
      </c>
      <c r="C9" s="19">
        <v>1</v>
      </c>
      <c r="D9" s="19" t="s">
        <v>13</v>
      </c>
      <c r="E9" s="13" t="str">
        <f t="shared" si="1"/>
        <v>15 HORAS</v>
      </c>
      <c r="F9" s="14" t="s">
        <v>32</v>
      </c>
      <c r="G9" s="15">
        <f>+IF(F9="","",VLOOKUP(F9,$H$140:I$192,2,FALSE))</f>
        <v>582964</v>
      </c>
      <c r="H9" s="2"/>
      <c r="I9" s="34"/>
      <c r="J9" s="14"/>
      <c r="K9" s="17"/>
      <c r="L9" s="35"/>
      <c r="M9" s="35"/>
      <c r="N9" s="14"/>
      <c r="O9" s="14"/>
      <c r="P9" s="36"/>
      <c r="Q9" s="2"/>
      <c r="R9" s="37"/>
      <c r="S9" s="38"/>
      <c r="T9" s="38"/>
      <c r="U9" s="38"/>
      <c r="V9" s="39"/>
      <c r="W9" s="39"/>
      <c r="X9" s="39"/>
      <c r="Y9" s="2"/>
      <c r="AA9" s="23"/>
      <c r="AB9" s="23"/>
      <c r="AC9" s="23"/>
      <c r="AD9" s="23"/>
      <c r="AE9" s="23"/>
    </row>
    <row r="10" spans="1:31" ht="15.75" x14ac:dyDescent="0.25">
      <c r="A10" s="33" t="s">
        <v>33</v>
      </c>
      <c r="B10" s="11" t="str">
        <f t="shared" si="0"/>
        <v>4</v>
      </c>
      <c r="C10" s="19">
        <v>1</v>
      </c>
      <c r="D10" s="19" t="s">
        <v>13</v>
      </c>
      <c r="E10" s="13" t="str">
        <f t="shared" si="1"/>
        <v>15 HORAS</v>
      </c>
      <c r="F10" s="14" t="s">
        <v>32</v>
      </c>
      <c r="G10" s="15">
        <f>+IF(F10="","",VLOOKUP(F10,$H$140:I$192,2,FALSE))</f>
        <v>582964</v>
      </c>
      <c r="H10" s="2"/>
      <c r="I10" s="34"/>
      <c r="J10" s="14"/>
      <c r="K10" s="17"/>
      <c r="L10" s="35"/>
      <c r="M10" s="35"/>
      <c r="N10" s="14"/>
      <c r="O10" s="14"/>
      <c r="P10" s="36"/>
      <c r="Q10" s="2"/>
      <c r="R10" s="37"/>
      <c r="S10" s="38"/>
      <c r="T10" s="38"/>
      <c r="U10" s="38"/>
      <c r="V10" s="39"/>
      <c r="W10" s="39"/>
      <c r="X10" s="39"/>
      <c r="Y10" s="2"/>
      <c r="AA10" s="23"/>
      <c r="AB10" s="23"/>
      <c r="AC10" s="23"/>
      <c r="AD10" s="23"/>
      <c r="AE10" s="23"/>
    </row>
    <row r="11" spans="1:31" ht="15.75" x14ac:dyDescent="0.25">
      <c r="A11" s="40"/>
      <c r="B11" s="11"/>
      <c r="C11" s="19"/>
      <c r="D11" s="19"/>
      <c r="E11" s="13"/>
      <c r="F11" s="14"/>
      <c r="G11" s="30"/>
      <c r="H11" s="2"/>
      <c r="I11" s="34"/>
      <c r="J11" s="14"/>
      <c r="K11" s="17"/>
      <c r="L11" s="35"/>
      <c r="M11" s="35"/>
      <c r="N11" s="14"/>
      <c r="O11" s="14"/>
      <c r="P11" s="41"/>
      <c r="Q11" s="2"/>
      <c r="R11" s="37"/>
      <c r="S11" s="38"/>
      <c r="T11" s="38"/>
      <c r="U11" s="38"/>
      <c r="V11" s="39"/>
      <c r="W11" s="39"/>
      <c r="X11" s="39"/>
      <c r="Y11" s="2"/>
      <c r="AA11" s="23"/>
      <c r="AB11" s="23"/>
      <c r="AC11" s="23"/>
      <c r="AD11" s="23"/>
      <c r="AE11" s="23"/>
    </row>
    <row r="12" spans="1:31" ht="15.75" x14ac:dyDescent="0.25">
      <c r="A12" s="40"/>
      <c r="B12" s="11"/>
      <c r="C12" s="19"/>
      <c r="D12" s="19"/>
      <c r="E12" s="13"/>
      <c r="F12" s="14"/>
      <c r="G12" s="30"/>
      <c r="H12" s="2"/>
      <c r="I12" s="34"/>
      <c r="J12" s="14"/>
      <c r="K12" s="17"/>
      <c r="L12" s="35"/>
      <c r="M12" s="35"/>
      <c r="N12" s="14"/>
      <c r="O12" s="14"/>
      <c r="P12" s="41"/>
      <c r="Q12" s="2"/>
      <c r="R12" s="37"/>
      <c r="S12" s="38"/>
      <c r="T12" s="38"/>
      <c r="U12" s="38"/>
      <c r="V12" s="39"/>
      <c r="W12" s="39"/>
      <c r="X12" s="39"/>
      <c r="Y12" s="2"/>
      <c r="AA12" s="23"/>
      <c r="AB12" s="23"/>
      <c r="AC12" s="23"/>
      <c r="AD12" s="23"/>
      <c r="AE12" s="23"/>
    </row>
    <row r="13" spans="1:31" ht="15.75" x14ac:dyDescent="0.25">
      <c r="A13" s="42"/>
      <c r="B13" s="11">
        <f>+B10+B9+B8+B7+B6+B5+B4</f>
        <v>24</v>
      </c>
      <c r="C13" s="11">
        <f>+C10+C9+C8+C7+C6+C5+C4</f>
        <v>7</v>
      </c>
      <c r="D13" s="43"/>
      <c r="E13" s="43"/>
      <c r="F13" s="14"/>
      <c r="G13" s="44">
        <f>SUM(G4:G12)</f>
        <v>3808556</v>
      </c>
      <c r="H13" s="2"/>
      <c r="I13" s="34"/>
      <c r="J13" s="14"/>
      <c r="K13" s="17"/>
      <c r="L13" s="18"/>
      <c r="M13" s="35"/>
      <c r="N13" s="14"/>
      <c r="O13" s="14"/>
      <c r="P13" s="45"/>
      <c r="Q13" s="2"/>
      <c r="R13" s="313" t="s">
        <v>34</v>
      </c>
      <c r="S13" s="314"/>
      <c r="T13" s="314"/>
      <c r="U13" s="314"/>
      <c r="V13" s="314"/>
      <c r="W13" s="314"/>
      <c r="X13" s="314"/>
      <c r="Y13" s="315"/>
      <c r="AA13" s="23"/>
      <c r="AB13" s="23"/>
      <c r="AC13" s="23"/>
      <c r="AD13" s="23"/>
      <c r="AE13" s="23"/>
    </row>
    <row r="14" spans="1:31" ht="16.5" customHeight="1" x14ac:dyDescent="0.25">
      <c r="A14" s="331" t="s">
        <v>35</v>
      </c>
      <c r="B14" s="331"/>
      <c r="C14" s="331"/>
      <c r="D14" s="331"/>
      <c r="E14" s="331"/>
      <c r="F14" s="331"/>
      <c r="G14" s="331"/>
      <c r="H14" s="2"/>
      <c r="I14" s="34"/>
      <c r="J14" s="14"/>
      <c r="K14" s="17"/>
      <c r="L14" s="18"/>
      <c r="M14" s="35"/>
      <c r="N14" s="14"/>
      <c r="O14" s="14"/>
      <c r="P14" s="46"/>
      <c r="Q14" s="2"/>
      <c r="R14" s="7" t="s">
        <v>11</v>
      </c>
      <c r="S14" s="7" t="s">
        <v>4</v>
      </c>
      <c r="T14" s="8" t="s">
        <v>5</v>
      </c>
      <c r="U14" s="8" t="s">
        <v>6</v>
      </c>
      <c r="V14" s="8" t="s">
        <v>7</v>
      </c>
      <c r="W14" s="8" t="s">
        <v>8</v>
      </c>
      <c r="X14" s="8" t="s">
        <v>9</v>
      </c>
      <c r="Y14" s="8" t="s">
        <v>10</v>
      </c>
      <c r="Z14" s="47"/>
    </row>
    <row r="15" spans="1:31" ht="15.75" x14ac:dyDescent="0.2">
      <c r="A15" s="1" t="s">
        <v>4</v>
      </c>
      <c r="B15" s="5" t="s">
        <v>5</v>
      </c>
      <c r="C15" s="5" t="s">
        <v>6</v>
      </c>
      <c r="D15" s="5" t="s">
        <v>7</v>
      </c>
      <c r="E15" s="5" t="s">
        <v>8</v>
      </c>
      <c r="F15" s="48" t="s">
        <v>9</v>
      </c>
      <c r="G15" s="5" t="s">
        <v>10</v>
      </c>
      <c r="H15" s="2"/>
      <c r="I15" s="42"/>
      <c r="J15" s="42"/>
      <c r="K15" s="42"/>
      <c r="L15" s="42"/>
      <c r="M15" s="42"/>
      <c r="N15" s="14"/>
      <c r="O15" s="14"/>
      <c r="P15" s="49"/>
      <c r="Q15" s="2"/>
      <c r="R15" s="50" t="s">
        <v>15</v>
      </c>
      <c r="S15" s="20" t="s">
        <v>36</v>
      </c>
      <c r="T15" s="17">
        <v>3</v>
      </c>
      <c r="U15" s="20">
        <v>0</v>
      </c>
      <c r="V15" s="20" t="s">
        <v>37</v>
      </c>
      <c r="W15" s="13" t="str">
        <f>+IF(X15=0,0,CONCATENATE(MID(X15,FIND("-",X15,1)+1,4),"ORAS"))</f>
        <v>08 HORAS</v>
      </c>
      <c r="X15" s="14" t="s">
        <v>38</v>
      </c>
      <c r="Y15" s="15">
        <f>+(IF(X15="","",VLOOKUP(X15,$H$140:$I$192,2,FALSE)))*T15</f>
        <v>160731</v>
      </c>
    </row>
    <row r="16" spans="1:31" ht="18.75" customHeight="1" x14ac:dyDescent="0.2">
      <c r="A16" s="33" t="s">
        <v>39</v>
      </c>
      <c r="B16" s="51" t="str">
        <f>+IF(F16=0,0,MID(F16,LEN(F16)-3,1))</f>
        <v>3</v>
      </c>
      <c r="C16" s="29">
        <v>1</v>
      </c>
      <c r="D16" s="12" t="s">
        <v>13</v>
      </c>
      <c r="E16" s="13" t="str">
        <f>+IF(F16=0,0,CONCATENATE(MID(F16,FIND("-",F16,1)+1,4),"ORAS"))</f>
        <v>15 HORAS</v>
      </c>
      <c r="F16" s="14" t="s">
        <v>22</v>
      </c>
      <c r="G16" s="15">
        <f>+IF(F16="","",VLOOKUP(F16,$H$140:I$192,2,FALSE))</f>
        <v>443323</v>
      </c>
      <c r="H16" s="2"/>
      <c r="I16" s="332" t="s">
        <v>40</v>
      </c>
      <c r="J16" s="333"/>
      <c r="K16" s="333"/>
      <c r="L16" s="333"/>
      <c r="M16" s="333"/>
      <c r="N16" s="333"/>
      <c r="O16" s="333"/>
      <c r="P16" s="334"/>
      <c r="Q16" s="2"/>
      <c r="R16" s="50" t="s">
        <v>15</v>
      </c>
      <c r="S16" s="20" t="s">
        <v>41</v>
      </c>
      <c r="T16" s="17">
        <v>2</v>
      </c>
      <c r="U16" s="20">
        <v>0</v>
      </c>
      <c r="V16" s="20" t="s">
        <v>37</v>
      </c>
      <c r="W16" s="14" t="str">
        <f>+IF(X16=0,0,CONCATENATE(MID(X16,FIND("-",X16,1)+1,4),"ORAS"))</f>
        <v>08 HORAS</v>
      </c>
      <c r="X16" s="14" t="s">
        <v>38</v>
      </c>
      <c r="Y16" s="299">
        <f>+(IF(X16="","",VLOOKUP(X16,$H$140:$I$192,2,FALSE)))*T16</f>
        <v>107154</v>
      </c>
    </row>
    <row r="17" spans="1:31" ht="23.25" customHeight="1" x14ac:dyDescent="0.2">
      <c r="A17" s="52"/>
      <c r="B17" s="17"/>
      <c r="C17" s="21"/>
      <c r="D17" s="19"/>
      <c r="E17" s="14"/>
      <c r="F17" s="14"/>
      <c r="G17" s="30"/>
      <c r="H17" s="2"/>
      <c r="I17" s="7" t="s">
        <v>11</v>
      </c>
      <c r="J17" s="7" t="s">
        <v>4</v>
      </c>
      <c r="K17" s="8" t="s">
        <v>5</v>
      </c>
      <c r="L17" s="8" t="s">
        <v>6</v>
      </c>
      <c r="M17" s="8" t="s">
        <v>7</v>
      </c>
      <c r="N17" s="8" t="s">
        <v>8</v>
      </c>
      <c r="O17" s="8" t="s">
        <v>9</v>
      </c>
      <c r="P17" s="8" t="s">
        <v>10</v>
      </c>
      <c r="Q17" s="2"/>
      <c r="R17" s="2"/>
      <c r="S17" s="2"/>
      <c r="T17" s="2"/>
      <c r="U17" s="2"/>
      <c r="V17" s="2"/>
      <c r="W17" s="2"/>
      <c r="X17" s="2"/>
      <c r="Y17" s="2"/>
    </row>
    <row r="18" spans="1:31" ht="15.75" x14ac:dyDescent="0.25">
      <c r="A18" s="52"/>
      <c r="B18" s="17"/>
      <c r="C18" s="21"/>
      <c r="D18" s="19"/>
      <c r="E18" s="14"/>
      <c r="F18" s="14"/>
      <c r="G18" s="30"/>
      <c r="H18" s="2"/>
      <c r="I18" s="16"/>
      <c r="J18" s="14"/>
      <c r="K18" s="17"/>
      <c r="L18" s="18"/>
      <c r="M18" s="19"/>
      <c r="N18" s="13">
        <f>+IF(O18=0,0,CONCATENATE(MID(O18,FIND("-",O18,1)+1,4),"ORAS"))</f>
        <v>0</v>
      </c>
      <c r="O18" s="14">
        <v>0</v>
      </c>
      <c r="P18" s="125">
        <f t="shared" ref="P18:P19" si="4">+IF(O18="","",VLOOKUP(O18,$H$140:$I$192,2,FALSE))</f>
        <v>0</v>
      </c>
      <c r="Q18" s="2"/>
      <c r="R18" s="313" t="s">
        <v>42</v>
      </c>
      <c r="S18" s="314"/>
      <c r="T18" s="314"/>
      <c r="U18" s="314"/>
      <c r="V18" s="314"/>
      <c r="W18" s="314"/>
      <c r="X18" s="314"/>
      <c r="Y18" s="315"/>
    </row>
    <row r="19" spans="1:31" ht="15.75" x14ac:dyDescent="0.25">
      <c r="A19" s="53"/>
      <c r="B19" s="17"/>
      <c r="C19" s="19"/>
      <c r="D19" s="19"/>
      <c r="E19" s="14"/>
      <c r="F19" s="14"/>
      <c r="G19" s="30"/>
      <c r="H19" s="2"/>
      <c r="I19" s="16"/>
      <c r="J19" s="14"/>
      <c r="K19" s="17"/>
      <c r="L19" s="54"/>
      <c r="M19" s="54"/>
      <c r="N19" s="13">
        <f>+IF(O19=0,0,CONCATENATE(MID(O19,FIND("-",O19,1)+1,4),"ORAS"))</f>
        <v>0</v>
      </c>
      <c r="O19" s="14">
        <v>0</v>
      </c>
      <c r="P19" s="125">
        <f t="shared" si="4"/>
        <v>0</v>
      </c>
      <c r="Q19" s="2"/>
      <c r="R19" s="7" t="s">
        <v>11</v>
      </c>
      <c r="S19" s="7" t="s">
        <v>4</v>
      </c>
      <c r="T19" s="8" t="s">
        <v>5</v>
      </c>
      <c r="U19" s="8" t="s">
        <v>6</v>
      </c>
      <c r="V19" s="8" t="s">
        <v>7</v>
      </c>
      <c r="W19" s="8" t="s">
        <v>8</v>
      </c>
      <c r="X19" s="8" t="s">
        <v>9</v>
      </c>
      <c r="Y19" s="8" t="s">
        <v>10</v>
      </c>
      <c r="AA19" s="23"/>
      <c r="AB19" s="23"/>
      <c r="AC19" s="23"/>
      <c r="AD19" s="23"/>
      <c r="AE19" s="23"/>
    </row>
    <row r="20" spans="1:31" ht="15.75" x14ac:dyDescent="0.25">
      <c r="A20" s="55"/>
      <c r="B20" s="17"/>
      <c r="C20" s="56"/>
      <c r="D20" s="56"/>
      <c r="E20" s="14"/>
      <c r="F20" s="14"/>
      <c r="G20" s="30"/>
      <c r="H20" s="2"/>
      <c r="I20" s="34"/>
      <c r="J20" s="13"/>
      <c r="K20" s="17"/>
      <c r="L20" s="57"/>
      <c r="M20" s="22"/>
      <c r="N20" s="13"/>
      <c r="O20" s="14"/>
      <c r="P20" s="58"/>
      <c r="Q20" s="2"/>
      <c r="R20" s="5" t="s">
        <v>43</v>
      </c>
      <c r="S20" s="20" t="s">
        <v>36</v>
      </c>
      <c r="T20" s="17" t="s">
        <v>37</v>
      </c>
      <c r="U20" s="20" t="s">
        <v>37</v>
      </c>
      <c r="V20" s="12" t="s">
        <v>13</v>
      </c>
      <c r="W20" s="13" t="str">
        <f>+IF(X20=0,0,CONCATENATE(MID(X20,FIND("-",X20,1)+1,4),"ORAS"))</f>
        <v>15 HORAS</v>
      </c>
      <c r="X20" s="14" t="s">
        <v>44</v>
      </c>
      <c r="Y20" s="299">
        <f t="shared" ref="Y20:Y24" si="5">+IF(X20="","",VLOOKUP(X20,$H$140:$I$192,2,FALSE))</f>
        <v>373234</v>
      </c>
      <c r="AA20" s="23"/>
      <c r="AB20" s="23"/>
      <c r="AC20" s="23"/>
      <c r="AD20" s="23"/>
      <c r="AE20" s="23"/>
    </row>
    <row r="21" spans="1:31" ht="15.75" x14ac:dyDescent="0.25">
      <c r="A21" s="55"/>
      <c r="B21" s="17"/>
      <c r="C21" s="56"/>
      <c r="D21" s="56"/>
      <c r="E21" s="14"/>
      <c r="F21" s="14"/>
      <c r="G21" s="30"/>
      <c r="H21" s="2"/>
      <c r="I21" s="34"/>
      <c r="J21" s="13"/>
      <c r="K21" s="17"/>
      <c r="L21" s="57"/>
      <c r="M21" s="22"/>
      <c r="N21" s="13"/>
      <c r="O21" s="14"/>
      <c r="P21" s="58"/>
      <c r="Q21" s="2"/>
      <c r="R21" s="59" t="s">
        <v>43</v>
      </c>
      <c r="S21" s="20" t="s">
        <v>36</v>
      </c>
      <c r="T21" s="17" t="s">
        <v>37</v>
      </c>
      <c r="U21" s="20" t="s">
        <v>37</v>
      </c>
      <c r="V21" s="12" t="s">
        <v>13</v>
      </c>
      <c r="W21" s="13" t="str">
        <f>+IF(X21=0,0,CONCATENATE(MID(X21,FIND("-",X21,1)+1,4),"ORAS"))</f>
        <v>15 HORAS</v>
      </c>
      <c r="X21" s="14" t="s">
        <v>44</v>
      </c>
      <c r="Y21" s="299">
        <f t="shared" si="5"/>
        <v>373234</v>
      </c>
      <c r="AA21" s="23"/>
      <c r="AB21" s="23"/>
      <c r="AC21" s="23"/>
      <c r="AD21" s="23"/>
      <c r="AE21" s="23"/>
    </row>
    <row r="22" spans="1:31" ht="15.75" x14ac:dyDescent="0.25">
      <c r="A22" s="55"/>
      <c r="B22" s="17"/>
      <c r="C22" s="56"/>
      <c r="D22" s="56"/>
      <c r="E22" s="14"/>
      <c r="F22" s="56"/>
      <c r="G22" s="30"/>
      <c r="H22" s="2"/>
      <c r="I22" s="34"/>
      <c r="J22" s="13"/>
      <c r="K22" s="17"/>
      <c r="L22" s="57"/>
      <c r="M22" s="22"/>
      <c r="N22" s="13"/>
      <c r="O22" s="14"/>
      <c r="P22" s="58"/>
      <c r="Q22" s="2"/>
      <c r="R22" s="50" t="s">
        <v>15</v>
      </c>
      <c r="S22" s="20" t="s">
        <v>36</v>
      </c>
      <c r="T22" s="17" t="s">
        <v>37</v>
      </c>
      <c r="U22" s="20">
        <v>1</v>
      </c>
      <c r="V22" s="12" t="s">
        <v>13</v>
      </c>
      <c r="W22" s="13" t="str">
        <f>+IF(X22=0,0,CONCATENATE(MID(X22,FIND("-",X22,1)+1,4),"ORAS"))</f>
        <v>15 HORAS</v>
      </c>
      <c r="X22" s="14" t="s">
        <v>17</v>
      </c>
      <c r="Y22" s="299">
        <f t="shared" si="5"/>
        <v>239262</v>
      </c>
      <c r="AA22" s="23"/>
      <c r="AB22" s="23"/>
      <c r="AC22" s="23"/>
      <c r="AD22" s="23"/>
      <c r="AE22" s="23"/>
    </row>
    <row r="23" spans="1:31" ht="15.75" x14ac:dyDescent="0.25">
      <c r="A23" s="60" t="s">
        <v>45</v>
      </c>
      <c r="B23" s="61">
        <f>SUM(B4:B13)+B16+B17+B18+B19+B20+B22</f>
        <v>27</v>
      </c>
      <c r="C23" s="61">
        <f>+C4+C5+C6+C7+C8+C9+C10+C16</f>
        <v>8</v>
      </c>
      <c r="D23" s="62"/>
      <c r="E23" s="63"/>
      <c r="F23" s="62"/>
      <c r="G23" s="44">
        <f>SUM(G13,G16:G22)</f>
        <v>4251879</v>
      </c>
      <c r="H23" s="2"/>
      <c r="I23" s="34"/>
      <c r="J23" s="14"/>
      <c r="K23" s="17"/>
      <c r="L23" s="54"/>
      <c r="M23" s="54"/>
      <c r="N23" s="13"/>
      <c r="O23" s="14"/>
      <c r="P23" s="58"/>
      <c r="Q23" s="2"/>
      <c r="R23" s="50" t="s">
        <v>15</v>
      </c>
      <c r="S23" s="20" t="s">
        <v>36</v>
      </c>
      <c r="T23" s="17" t="s">
        <v>37</v>
      </c>
      <c r="U23" s="20" t="s">
        <v>37</v>
      </c>
      <c r="V23" s="19" t="s">
        <v>13</v>
      </c>
      <c r="W23" s="14" t="str">
        <f>+IF(X23=0,0,CONCATENATE(MID(X23,FIND("-",X23,1)+1,4),"ORAS"))</f>
        <v>15 HORAS</v>
      </c>
      <c r="X23" s="14" t="s">
        <v>44</v>
      </c>
      <c r="Y23" s="299">
        <f t="shared" si="5"/>
        <v>373234</v>
      </c>
      <c r="AA23" s="23"/>
      <c r="AB23" s="23"/>
      <c r="AC23" s="23"/>
      <c r="AD23" s="23"/>
      <c r="AE23" s="23"/>
    </row>
    <row r="24" spans="1:31" ht="15.75" x14ac:dyDescent="0.25">
      <c r="A24" s="335" t="s">
        <v>46</v>
      </c>
      <c r="B24" s="335"/>
      <c r="C24" s="335"/>
      <c r="D24" s="335"/>
      <c r="E24" s="335"/>
      <c r="F24" s="335"/>
      <c r="G24" s="335"/>
      <c r="H24" s="2"/>
      <c r="I24" s="65"/>
      <c r="J24" s="14"/>
      <c r="K24" s="17"/>
      <c r="L24" s="54"/>
      <c r="M24" s="22"/>
      <c r="N24" s="13"/>
      <c r="O24" s="14"/>
      <c r="P24" s="66"/>
      <c r="Q24" s="2"/>
      <c r="R24" s="67" t="s">
        <v>47</v>
      </c>
      <c r="S24" s="20" t="s">
        <v>36</v>
      </c>
      <c r="T24" s="17" t="s">
        <v>37</v>
      </c>
      <c r="U24" s="20" t="s">
        <v>37</v>
      </c>
      <c r="V24" s="19" t="s">
        <v>13</v>
      </c>
      <c r="W24" s="14" t="str">
        <f>+IF(X24=0,0,CONCATENATE(MID(X24,FIND("-",X24,1)+1,4),"ORAS"))</f>
        <v>15 HORAS</v>
      </c>
      <c r="X24" s="14" t="s">
        <v>44</v>
      </c>
      <c r="Y24" s="299">
        <f t="shared" si="5"/>
        <v>373234</v>
      </c>
      <c r="AA24" s="23"/>
      <c r="AB24" s="23"/>
      <c r="AC24" s="23"/>
      <c r="AD24" s="23"/>
      <c r="AE24" s="23"/>
    </row>
    <row r="25" spans="1:31" ht="15.75" x14ac:dyDescent="0.25">
      <c r="A25" s="335" t="s">
        <v>1</v>
      </c>
      <c r="B25" s="335"/>
      <c r="C25" s="335"/>
      <c r="D25" s="335"/>
      <c r="E25" s="335"/>
      <c r="F25" s="335"/>
      <c r="G25" s="335"/>
      <c r="H25" s="2"/>
      <c r="I25" s="34"/>
      <c r="J25" s="68"/>
      <c r="K25" s="17"/>
      <c r="L25" s="35"/>
      <c r="M25" s="35"/>
      <c r="N25" s="14"/>
      <c r="O25" s="14"/>
      <c r="P25" s="69"/>
      <c r="Q25" s="2"/>
      <c r="R25" s="2"/>
      <c r="S25" s="2"/>
      <c r="T25" s="2"/>
      <c r="U25" s="2"/>
      <c r="V25" s="2"/>
      <c r="W25" s="2"/>
      <c r="X25" s="2"/>
      <c r="Y25" s="2"/>
      <c r="AA25" s="23"/>
      <c r="AB25" s="23"/>
      <c r="AC25" s="23"/>
      <c r="AD25" s="23"/>
      <c r="AE25" s="23"/>
    </row>
    <row r="26" spans="1:31" ht="15.75" x14ac:dyDescent="0.2">
      <c r="A26" s="64" t="s">
        <v>4</v>
      </c>
      <c r="B26" s="70" t="s">
        <v>5</v>
      </c>
      <c r="C26" s="70" t="s">
        <v>6</v>
      </c>
      <c r="D26" s="70" t="s">
        <v>7</v>
      </c>
      <c r="E26" s="70" t="s">
        <v>8</v>
      </c>
      <c r="F26" s="70" t="s">
        <v>9</v>
      </c>
      <c r="G26" s="70" t="s">
        <v>10</v>
      </c>
      <c r="H26" s="2"/>
      <c r="I26" s="2"/>
      <c r="J26" s="71" t="s">
        <v>48</v>
      </c>
      <c r="K26" s="72">
        <f>SUM(K4:K15,K18:K25)</f>
        <v>7</v>
      </c>
      <c r="L26" s="72">
        <f>SUM(L4:L25)</f>
        <v>3</v>
      </c>
      <c r="M26" s="71"/>
      <c r="N26" s="71"/>
      <c r="O26" s="71"/>
      <c r="P26" s="73">
        <f>SUM(P4:P25)</f>
        <v>1061892</v>
      </c>
      <c r="Q26" s="2"/>
      <c r="R26" s="2"/>
      <c r="S26" s="74" t="s">
        <v>48</v>
      </c>
      <c r="T26" s="75">
        <f>T4+T5+T6+T15+T16</f>
        <v>16</v>
      </c>
      <c r="U26" s="75">
        <f>SUM(U4:U7,U22)</f>
        <v>4</v>
      </c>
      <c r="V26" s="74"/>
      <c r="W26" s="74"/>
      <c r="X26" s="74"/>
      <c r="Y26" s="76">
        <f>SUM(Y4:Y24)</f>
        <v>3446884</v>
      </c>
      <c r="AA26" s="77"/>
      <c r="AB26" s="77"/>
      <c r="AC26" s="77"/>
      <c r="AD26" s="77"/>
      <c r="AE26" s="78"/>
    </row>
    <row r="27" spans="1:31" ht="15.75" x14ac:dyDescent="0.2">
      <c r="A27" s="79" t="s">
        <v>49</v>
      </c>
      <c r="B27" s="11" t="str">
        <f>+IF(F27=0,0,MID(F27,LEN(F27)-3,1))</f>
        <v>3</v>
      </c>
      <c r="C27" s="12">
        <v>1</v>
      </c>
      <c r="D27" s="12" t="s">
        <v>13</v>
      </c>
      <c r="E27" s="13" t="str">
        <f>+IF(F27=0,0,CONCATENATE(MID(F27,FIND("-",F27,1)+1,4),"ORAS"))</f>
        <v>15 HORAS</v>
      </c>
      <c r="F27" s="14" t="s">
        <v>14</v>
      </c>
      <c r="G27" s="15">
        <f>+IF(F27="","",VLOOKUP(F27,$H$140:I$192,2,FALSE))</f>
        <v>514916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AA27" s="23"/>
      <c r="AB27" s="23"/>
      <c r="AC27" s="23"/>
      <c r="AD27" s="23"/>
      <c r="AE27" s="23"/>
    </row>
    <row r="28" spans="1:31" ht="20.100000000000001" customHeight="1" x14ac:dyDescent="0.2">
      <c r="A28" s="79" t="s">
        <v>50</v>
      </c>
      <c r="B28" s="51" t="str">
        <f>+IF(F28=0,0,MID(F28,LEN(F28)-3,1))</f>
        <v>4</v>
      </c>
      <c r="C28" s="80">
        <v>1</v>
      </c>
      <c r="D28" s="22" t="s">
        <v>13</v>
      </c>
      <c r="E28" s="13" t="str">
        <f>+IF(F28=0,0,CONCATENATE(MID(F28,FIND("-",F28,1)+1,4),"ORAS"))</f>
        <v>15 HORAS</v>
      </c>
      <c r="F28" s="14" t="s">
        <v>32</v>
      </c>
      <c r="G28" s="15">
        <f>+IF(F28="","",VLOOKUP(F28,$H$140:I$192,2,FALSE))</f>
        <v>582964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31" ht="15.75" customHeight="1" x14ac:dyDescent="0.2">
      <c r="A29" s="79" t="s">
        <v>51</v>
      </c>
      <c r="B29" s="51" t="str">
        <f>+IF(F29=0,0,MID(F29,LEN(F29)-3,1))</f>
        <v>3</v>
      </c>
      <c r="C29" s="80">
        <v>1</v>
      </c>
      <c r="D29" s="22" t="s">
        <v>13</v>
      </c>
      <c r="E29" s="13" t="str">
        <f>+IF(F29=0,0,CONCATENATE(MID(F29,FIND("-",F29,1)+1,4),"ORAS"))</f>
        <v>15 HORAS</v>
      </c>
      <c r="F29" s="14" t="s">
        <v>14</v>
      </c>
      <c r="G29" s="15">
        <f>+IF(F29="","",VLOOKUP(F29,$H$140:I$192,2,FALSE))</f>
        <v>514916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31" ht="15.75" x14ac:dyDescent="0.2">
      <c r="A30" s="79" t="s">
        <v>52</v>
      </c>
      <c r="B30" s="51">
        <v>3</v>
      </c>
      <c r="C30" s="80">
        <v>1</v>
      </c>
      <c r="D30" s="22" t="s">
        <v>13</v>
      </c>
      <c r="E30" s="13" t="str">
        <f t="shared" ref="E30" si="6">+IF(F30=0,0,CONCATENATE(MID(F30,FIND("-",F30,1)+1,4),"ORAS"))</f>
        <v>15 HORAS</v>
      </c>
      <c r="F30" s="14" t="s">
        <v>14</v>
      </c>
      <c r="G30" s="15">
        <f>+IF(F30="","",VLOOKUP(F30,$H$140:I$192,2,FALSE))</f>
        <v>514916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31" ht="15.75" x14ac:dyDescent="0.2">
      <c r="A31" s="81"/>
      <c r="B31" s="51"/>
      <c r="C31" s="80"/>
      <c r="D31" s="22"/>
      <c r="E31" s="13"/>
      <c r="F31" s="56"/>
      <c r="G31" s="30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31" ht="15.75" x14ac:dyDescent="0.2">
      <c r="A32" s="81"/>
      <c r="B32" s="80"/>
      <c r="C32" s="80"/>
      <c r="D32" s="22"/>
      <c r="E32" s="13"/>
      <c r="F32" s="56"/>
      <c r="G32" s="3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5.75" x14ac:dyDescent="0.2">
      <c r="A33" s="336" t="s">
        <v>35</v>
      </c>
      <c r="B33" s="336"/>
      <c r="C33" s="336"/>
      <c r="D33" s="336"/>
      <c r="E33" s="336"/>
      <c r="F33" s="336"/>
      <c r="G33" s="336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5.75" x14ac:dyDescent="0.2">
      <c r="A34" s="64"/>
      <c r="B34" s="70" t="s">
        <v>5</v>
      </c>
      <c r="C34" s="70" t="s">
        <v>6</v>
      </c>
      <c r="D34" s="70" t="s">
        <v>7</v>
      </c>
      <c r="E34" s="70"/>
      <c r="F34" s="70" t="s">
        <v>9</v>
      </c>
      <c r="G34" s="70" t="s">
        <v>10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82"/>
    </row>
    <row r="35" spans="1:25" ht="15.75" x14ac:dyDescent="0.25">
      <c r="A35" s="10" t="s">
        <v>53</v>
      </c>
      <c r="B35" s="51" t="str">
        <f>+IF(F35=0,0,MID(F35,LEN(F35)-3,1))</f>
        <v>3</v>
      </c>
      <c r="C35" s="83">
        <v>1</v>
      </c>
      <c r="D35" s="22" t="s">
        <v>13</v>
      </c>
      <c r="E35" s="13" t="str">
        <f>+IF(F35=0,0,CONCATENATE(MID(F35,FIND("-",F35,1)+1,4),"ORAS"))</f>
        <v>15 HORAS</v>
      </c>
      <c r="F35" s="14" t="s">
        <v>22</v>
      </c>
      <c r="G35" s="15">
        <f>+IF(F35="","",VLOOKUP(F35,$H$140:I$192,2,FALSE))</f>
        <v>443323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82"/>
    </row>
    <row r="36" spans="1:25" ht="15.75" x14ac:dyDescent="0.25">
      <c r="A36" s="79" t="s">
        <v>54</v>
      </c>
      <c r="B36" s="51" t="str">
        <f>+IF(F36=0,0,MID(F36,LEN(F36)-3,1))</f>
        <v>3</v>
      </c>
      <c r="C36" s="83">
        <v>1</v>
      </c>
      <c r="D36" s="22" t="s">
        <v>13</v>
      </c>
      <c r="E36" s="13" t="str">
        <f>+IF(F36=0,0,CONCATENATE(MID(F36,FIND("-",F36,1)+1,4),"ORAS"))</f>
        <v>15 HORAS</v>
      </c>
      <c r="F36" s="14" t="s">
        <v>22</v>
      </c>
      <c r="G36" s="15">
        <f>+IF(F36="","",VLOOKUP(F36,$H$140:I$192,2,FALSE))</f>
        <v>443323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5.75" x14ac:dyDescent="0.25">
      <c r="A37" s="79" t="s">
        <v>55</v>
      </c>
      <c r="B37" s="51" t="str">
        <f>+IF(F37=0,0,MID(F37,LEN(F37)-3,1))</f>
        <v>3</v>
      </c>
      <c r="C37" s="83">
        <v>1</v>
      </c>
      <c r="D37" s="22" t="s">
        <v>13</v>
      </c>
      <c r="E37" s="13" t="str">
        <f>+IF(F37=0,0,CONCATENATE(MID(F37,FIND("-",F37,1)+1,4),"ORAS"))</f>
        <v>15 HORAS</v>
      </c>
      <c r="F37" s="14" t="s">
        <v>22</v>
      </c>
      <c r="G37" s="15">
        <f>+IF(F37="","",VLOOKUP(F37,$H$140:I$192,2,FALSE))</f>
        <v>443323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5.75" x14ac:dyDescent="0.25">
      <c r="A38" s="34" t="s">
        <v>56</v>
      </c>
      <c r="B38" s="51" t="str">
        <f>+IF(F38=0,0,MID(F38,LEN(F38)-3,1))</f>
        <v>3</v>
      </c>
      <c r="C38" s="83">
        <v>1</v>
      </c>
      <c r="D38" s="22" t="s">
        <v>13</v>
      </c>
      <c r="E38" s="13" t="str">
        <f>+IF(F38=0,0,CONCATENATE(MID(F38,FIND("-",F38,1)+1,4),"ORAS"))</f>
        <v>15 HORAS</v>
      </c>
      <c r="F38" s="14" t="s">
        <v>22</v>
      </c>
      <c r="G38" s="15">
        <f>+IF(F38="","",VLOOKUP(F38,$H$140:I$192,2,FALSE))</f>
        <v>443323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5.75" x14ac:dyDescent="0.25">
      <c r="A39" s="84"/>
      <c r="B39" s="51"/>
      <c r="C39" s="83"/>
      <c r="D39" s="22"/>
      <c r="E39" s="13">
        <f>+IF(F39=0,0,CONCATENATE(MID(F39,FIND("-",F39,1)+1,4),"ORAS"))</f>
        <v>0</v>
      </c>
      <c r="F39" s="14">
        <v>0</v>
      </c>
      <c r="G39" s="125">
        <f>+IF(F39="","",VLOOKUP(F39,$H$140:I$192,2,FALSE))</f>
        <v>0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5.75" x14ac:dyDescent="0.2">
      <c r="A40" s="85"/>
      <c r="B40" s="17"/>
      <c r="C40" s="86"/>
      <c r="D40" s="43"/>
      <c r="E40" s="13"/>
      <c r="F40" s="56"/>
      <c r="G40" s="30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5.75" x14ac:dyDescent="0.2">
      <c r="A41" s="60" t="s">
        <v>45</v>
      </c>
      <c r="B41" s="61">
        <f>+B27+B28+B29+B35+B36+B37+B38+B39+B30</f>
        <v>25</v>
      </c>
      <c r="C41" s="62">
        <f>SUM(C27:C32)+C35+C36+C37+C38+C39+C40</f>
        <v>8</v>
      </c>
      <c r="D41" s="62"/>
      <c r="E41" s="13">
        <f>+IF(F41=0,0,CONCATENATE(MID(F41,FIND("-",F41,1)+1,3),"ORAS"))</f>
        <v>0</v>
      </c>
      <c r="F41" s="62"/>
      <c r="G41" s="44">
        <f>SUM(G27:G32,G35:G40)</f>
        <v>3901004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5.75" x14ac:dyDescent="0.2">
      <c r="A42" s="337" t="s">
        <v>57</v>
      </c>
      <c r="B42" s="337"/>
      <c r="C42" s="337"/>
      <c r="D42" s="337"/>
      <c r="E42" s="337"/>
      <c r="F42" s="337"/>
      <c r="G42" s="33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5.75" x14ac:dyDescent="0.2">
      <c r="A43" s="337" t="s">
        <v>1</v>
      </c>
      <c r="B43" s="337"/>
      <c r="C43" s="337"/>
      <c r="D43" s="337"/>
      <c r="E43" s="337"/>
      <c r="F43" s="337"/>
      <c r="G43" s="337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5.75" x14ac:dyDescent="0.2">
      <c r="A44" s="87" t="s">
        <v>4</v>
      </c>
      <c r="B44" s="88" t="s">
        <v>5</v>
      </c>
      <c r="C44" s="88" t="s">
        <v>6</v>
      </c>
      <c r="D44" s="88" t="s">
        <v>7</v>
      </c>
      <c r="E44" s="88" t="s">
        <v>8</v>
      </c>
      <c r="F44" s="88" t="s">
        <v>9</v>
      </c>
      <c r="G44" s="88" t="s">
        <v>10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5.75" x14ac:dyDescent="0.2">
      <c r="A45" s="89"/>
      <c r="B45" s="90"/>
      <c r="C45" s="90"/>
      <c r="D45" s="91"/>
      <c r="E45" s="91"/>
      <c r="F45" s="91"/>
      <c r="G45" s="9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.5" customHeight="1" x14ac:dyDescent="0.2">
      <c r="A46" s="89"/>
      <c r="B46" s="90"/>
      <c r="C46" s="90"/>
      <c r="D46" s="90"/>
      <c r="E46" s="90"/>
      <c r="F46" s="90"/>
      <c r="G46" s="90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5.75" x14ac:dyDescent="0.25">
      <c r="A47" s="53"/>
      <c r="B47" s="17"/>
      <c r="C47" s="83"/>
      <c r="D47" s="22"/>
      <c r="E47" s="13"/>
      <c r="F47" s="56"/>
      <c r="G47" s="56"/>
      <c r="H47" s="2"/>
      <c r="I47" s="2"/>
      <c r="J47" s="338"/>
      <c r="K47" s="338"/>
      <c r="L47" s="338"/>
      <c r="M47" s="338"/>
      <c r="N47" s="338"/>
      <c r="O47" s="338"/>
      <c r="P47" s="338"/>
      <c r="Q47" s="2"/>
      <c r="R47" s="2"/>
      <c r="S47" s="2"/>
      <c r="T47" s="2"/>
      <c r="U47" s="2"/>
      <c r="V47" s="2"/>
      <c r="W47" s="2"/>
      <c r="X47" s="2"/>
      <c r="Y47" s="2"/>
    </row>
    <row r="48" spans="1:25" ht="15.75" x14ac:dyDescent="0.2">
      <c r="A48" s="93"/>
      <c r="B48" s="17"/>
      <c r="C48" s="56"/>
      <c r="D48" s="56"/>
      <c r="E48" s="13"/>
      <c r="F48" s="56"/>
      <c r="G48" s="56"/>
      <c r="H48" s="2"/>
      <c r="I48" s="2"/>
      <c r="J48" s="338"/>
      <c r="K48" s="338"/>
      <c r="L48" s="338"/>
      <c r="M48" s="338"/>
      <c r="N48" s="338"/>
      <c r="O48" s="338"/>
      <c r="P48" s="338"/>
      <c r="Q48" s="2"/>
      <c r="R48" s="2"/>
      <c r="S48" s="2"/>
      <c r="T48" s="2"/>
      <c r="U48" s="2"/>
      <c r="V48" s="2"/>
      <c r="W48" s="2"/>
      <c r="X48" s="2"/>
      <c r="Y48" s="2"/>
    </row>
    <row r="49" spans="1:25" ht="15.75" x14ac:dyDescent="0.2">
      <c r="A49" s="93"/>
      <c r="B49" s="17"/>
      <c r="C49" s="56"/>
      <c r="D49" s="56"/>
      <c r="E49" s="13"/>
      <c r="F49" s="56"/>
      <c r="G49" s="56"/>
      <c r="H49" s="2"/>
      <c r="I49" s="2"/>
      <c r="J49" s="338"/>
      <c r="K49" s="338"/>
      <c r="L49" s="338"/>
      <c r="M49" s="338"/>
      <c r="N49" s="338"/>
      <c r="O49" s="338"/>
      <c r="P49" s="338"/>
      <c r="Q49" s="2"/>
      <c r="R49" s="2"/>
      <c r="S49" s="2"/>
      <c r="T49" s="2"/>
      <c r="U49" s="2"/>
      <c r="V49" s="2"/>
      <c r="W49" s="2"/>
      <c r="X49" s="2"/>
      <c r="Y49" s="2"/>
    </row>
    <row r="50" spans="1:25" ht="15.75" x14ac:dyDescent="0.2">
      <c r="A50" s="93"/>
      <c r="B50" s="17"/>
      <c r="C50" s="56"/>
      <c r="D50" s="56"/>
      <c r="E50" s="13"/>
      <c r="F50" s="56"/>
      <c r="G50" s="56"/>
      <c r="H50" s="2"/>
      <c r="I50" s="2"/>
      <c r="J50" s="338"/>
      <c r="K50" s="338"/>
      <c r="L50" s="338"/>
      <c r="M50" s="338"/>
      <c r="N50" s="338"/>
      <c r="O50" s="338"/>
      <c r="P50" s="338"/>
      <c r="Q50" s="2"/>
      <c r="R50" s="2"/>
      <c r="S50" s="2"/>
      <c r="T50" s="2"/>
      <c r="U50" s="2"/>
      <c r="V50" s="2"/>
      <c r="W50" s="2"/>
      <c r="X50" s="2"/>
      <c r="Y50" s="2"/>
    </row>
    <row r="51" spans="1:25" ht="15.75" x14ac:dyDescent="0.2">
      <c r="A51" s="93"/>
      <c r="B51" s="56"/>
      <c r="C51" s="56"/>
      <c r="D51" s="56"/>
      <c r="E51" s="13"/>
      <c r="F51" s="56"/>
      <c r="G51" s="56"/>
      <c r="H51" s="2"/>
      <c r="I51" s="2"/>
      <c r="J51" s="338"/>
      <c r="K51" s="338"/>
      <c r="L51" s="338"/>
      <c r="M51" s="338"/>
      <c r="N51" s="338"/>
      <c r="O51" s="338"/>
      <c r="P51" s="338"/>
      <c r="Q51" s="2"/>
      <c r="R51" s="2"/>
      <c r="S51" s="2"/>
      <c r="T51" s="2"/>
      <c r="U51" s="2"/>
      <c r="V51" s="2"/>
      <c r="W51" s="2"/>
      <c r="X51" s="2"/>
      <c r="Y51" s="2"/>
    </row>
    <row r="52" spans="1:25" ht="15.75" x14ac:dyDescent="0.2">
      <c r="A52" s="93"/>
      <c r="B52" s="56"/>
      <c r="C52" s="56"/>
      <c r="D52" s="56"/>
      <c r="E52" s="13"/>
      <c r="F52" s="56"/>
      <c r="G52" s="56"/>
      <c r="H52" s="2"/>
      <c r="I52" s="2"/>
      <c r="J52" s="338"/>
      <c r="K52" s="338"/>
      <c r="L52" s="338"/>
      <c r="M52" s="338"/>
      <c r="N52" s="338"/>
      <c r="O52" s="338"/>
      <c r="P52" s="338"/>
      <c r="Q52" s="2"/>
      <c r="R52" s="2"/>
      <c r="S52" s="2"/>
      <c r="T52" s="2"/>
      <c r="U52" s="2"/>
      <c r="V52" s="2"/>
      <c r="W52" s="2"/>
      <c r="X52" s="2"/>
      <c r="Y52" s="2"/>
    </row>
    <row r="53" spans="1:25" ht="15.75" x14ac:dyDescent="0.2">
      <c r="A53" s="317" t="s">
        <v>35</v>
      </c>
      <c r="B53" s="317"/>
      <c r="C53" s="317"/>
      <c r="D53" s="317"/>
      <c r="E53" s="317"/>
      <c r="F53" s="317"/>
      <c r="G53" s="317"/>
      <c r="H53" s="2"/>
      <c r="I53" s="2"/>
      <c r="J53" s="338"/>
      <c r="K53" s="338"/>
      <c r="L53" s="338"/>
      <c r="M53" s="338"/>
      <c r="N53" s="338"/>
      <c r="O53" s="338"/>
      <c r="P53" s="338"/>
      <c r="Q53" s="2"/>
      <c r="R53" s="2"/>
      <c r="S53" s="2"/>
      <c r="T53" s="2"/>
      <c r="U53" s="2"/>
      <c r="V53" s="2"/>
      <c r="W53" s="2"/>
      <c r="X53" s="2"/>
      <c r="Y53" s="2"/>
    </row>
    <row r="54" spans="1:25" ht="15.75" x14ac:dyDescent="0.2">
      <c r="A54" s="87" t="s">
        <v>4</v>
      </c>
      <c r="B54" s="88" t="s">
        <v>5</v>
      </c>
      <c r="C54" s="88" t="s">
        <v>6</v>
      </c>
      <c r="D54" s="88" t="s">
        <v>7</v>
      </c>
      <c r="E54" s="88" t="s">
        <v>8</v>
      </c>
      <c r="F54" s="88" t="s">
        <v>9</v>
      </c>
      <c r="G54" s="88" t="s">
        <v>10</v>
      </c>
      <c r="H54" s="2"/>
      <c r="I54" s="2"/>
      <c r="J54" s="338"/>
      <c r="K54" s="338"/>
      <c r="L54" s="338"/>
      <c r="M54" s="338"/>
      <c r="N54" s="338"/>
      <c r="O54" s="338"/>
      <c r="P54" s="338"/>
      <c r="Q54" s="2"/>
      <c r="R54" s="2"/>
      <c r="S54" s="2"/>
      <c r="T54" s="2"/>
      <c r="U54" s="2"/>
      <c r="V54" s="2"/>
      <c r="W54" s="2"/>
      <c r="X54" s="2"/>
      <c r="Y54" s="2"/>
    </row>
    <row r="55" spans="1:25" ht="15.75" x14ac:dyDescent="0.25">
      <c r="A55" s="53" t="s">
        <v>58</v>
      </c>
      <c r="B55" s="94" t="str">
        <f t="shared" ref="B55:B64" si="7">+IF(F55=0,0,MID(F55,LEN(F55)-3,1))</f>
        <v>3</v>
      </c>
      <c r="C55" s="83">
        <v>1</v>
      </c>
      <c r="D55" s="22" t="s">
        <v>13</v>
      </c>
      <c r="E55" s="13" t="str">
        <f t="shared" ref="E55:E64" si="8">+IF(F55=0,0,CONCATENATE(MID(F55,FIND("-",F55,1)+1,4),"ORAS"))</f>
        <v>15 HORAS</v>
      </c>
      <c r="F55" s="14" t="s">
        <v>22</v>
      </c>
      <c r="G55" s="15">
        <f>+IF(F55="","",VLOOKUP(F55,$H$140:I$192,2,FALSE))</f>
        <v>443323</v>
      </c>
      <c r="H55" s="2"/>
      <c r="I55" s="2"/>
      <c r="J55" s="338"/>
      <c r="K55" s="338"/>
      <c r="L55" s="338"/>
      <c r="M55" s="338"/>
      <c r="N55" s="338"/>
      <c r="O55" s="338"/>
      <c r="P55" s="338"/>
      <c r="Q55" s="2"/>
      <c r="R55" s="2"/>
      <c r="S55" s="2"/>
      <c r="T55" s="2"/>
      <c r="U55" s="2"/>
      <c r="V55" s="2"/>
      <c r="W55" s="2"/>
      <c r="X55" s="2"/>
      <c r="Y55" s="2"/>
    </row>
    <row r="56" spans="1:25" ht="15.75" x14ac:dyDescent="0.25">
      <c r="A56" s="53" t="s">
        <v>59</v>
      </c>
      <c r="B56" s="94" t="str">
        <f t="shared" si="7"/>
        <v>3</v>
      </c>
      <c r="C56" s="83">
        <v>1</v>
      </c>
      <c r="D56" s="22" t="s">
        <v>13</v>
      </c>
      <c r="E56" s="13" t="str">
        <f t="shared" si="8"/>
        <v>15 HORAS</v>
      </c>
      <c r="F56" s="14" t="s">
        <v>22</v>
      </c>
      <c r="G56" s="15">
        <f>+IF(F56="","",VLOOKUP(F56,$H$140:I$192,2,FALSE))</f>
        <v>443323</v>
      </c>
      <c r="H56" s="2"/>
      <c r="I56" s="2"/>
      <c r="J56" s="338"/>
      <c r="K56" s="338"/>
      <c r="L56" s="338"/>
      <c r="M56" s="338"/>
      <c r="N56" s="338"/>
      <c r="O56" s="338"/>
      <c r="P56" s="338"/>
      <c r="Q56" s="2"/>
      <c r="R56" s="2"/>
      <c r="S56" s="2"/>
      <c r="T56" s="2"/>
      <c r="U56" s="2"/>
      <c r="V56" s="2"/>
      <c r="W56" s="2"/>
      <c r="X56" s="2"/>
      <c r="Y56" s="2"/>
    </row>
    <row r="57" spans="1:25" ht="15.75" x14ac:dyDescent="0.25">
      <c r="A57" s="53" t="s">
        <v>60</v>
      </c>
      <c r="B57" s="94" t="str">
        <f t="shared" si="7"/>
        <v>3</v>
      </c>
      <c r="C57" s="83">
        <v>1</v>
      </c>
      <c r="D57" s="22" t="s">
        <v>13</v>
      </c>
      <c r="E57" s="13" t="str">
        <f t="shared" si="8"/>
        <v>15 HORAS</v>
      </c>
      <c r="F57" s="14" t="s">
        <v>22</v>
      </c>
      <c r="G57" s="15">
        <f>+IF(F57="","",VLOOKUP(F57,$H$140:I$192,2,FALSE))</f>
        <v>443323</v>
      </c>
      <c r="H57" s="2"/>
      <c r="I57" s="2"/>
      <c r="J57" s="338"/>
      <c r="K57" s="338"/>
      <c r="L57" s="338"/>
      <c r="M57" s="338"/>
      <c r="N57" s="338"/>
      <c r="O57" s="338"/>
      <c r="P57" s="338"/>
      <c r="Q57" s="2"/>
      <c r="R57" s="2"/>
      <c r="S57" s="2"/>
      <c r="T57" s="2"/>
      <c r="U57" s="2"/>
      <c r="V57" s="2"/>
      <c r="W57" s="2"/>
      <c r="X57" s="2"/>
      <c r="Y57" s="2"/>
    </row>
    <row r="58" spans="1:25" ht="15.75" x14ac:dyDescent="0.25">
      <c r="A58" s="53" t="s">
        <v>61</v>
      </c>
      <c r="B58" s="94" t="str">
        <f t="shared" si="7"/>
        <v>3</v>
      </c>
      <c r="C58" s="83">
        <v>1</v>
      </c>
      <c r="D58" s="22" t="s">
        <v>13</v>
      </c>
      <c r="E58" s="13" t="str">
        <f t="shared" si="8"/>
        <v>15 HORAS</v>
      </c>
      <c r="F58" s="14" t="s">
        <v>22</v>
      </c>
      <c r="G58" s="15">
        <f>+IF(F58="","",VLOOKUP(F58,$H$140:I$192,2,FALSE))</f>
        <v>443323</v>
      </c>
      <c r="H58" s="2"/>
      <c r="I58" s="2"/>
      <c r="J58" s="338"/>
      <c r="K58" s="338"/>
      <c r="L58" s="338"/>
      <c r="M58" s="338"/>
      <c r="N58" s="338"/>
      <c r="O58" s="338"/>
      <c r="P58" s="338"/>
      <c r="Q58" s="2"/>
      <c r="R58" s="2"/>
      <c r="S58" s="2"/>
      <c r="T58" s="2"/>
      <c r="U58" s="2"/>
      <c r="V58" s="2"/>
      <c r="W58" s="2"/>
      <c r="X58" s="2"/>
      <c r="Y58" s="2"/>
    </row>
    <row r="59" spans="1:25" ht="15.75" x14ac:dyDescent="0.25">
      <c r="A59" s="95" t="s">
        <v>62</v>
      </c>
      <c r="B59" s="94" t="str">
        <f t="shared" si="7"/>
        <v>3</v>
      </c>
      <c r="C59" s="83">
        <v>1</v>
      </c>
      <c r="D59" s="22" t="s">
        <v>13</v>
      </c>
      <c r="E59" s="13" t="str">
        <f t="shared" si="8"/>
        <v>15 HORAS</v>
      </c>
      <c r="F59" s="14" t="s">
        <v>22</v>
      </c>
      <c r="G59" s="15">
        <f>+IF(F59="","",VLOOKUP(F59,$H$140:I$192,2,FALSE))</f>
        <v>443323</v>
      </c>
      <c r="H59" s="2"/>
      <c r="I59" s="2"/>
      <c r="J59" s="338"/>
      <c r="K59" s="338"/>
      <c r="L59" s="338"/>
      <c r="M59" s="338"/>
      <c r="N59" s="338"/>
      <c r="O59" s="338"/>
      <c r="P59" s="338"/>
      <c r="Q59" s="2"/>
      <c r="R59" s="2"/>
      <c r="S59" s="2"/>
      <c r="T59" s="2"/>
      <c r="U59" s="2"/>
      <c r="V59" s="2"/>
      <c r="W59" s="2"/>
      <c r="X59" s="2"/>
      <c r="Y59" s="2"/>
    </row>
    <row r="60" spans="1:25" ht="15.75" x14ac:dyDescent="0.25">
      <c r="A60" s="95" t="s">
        <v>63</v>
      </c>
      <c r="B60" s="94" t="str">
        <f t="shared" si="7"/>
        <v>3</v>
      </c>
      <c r="C60" s="83">
        <v>1</v>
      </c>
      <c r="D60" s="22" t="s">
        <v>13</v>
      </c>
      <c r="E60" s="13" t="str">
        <f t="shared" si="8"/>
        <v>15 HORAS</v>
      </c>
      <c r="F60" s="14" t="s">
        <v>22</v>
      </c>
      <c r="G60" s="15">
        <f>+IF(F60="","",VLOOKUP(F60,$H$140:I$192,2,FALSE))</f>
        <v>443323</v>
      </c>
      <c r="H60" s="2"/>
      <c r="I60" s="2"/>
      <c r="J60" s="338"/>
      <c r="K60" s="338"/>
      <c r="L60" s="338"/>
      <c r="M60" s="338"/>
      <c r="N60" s="338"/>
      <c r="O60" s="338"/>
      <c r="P60" s="338"/>
      <c r="Q60" s="2"/>
      <c r="R60" s="2"/>
      <c r="S60" s="2"/>
      <c r="T60" s="2"/>
      <c r="U60" s="2"/>
      <c r="V60" s="2"/>
      <c r="W60" s="2"/>
      <c r="X60" s="2"/>
      <c r="Y60" s="2"/>
    </row>
    <row r="61" spans="1:25" ht="15.75" x14ac:dyDescent="0.25">
      <c r="A61" s="95" t="s">
        <v>64</v>
      </c>
      <c r="B61" s="94" t="str">
        <f t="shared" si="7"/>
        <v>3</v>
      </c>
      <c r="C61" s="83">
        <v>1</v>
      </c>
      <c r="D61" s="22" t="s">
        <v>13</v>
      </c>
      <c r="E61" s="13" t="str">
        <f t="shared" si="8"/>
        <v>15 HORAS</v>
      </c>
      <c r="F61" s="14" t="s">
        <v>22</v>
      </c>
      <c r="G61" s="15">
        <f>+IF(F61="","",VLOOKUP(F61,$H$140:I$192,2,FALSE))</f>
        <v>443323</v>
      </c>
      <c r="H61" s="2"/>
      <c r="I61" s="2"/>
      <c r="J61" s="338"/>
      <c r="K61" s="338"/>
      <c r="L61" s="338"/>
      <c r="M61" s="338"/>
      <c r="N61" s="338"/>
      <c r="O61" s="338"/>
      <c r="P61" s="338"/>
      <c r="Q61" s="2"/>
      <c r="R61" s="2"/>
      <c r="S61" s="2"/>
      <c r="T61" s="2"/>
      <c r="U61" s="2"/>
      <c r="V61" s="2"/>
      <c r="W61" s="2"/>
      <c r="X61" s="2"/>
      <c r="Y61" s="2"/>
    </row>
    <row r="62" spans="1:25" ht="15.75" x14ac:dyDescent="0.25">
      <c r="A62" s="95" t="s">
        <v>65</v>
      </c>
      <c r="B62" s="94" t="str">
        <f t="shared" si="7"/>
        <v>3</v>
      </c>
      <c r="C62" s="83">
        <v>1</v>
      </c>
      <c r="D62" s="22" t="s">
        <v>13</v>
      </c>
      <c r="E62" s="13" t="str">
        <f t="shared" si="8"/>
        <v>15 HORAS</v>
      </c>
      <c r="F62" s="14" t="s">
        <v>22</v>
      </c>
      <c r="G62" s="15">
        <f>+IF(F62="","",VLOOKUP(F62,$H$140:I$192,2,FALSE))</f>
        <v>443323</v>
      </c>
      <c r="H62" s="2"/>
      <c r="I62" s="2"/>
      <c r="J62" s="338"/>
      <c r="K62" s="338"/>
      <c r="L62" s="338"/>
      <c r="M62" s="338"/>
      <c r="N62" s="338"/>
      <c r="O62" s="338"/>
      <c r="P62" s="338"/>
      <c r="Q62" s="2"/>
      <c r="R62" s="2"/>
      <c r="S62" s="2"/>
      <c r="T62" s="2"/>
      <c r="U62" s="2"/>
      <c r="V62" s="2"/>
      <c r="W62" s="2"/>
      <c r="X62" s="2"/>
      <c r="Y62" s="2"/>
    </row>
    <row r="63" spans="1:25" ht="15.75" x14ac:dyDescent="0.25">
      <c r="A63" s="96" t="s">
        <v>66</v>
      </c>
      <c r="B63" s="94" t="str">
        <f t="shared" si="7"/>
        <v>3</v>
      </c>
      <c r="C63" s="83">
        <v>1</v>
      </c>
      <c r="D63" s="22" t="s">
        <v>13</v>
      </c>
      <c r="E63" s="13" t="str">
        <f t="shared" si="8"/>
        <v>15 HORAS</v>
      </c>
      <c r="F63" s="14" t="s">
        <v>22</v>
      </c>
      <c r="G63" s="15">
        <f>+IF(F63="","",VLOOKUP(F63,$H$140:I$192,2,FALSE))</f>
        <v>443323</v>
      </c>
      <c r="H63" s="2"/>
      <c r="I63" s="2"/>
      <c r="J63" s="338"/>
      <c r="K63" s="338"/>
      <c r="L63" s="338"/>
      <c r="M63" s="338"/>
      <c r="N63" s="338"/>
      <c r="O63" s="338"/>
      <c r="P63" s="338"/>
      <c r="Q63" s="2"/>
      <c r="R63" s="2"/>
      <c r="S63" s="2"/>
      <c r="T63" s="2"/>
      <c r="U63" s="2"/>
      <c r="V63" s="2"/>
      <c r="W63" s="2"/>
      <c r="X63" s="2"/>
      <c r="Y63" s="2"/>
    </row>
    <row r="64" spans="1:25" ht="15.75" x14ac:dyDescent="0.25">
      <c r="A64" s="96" t="s">
        <v>67</v>
      </c>
      <c r="B64" s="94" t="str">
        <f t="shared" si="7"/>
        <v>3</v>
      </c>
      <c r="C64" s="83">
        <v>1</v>
      </c>
      <c r="D64" s="22" t="s">
        <v>13</v>
      </c>
      <c r="E64" s="13" t="str">
        <f t="shared" si="8"/>
        <v>15 HORAS</v>
      </c>
      <c r="F64" s="14" t="s">
        <v>22</v>
      </c>
      <c r="G64" s="15">
        <f>+IF(F64="","",VLOOKUP(F64,$H$140:I$192,2,FALSE))</f>
        <v>443323</v>
      </c>
      <c r="H64" s="2"/>
      <c r="I64" s="2"/>
      <c r="J64" s="338"/>
      <c r="K64" s="338"/>
      <c r="L64" s="338"/>
      <c r="M64" s="338"/>
      <c r="N64" s="338"/>
      <c r="O64" s="338"/>
      <c r="P64" s="338"/>
      <c r="Q64" s="2"/>
      <c r="R64" s="2"/>
      <c r="S64" s="2"/>
      <c r="T64" s="2"/>
      <c r="U64" s="2"/>
      <c r="V64" s="2"/>
      <c r="W64" s="2"/>
      <c r="X64" s="2"/>
      <c r="Y64" s="2"/>
    </row>
    <row r="65" spans="1:31" ht="15.75" x14ac:dyDescent="0.25">
      <c r="A65" s="93"/>
      <c r="B65" s="17"/>
      <c r="C65" s="83"/>
      <c r="D65" s="97"/>
      <c r="E65" s="14"/>
      <c r="F65" s="14"/>
      <c r="G65" s="30"/>
      <c r="H65" s="2"/>
      <c r="I65" s="2"/>
      <c r="J65" s="338"/>
      <c r="K65" s="338"/>
      <c r="L65" s="338"/>
      <c r="M65" s="338"/>
      <c r="N65" s="338"/>
      <c r="O65" s="338"/>
      <c r="P65" s="338"/>
      <c r="Q65" s="2"/>
      <c r="R65" s="2"/>
      <c r="S65" s="2"/>
      <c r="T65" s="2"/>
      <c r="U65" s="2"/>
      <c r="V65" s="2"/>
      <c r="W65" s="2"/>
      <c r="X65" s="2"/>
      <c r="Y65" s="2"/>
    </row>
    <row r="66" spans="1:31" ht="15.75" x14ac:dyDescent="0.2">
      <c r="A66" s="93" t="s">
        <v>45</v>
      </c>
      <c r="B66" s="61">
        <f>B47+B48+B49+B50+B51+B52+B55+B56+B57+B58+B59+B60+B61+B62+B63+B64</f>
        <v>30</v>
      </c>
      <c r="C66" s="62">
        <f>SUM(C47:C52,C55:C65)</f>
        <v>10</v>
      </c>
      <c r="D66" s="62"/>
      <c r="E66" s="98"/>
      <c r="F66" s="62"/>
      <c r="G66" s="44">
        <f>SUM(G47:G52,G55:G65)</f>
        <v>4433230</v>
      </c>
      <c r="H66" s="2"/>
      <c r="I66" s="2"/>
      <c r="J66" s="338"/>
      <c r="K66" s="338"/>
      <c r="L66" s="338"/>
      <c r="M66" s="338"/>
      <c r="N66" s="338"/>
      <c r="O66" s="338"/>
      <c r="P66" s="338"/>
      <c r="Q66" s="2"/>
      <c r="R66" s="2"/>
      <c r="S66" s="2"/>
      <c r="T66" s="2"/>
      <c r="U66" s="2"/>
      <c r="V66" s="2"/>
      <c r="W66" s="2"/>
      <c r="X66" s="2"/>
      <c r="Y66" s="2"/>
    </row>
    <row r="67" spans="1:31" ht="15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31" ht="15" x14ac:dyDescent="0.2">
      <c r="A68" s="74" t="s">
        <v>48</v>
      </c>
      <c r="B68" s="99">
        <f>B66+B41+B23</f>
        <v>82</v>
      </c>
      <c r="C68" s="99">
        <f>C66+C41+C23</f>
        <v>26</v>
      </c>
      <c r="D68" s="74">
        <f>D66+D41+D23</f>
        <v>0</v>
      </c>
      <c r="E68" s="2"/>
      <c r="F68" s="2"/>
      <c r="G68" s="44">
        <f>SUM(G23,G41,G66)</f>
        <v>12586113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31" ht="15.75" x14ac:dyDescent="0.25">
      <c r="A69" s="2"/>
      <c r="B69" s="2"/>
      <c r="C69" s="2"/>
      <c r="D69" s="2"/>
      <c r="E69" s="2"/>
      <c r="F69" s="2"/>
      <c r="G69" s="2"/>
      <c r="H69" s="2"/>
      <c r="I69" s="2"/>
      <c r="J69" s="100" t="s">
        <v>68</v>
      </c>
      <c r="K69" s="101">
        <f>K26+B68+T26+AB26</f>
        <v>105</v>
      </c>
      <c r="L69" s="102"/>
      <c r="M69" s="103"/>
      <c r="N69" s="103"/>
      <c r="O69" s="103"/>
      <c r="P69" s="103"/>
      <c r="Q69" s="2"/>
      <c r="R69" s="2"/>
      <c r="S69" s="2"/>
      <c r="T69" s="2"/>
      <c r="U69" s="2"/>
      <c r="V69" s="2"/>
      <c r="W69" s="2"/>
      <c r="X69" s="2"/>
      <c r="Y69" s="2"/>
    </row>
    <row r="70" spans="1:31" ht="16.5" thickBot="1" x14ac:dyDescent="0.3">
      <c r="A70" s="2"/>
      <c r="B70" s="2"/>
      <c r="C70" s="2"/>
      <c r="D70" s="2"/>
      <c r="E70" s="2"/>
      <c r="F70" s="2"/>
      <c r="G70" s="2"/>
      <c r="H70" s="2"/>
      <c r="I70" s="2"/>
      <c r="J70" s="100" t="s">
        <v>69</v>
      </c>
      <c r="K70" s="104">
        <f>L26+C68+U26+AC26</f>
        <v>33</v>
      </c>
      <c r="L70" s="2"/>
      <c r="M70" s="105" t="s">
        <v>0</v>
      </c>
      <c r="N70" s="105" t="s">
        <v>46</v>
      </c>
      <c r="O70" s="105" t="s">
        <v>57</v>
      </c>
      <c r="P70" s="106"/>
      <c r="R70" s="107"/>
      <c r="T70" s="2"/>
      <c r="U70" s="2"/>
      <c r="V70" s="2"/>
      <c r="W70" s="2"/>
      <c r="X70" s="2"/>
      <c r="Y70" s="2"/>
    </row>
    <row r="71" spans="1:31" ht="27" customHeight="1" thickBot="1" x14ac:dyDescent="0.3">
      <c r="A71" s="2"/>
      <c r="B71" s="2"/>
      <c r="C71" s="2"/>
      <c r="D71" s="2"/>
      <c r="E71" s="2"/>
      <c r="F71" s="2"/>
      <c r="G71" s="2"/>
      <c r="H71" s="2"/>
      <c r="I71" s="2"/>
      <c r="J71" s="108" t="s">
        <v>70</v>
      </c>
      <c r="K71" s="318">
        <f>SUM(G68,P26,Y26)</f>
        <v>17094889</v>
      </c>
      <c r="L71" s="319"/>
      <c r="M71" s="109">
        <f>SUM(G4:G12,G16:G22,Y20:Y21)</f>
        <v>4998347</v>
      </c>
      <c r="N71" s="110">
        <f>SUM(G27:G32,G35:G40,P4:P15,P18:P25,Y4:Y7,Y15:Y16,Y22:Y23)</f>
        <v>7290078</v>
      </c>
      <c r="O71" s="109">
        <f>SUM(G47:G52,G55:G64,Y24)</f>
        <v>4806464</v>
      </c>
      <c r="P71" s="111">
        <f>SUM(M71:O71)</f>
        <v>17094889</v>
      </c>
      <c r="R71" s="112"/>
      <c r="S71" s="113"/>
      <c r="T71" s="2"/>
      <c r="U71" s="2"/>
      <c r="V71" s="2"/>
      <c r="W71" s="2"/>
      <c r="X71" s="2"/>
      <c r="Y71" s="2"/>
    </row>
    <row r="72" spans="1:31" ht="13.5" thickBot="1" x14ac:dyDescent="0.25"/>
    <row r="73" spans="1:31" ht="36" customHeight="1" thickBot="1" x14ac:dyDescent="0.25">
      <c r="A73" s="328" t="s">
        <v>71</v>
      </c>
      <c r="B73" s="329"/>
      <c r="C73" s="329"/>
      <c r="D73" s="329"/>
      <c r="E73" s="329"/>
      <c r="F73" s="329"/>
      <c r="G73" s="329"/>
      <c r="H73" s="329"/>
      <c r="I73" s="329"/>
      <c r="J73" s="329"/>
      <c r="K73" s="329"/>
      <c r="L73" s="329"/>
      <c r="M73" s="329"/>
      <c r="N73" s="329"/>
      <c r="O73" s="329"/>
      <c r="P73" s="329"/>
      <c r="Q73" s="329"/>
      <c r="R73" s="329"/>
      <c r="S73" s="329"/>
      <c r="T73" s="329"/>
      <c r="U73" s="329"/>
      <c r="V73" s="329"/>
      <c r="W73" s="329"/>
      <c r="X73" s="329"/>
      <c r="Y73" s="329"/>
      <c r="Z73" s="329"/>
      <c r="AA73" s="329"/>
      <c r="AB73" s="329"/>
      <c r="AC73" s="329"/>
      <c r="AD73" s="329"/>
      <c r="AE73" s="330"/>
    </row>
    <row r="74" spans="1:31" ht="286.5" customHeight="1" x14ac:dyDescent="0.2">
      <c r="A74" s="323" t="s">
        <v>72</v>
      </c>
      <c r="B74" s="324"/>
      <c r="C74" s="324"/>
      <c r="D74" s="324"/>
      <c r="E74" s="324"/>
      <c r="F74" s="324"/>
      <c r="G74" s="324"/>
      <c r="H74" s="324"/>
      <c r="I74" s="324"/>
      <c r="J74" s="324"/>
      <c r="K74" s="324"/>
      <c r="L74" s="324"/>
      <c r="M74" s="324"/>
      <c r="N74" s="324"/>
      <c r="O74" s="324"/>
      <c r="P74" s="324"/>
      <c r="Q74" s="324"/>
      <c r="R74" s="324"/>
      <c r="S74" s="324"/>
      <c r="T74" s="324"/>
      <c r="U74" s="324"/>
      <c r="V74" s="324"/>
      <c r="W74" s="324"/>
      <c r="X74" s="324"/>
      <c r="Y74" s="324"/>
      <c r="Z74" s="324"/>
      <c r="AA74" s="324"/>
      <c r="AB74" s="324"/>
      <c r="AC74" s="324"/>
      <c r="AD74" s="324"/>
      <c r="AE74" s="324"/>
    </row>
    <row r="75" spans="1:31" ht="222.75" customHeight="1" x14ac:dyDescent="0.2">
      <c r="A75" s="323"/>
      <c r="B75" s="324"/>
      <c r="C75" s="324"/>
      <c r="D75" s="324"/>
      <c r="E75" s="324"/>
      <c r="F75" s="324"/>
      <c r="G75" s="324"/>
      <c r="H75" s="324"/>
      <c r="I75" s="324"/>
      <c r="J75" s="324"/>
      <c r="K75" s="324"/>
      <c r="L75" s="324"/>
      <c r="M75" s="324"/>
      <c r="N75" s="324"/>
      <c r="O75" s="324"/>
      <c r="P75" s="324"/>
      <c r="Q75" s="324"/>
      <c r="R75" s="324"/>
      <c r="S75" s="324"/>
      <c r="T75" s="324"/>
      <c r="U75" s="324"/>
      <c r="V75" s="324"/>
      <c r="W75" s="324"/>
      <c r="X75" s="324"/>
      <c r="Y75" s="324"/>
      <c r="Z75" s="324"/>
      <c r="AA75" s="324"/>
      <c r="AB75" s="324"/>
      <c r="AC75" s="324"/>
      <c r="AD75" s="324"/>
      <c r="AE75" s="324"/>
    </row>
    <row r="76" spans="1:31" ht="109.5" customHeight="1" x14ac:dyDescent="0.2">
      <c r="A76" s="323"/>
      <c r="B76" s="324"/>
      <c r="C76" s="324"/>
      <c r="D76" s="324"/>
      <c r="E76" s="324"/>
      <c r="F76" s="324"/>
      <c r="G76" s="324"/>
      <c r="H76" s="324"/>
      <c r="I76" s="324"/>
      <c r="J76" s="324"/>
      <c r="K76" s="324"/>
      <c r="L76" s="324"/>
      <c r="M76" s="324"/>
      <c r="N76" s="324"/>
      <c r="O76" s="324"/>
      <c r="P76" s="324"/>
      <c r="Q76" s="324"/>
      <c r="R76" s="324"/>
      <c r="S76" s="324"/>
      <c r="T76" s="324"/>
      <c r="U76" s="324"/>
      <c r="V76" s="324"/>
      <c r="W76" s="324"/>
      <c r="X76" s="324"/>
      <c r="Y76" s="324"/>
      <c r="Z76" s="324"/>
      <c r="AA76" s="324"/>
      <c r="AB76" s="324"/>
      <c r="AC76" s="324"/>
      <c r="AD76" s="324"/>
      <c r="AE76" s="324"/>
    </row>
    <row r="77" spans="1:31" ht="148.5" customHeight="1" x14ac:dyDescent="0.2">
      <c r="A77" s="323"/>
      <c r="B77" s="324"/>
      <c r="C77" s="324"/>
      <c r="D77" s="324"/>
      <c r="E77" s="324"/>
      <c r="F77" s="324"/>
      <c r="G77" s="324"/>
      <c r="H77" s="324"/>
      <c r="I77" s="324"/>
      <c r="J77" s="324"/>
      <c r="K77" s="324"/>
      <c r="L77" s="324"/>
      <c r="M77" s="324"/>
      <c r="N77" s="324"/>
      <c r="O77" s="324"/>
      <c r="P77" s="324"/>
      <c r="Q77" s="324"/>
      <c r="R77" s="324"/>
      <c r="S77" s="324"/>
      <c r="T77" s="324"/>
      <c r="U77" s="324"/>
      <c r="V77" s="324"/>
      <c r="W77" s="324"/>
      <c r="X77" s="324"/>
      <c r="Y77" s="324"/>
      <c r="Z77" s="324"/>
      <c r="AA77" s="324"/>
      <c r="AB77" s="324"/>
      <c r="AC77" s="324"/>
      <c r="AD77" s="324"/>
      <c r="AE77" s="324"/>
    </row>
    <row r="78" spans="1:31" ht="90" customHeight="1" x14ac:dyDescent="0.2">
      <c r="A78" s="323"/>
      <c r="B78" s="324"/>
      <c r="C78" s="324"/>
      <c r="D78" s="324"/>
      <c r="E78" s="324"/>
      <c r="F78" s="324"/>
      <c r="G78" s="324"/>
      <c r="H78" s="324"/>
      <c r="I78" s="324"/>
      <c r="J78" s="324"/>
      <c r="K78" s="324"/>
      <c r="L78" s="324"/>
      <c r="M78" s="324"/>
      <c r="N78" s="324"/>
      <c r="O78" s="324"/>
      <c r="P78" s="324"/>
      <c r="Q78" s="324"/>
      <c r="R78" s="324"/>
      <c r="S78" s="324"/>
      <c r="T78" s="324"/>
      <c r="U78" s="324"/>
      <c r="V78" s="324"/>
      <c r="W78" s="324"/>
      <c r="X78" s="324"/>
      <c r="Y78" s="324"/>
      <c r="Z78" s="324"/>
      <c r="AA78" s="324"/>
      <c r="AB78" s="324"/>
      <c r="AC78" s="324"/>
      <c r="AD78" s="324"/>
      <c r="AE78" s="324"/>
    </row>
    <row r="79" spans="1:31" ht="156" customHeight="1" x14ac:dyDescent="0.2">
      <c r="A79" s="323"/>
      <c r="B79" s="324"/>
      <c r="C79" s="324"/>
      <c r="D79" s="324"/>
      <c r="E79" s="324"/>
      <c r="F79" s="324"/>
      <c r="G79" s="324"/>
      <c r="H79" s="324"/>
      <c r="I79" s="324"/>
      <c r="J79" s="324"/>
      <c r="K79" s="324"/>
      <c r="L79" s="324"/>
      <c r="M79" s="324"/>
      <c r="N79" s="324"/>
      <c r="O79" s="324"/>
      <c r="P79" s="324"/>
      <c r="Q79" s="324"/>
      <c r="R79" s="324"/>
      <c r="S79" s="324"/>
      <c r="T79" s="324"/>
      <c r="U79" s="324"/>
      <c r="V79" s="324"/>
      <c r="W79" s="324"/>
      <c r="X79" s="324"/>
      <c r="Y79" s="324"/>
      <c r="Z79" s="324"/>
      <c r="AA79" s="324"/>
      <c r="AB79" s="324"/>
      <c r="AC79" s="324"/>
      <c r="AD79" s="324"/>
      <c r="AE79" s="324"/>
    </row>
    <row r="80" spans="1:31" ht="258" customHeight="1" x14ac:dyDescent="0.2">
      <c r="A80" s="323"/>
      <c r="B80" s="324"/>
      <c r="C80" s="324"/>
      <c r="D80" s="324"/>
      <c r="E80" s="324"/>
      <c r="F80" s="324"/>
      <c r="G80" s="324"/>
      <c r="H80" s="324"/>
      <c r="I80" s="324"/>
      <c r="J80" s="324"/>
      <c r="K80" s="324"/>
      <c r="L80" s="324"/>
      <c r="M80" s="324"/>
      <c r="N80" s="324"/>
      <c r="O80" s="324"/>
      <c r="P80" s="324"/>
      <c r="Q80" s="324"/>
      <c r="R80" s="324"/>
      <c r="S80" s="324"/>
      <c r="T80" s="324"/>
      <c r="U80" s="324"/>
      <c r="V80" s="324"/>
      <c r="W80" s="324"/>
      <c r="X80" s="324"/>
      <c r="Y80" s="324"/>
      <c r="Z80" s="324"/>
      <c r="AA80" s="324"/>
      <c r="AB80" s="324"/>
      <c r="AC80" s="324"/>
      <c r="AD80" s="324"/>
      <c r="AE80" s="324"/>
    </row>
    <row r="81" spans="1:21" ht="18.75" x14ac:dyDescent="0.2">
      <c r="S81" s="114"/>
      <c r="T81" s="115"/>
      <c r="U81" s="114"/>
    </row>
    <row r="82" spans="1:21" ht="18.75" x14ac:dyDescent="0.2">
      <c r="S82" s="114"/>
      <c r="T82" s="115"/>
      <c r="U82" s="114"/>
    </row>
    <row r="83" spans="1:21" ht="18.75" x14ac:dyDescent="0.2">
      <c r="A83" s="325"/>
      <c r="S83" s="114"/>
      <c r="T83" s="115"/>
      <c r="U83" s="114"/>
    </row>
    <row r="84" spans="1:21" ht="18.75" x14ac:dyDescent="0.2">
      <c r="A84" s="325"/>
      <c r="S84" s="114"/>
      <c r="T84" s="115"/>
      <c r="U84" s="114"/>
    </row>
    <row r="85" spans="1:21" ht="18.75" x14ac:dyDescent="0.2">
      <c r="A85" s="325"/>
      <c r="S85" s="114"/>
      <c r="T85" s="115"/>
      <c r="U85" s="114"/>
    </row>
    <row r="86" spans="1:21" ht="18.75" x14ac:dyDescent="0.25">
      <c r="A86" s="117"/>
      <c r="S86" s="114"/>
      <c r="T86" s="115"/>
      <c r="U86" s="114"/>
    </row>
    <row r="87" spans="1:21" ht="18.75" x14ac:dyDescent="0.25">
      <c r="A87" s="117"/>
      <c r="S87" s="114"/>
      <c r="T87" s="115"/>
      <c r="U87" s="114"/>
    </row>
    <row r="88" spans="1:21" ht="18.75" x14ac:dyDescent="0.25">
      <c r="A88" s="116"/>
      <c r="S88" s="114"/>
      <c r="T88" s="115"/>
      <c r="U88" s="114"/>
    </row>
    <row r="89" spans="1:21" ht="18.75" x14ac:dyDescent="0.2">
      <c r="A89" s="325" t="s">
        <v>73</v>
      </c>
      <c r="B89" s="327"/>
      <c r="S89" s="114"/>
      <c r="T89" s="115"/>
      <c r="U89" s="114"/>
    </row>
    <row r="90" spans="1:21" ht="18.75" x14ac:dyDescent="0.2">
      <c r="A90" s="326"/>
      <c r="B90" s="327"/>
      <c r="S90" s="114"/>
      <c r="T90" s="115"/>
      <c r="U90" s="114"/>
    </row>
    <row r="91" spans="1:21" ht="18.75" x14ac:dyDescent="0.2">
      <c r="A91" s="326"/>
      <c r="B91" s="327"/>
      <c r="S91" s="114"/>
      <c r="T91" s="115"/>
      <c r="U91" s="114"/>
    </row>
    <row r="92" spans="1:21" ht="18.75" x14ac:dyDescent="0.25">
      <c r="A92" s="117"/>
      <c r="B92" s="118"/>
      <c r="S92" s="114"/>
      <c r="T92" s="115"/>
      <c r="U92" s="114"/>
    </row>
    <row r="93" spans="1:21" ht="12.75" customHeight="1" x14ac:dyDescent="0.25">
      <c r="A93" s="119"/>
    </row>
    <row r="94" spans="1:21" ht="12.75" customHeight="1" x14ac:dyDescent="0.2">
      <c r="A94" s="321" t="s">
        <v>74</v>
      </c>
    </row>
    <row r="95" spans="1:21" ht="12.75" customHeight="1" x14ac:dyDescent="0.2">
      <c r="A95" s="322"/>
    </row>
    <row r="96" spans="1:21" ht="12.75" customHeight="1" x14ac:dyDescent="0.2">
      <c r="A96" s="322"/>
    </row>
    <row r="97" spans="1:1" ht="249.75" customHeight="1" x14ac:dyDescent="0.2">
      <c r="A97" s="120"/>
    </row>
    <row r="98" spans="1:1" x14ac:dyDescent="0.2">
      <c r="A98" s="121"/>
    </row>
    <row r="99" spans="1:1" x14ac:dyDescent="0.2">
      <c r="A99" s="121"/>
    </row>
    <row r="100" spans="1:1" x14ac:dyDescent="0.2">
      <c r="A100" s="121"/>
    </row>
    <row r="101" spans="1:1" x14ac:dyDescent="0.2">
      <c r="A101" s="121"/>
    </row>
    <row r="102" spans="1:1" x14ac:dyDescent="0.2">
      <c r="A102" s="121"/>
    </row>
    <row r="103" spans="1:1" x14ac:dyDescent="0.2">
      <c r="A103" s="121"/>
    </row>
    <row r="104" spans="1:1" x14ac:dyDescent="0.2">
      <c r="A104" s="121"/>
    </row>
    <row r="139" spans="6:14" x14ac:dyDescent="0.2">
      <c r="J139" s="3" t="s">
        <v>75</v>
      </c>
      <c r="K139" s="3" t="s">
        <v>76</v>
      </c>
    </row>
    <row r="140" spans="6:14" s="122" customFormat="1" x14ac:dyDescent="0.2">
      <c r="F140" s="122">
        <v>0</v>
      </c>
      <c r="G140" s="122">
        <v>0</v>
      </c>
      <c r="H140" s="122">
        <v>0</v>
      </c>
      <c r="I140" s="122">
        <v>0</v>
      </c>
      <c r="J140" s="122">
        <v>0</v>
      </c>
      <c r="K140" s="122">
        <v>0</v>
      </c>
      <c r="L140" s="122">
        <v>0</v>
      </c>
      <c r="M140" s="122">
        <v>0</v>
      </c>
      <c r="N140" s="122" t="str">
        <f>+CONCATENATE(G140,"VEHICULO",M140)</f>
        <v>0VEHICULO0</v>
      </c>
    </row>
    <row r="141" spans="6:14" s="122" customFormat="1" x14ac:dyDescent="0.2">
      <c r="F141" s="122" t="s">
        <v>77</v>
      </c>
      <c r="G141" s="122" t="s">
        <v>78</v>
      </c>
      <c r="H141" s="122" t="s">
        <v>32</v>
      </c>
      <c r="I141" s="123">
        <v>582964</v>
      </c>
      <c r="J141" s="123" t="s">
        <v>79</v>
      </c>
      <c r="K141" s="124">
        <v>4</v>
      </c>
      <c r="L141" s="122" t="s">
        <v>80</v>
      </c>
      <c r="M141" s="122" t="s">
        <v>81</v>
      </c>
      <c r="N141" s="122" t="str">
        <f t="shared" ref="N141:N187" si="9">+CONCATENATE(G141,F141)</f>
        <v>1.40m³-15H-4OP</v>
      </c>
    </row>
    <row r="142" spans="6:14" s="122" customFormat="1" x14ac:dyDescent="0.2">
      <c r="F142" s="122" t="s">
        <v>82</v>
      </c>
      <c r="G142" s="122" t="s">
        <v>83</v>
      </c>
      <c r="H142" s="122" t="s">
        <v>14</v>
      </c>
      <c r="I142" s="123">
        <v>514916</v>
      </c>
      <c r="J142" s="123" t="s">
        <v>79</v>
      </c>
      <c r="K142" s="124">
        <v>3</v>
      </c>
      <c r="L142" s="122" t="s">
        <v>84</v>
      </c>
      <c r="M142" s="122" t="s">
        <v>81</v>
      </c>
      <c r="N142" s="122" t="str">
        <f t="shared" si="9"/>
        <v>2.40m³-15H-3OP</v>
      </c>
    </row>
    <row r="143" spans="6:14" s="122" customFormat="1" x14ac:dyDescent="0.2">
      <c r="F143" s="122" t="s">
        <v>85</v>
      </c>
      <c r="G143" s="122" t="s">
        <v>86</v>
      </c>
      <c r="H143" s="122" t="s">
        <v>87</v>
      </c>
      <c r="I143" s="123">
        <v>448638</v>
      </c>
      <c r="J143" s="123" t="s">
        <v>79</v>
      </c>
      <c r="K143" s="124">
        <v>2</v>
      </c>
      <c r="L143" s="122" t="s">
        <v>88</v>
      </c>
      <c r="M143" s="122" t="s">
        <v>81</v>
      </c>
      <c r="N143" s="122" t="str">
        <f t="shared" si="9"/>
        <v>3.40m³-15H-2OP</v>
      </c>
    </row>
    <row r="144" spans="6:14" s="122" customFormat="1" x14ac:dyDescent="0.2">
      <c r="F144" s="122" t="s">
        <v>89</v>
      </c>
      <c r="G144" s="122" t="s">
        <v>90</v>
      </c>
      <c r="H144" s="122" t="s">
        <v>91</v>
      </c>
      <c r="I144" s="123">
        <v>381163</v>
      </c>
      <c r="J144" s="123" t="s">
        <v>79</v>
      </c>
      <c r="K144" s="124">
        <v>1</v>
      </c>
      <c r="L144" s="122" t="s">
        <v>92</v>
      </c>
      <c r="M144" s="122" t="s">
        <v>81</v>
      </c>
      <c r="N144" s="122" t="str">
        <f t="shared" si="9"/>
        <v>4.40m³-15H-1OP</v>
      </c>
    </row>
    <row r="145" spans="6:14" s="122" customFormat="1" x14ac:dyDescent="0.2">
      <c r="F145" s="122" t="s">
        <v>93</v>
      </c>
      <c r="G145" s="122" t="s">
        <v>94</v>
      </c>
      <c r="H145" s="122" t="s">
        <v>95</v>
      </c>
      <c r="I145" s="123">
        <v>321680</v>
      </c>
      <c r="J145" s="123" t="s">
        <v>79</v>
      </c>
      <c r="K145" s="124">
        <v>0</v>
      </c>
      <c r="L145" s="122" t="s">
        <v>96</v>
      </c>
      <c r="M145" s="122" t="s">
        <v>81</v>
      </c>
      <c r="N145" s="122" t="str">
        <f t="shared" si="9"/>
        <v>5.40m³-15H-0OP</v>
      </c>
    </row>
    <row r="146" spans="6:14" s="122" customFormat="1" x14ac:dyDescent="0.2">
      <c r="F146" s="122" t="s">
        <v>97</v>
      </c>
      <c r="G146" s="122" t="s">
        <v>98</v>
      </c>
      <c r="H146" s="122" t="s">
        <v>99</v>
      </c>
      <c r="I146" s="123">
        <v>509192</v>
      </c>
      <c r="J146" s="123" t="s">
        <v>100</v>
      </c>
      <c r="K146" s="124">
        <v>4</v>
      </c>
      <c r="L146" s="122" t="s">
        <v>101</v>
      </c>
      <c r="M146" s="122" t="s">
        <v>81</v>
      </c>
      <c r="N146" s="122" t="str">
        <f t="shared" si="9"/>
        <v>6.40m³-9H-4OP</v>
      </c>
    </row>
    <row r="147" spans="6:14" s="122" customFormat="1" x14ac:dyDescent="0.2">
      <c r="F147" s="122" t="s">
        <v>102</v>
      </c>
      <c r="G147" s="122" t="s">
        <v>103</v>
      </c>
      <c r="H147" s="122" t="s">
        <v>104</v>
      </c>
      <c r="I147" s="123">
        <v>450204</v>
      </c>
      <c r="J147" s="123" t="s">
        <v>100</v>
      </c>
      <c r="K147" s="124">
        <v>3</v>
      </c>
      <c r="L147" s="122" t="s">
        <v>105</v>
      </c>
      <c r="M147" s="122" t="s">
        <v>81</v>
      </c>
      <c r="N147" s="122" t="str">
        <f t="shared" si="9"/>
        <v>7.40m³-9H-3OP</v>
      </c>
    </row>
    <row r="148" spans="6:14" s="122" customFormat="1" x14ac:dyDescent="0.2">
      <c r="F148" s="122" t="s">
        <v>106</v>
      </c>
      <c r="G148" s="122" t="s">
        <v>107</v>
      </c>
      <c r="H148" s="122" t="s">
        <v>108</v>
      </c>
      <c r="I148" s="123">
        <v>392186</v>
      </c>
      <c r="J148" s="123" t="s">
        <v>100</v>
      </c>
      <c r="K148" s="124">
        <v>2</v>
      </c>
      <c r="L148" s="122" t="s">
        <v>109</v>
      </c>
      <c r="M148" s="122" t="s">
        <v>81</v>
      </c>
      <c r="N148" s="122" t="str">
        <f t="shared" si="9"/>
        <v>8.40m³-9H-2OP</v>
      </c>
    </row>
    <row r="149" spans="6:14" s="122" customFormat="1" x14ac:dyDescent="0.2">
      <c r="F149" s="122" t="s">
        <v>110</v>
      </c>
      <c r="G149" s="122" t="s">
        <v>111</v>
      </c>
      <c r="H149" s="122" t="s">
        <v>112</v>
      </c>
      <c r="I149" s="123">
        <v>329397</v>
      </c>
      <c r="J149" s="123" t="s">
        <v>100</v>
      </c>
      <c r="K149" s="124">
        <v>1</v>
      </c>
      <c r="L149" s="122" t="s">
        <v>113</v>
      </c>
      <c r="M149" s="122" t="s">
        <v>81</v>
      </c>
      <c r="N149" s="122" t="str">
        <f t="shared" si="9"/>
        <v>9.40m³-9H-1OP</v>
      </c>
    </row>
    <row r="150" spans="6:14" s="122" customFormat="1" x14ac:dyDescent="0.2">
      <c r="F150" s="122" t="s">
        <v>114</v>
      </c>
      <c r="G150" s="122" t="s">
        <v>115</v>
      </c>
      <c r="H150" s="122" t="s">
        <v>116</v>
      </c>
      <c r="I150" s="123">
        <v>280919</v>
      </c>
      <c r="J150" s="123" t="s">
        <v>100</v>
      </c>
      <c r="K150" s="124">
        <v>0</v>
      </c>
      <c r="L150" s="122" t="s">
        <v>117</v>
      </c>
      <c r="M150" s="122" t="s">
        <v>81</v>
      </c>
      <c r="N150" s="122" t="str">
        <f t="shared" si="9"/>
        <v>10.40m³-9H-0OP</v>
      </c>
    </row>
    <row r="151" spans="6:14" s="122" customFormat="1" x14ac:dyDescent="0.2">
      <c r="F151" s="122" t="s">
        <v>118</v>
      </c>
      <c r="G151" s="122" t="s">
        <v>119</v>
      </c>
      <c r="H151" s="122" t="s">
        <v>120</v>
      </c>
      <c r="I151" s="123">
        <v>420585</v>
      </c>
      <c r="J151" s="123" t="s">
        <v>121</v>
      </c>
      <c r="K151" s="124">
        <v>4</v>
      </c>
      <c r="L151" s="122" t="s">
        <v>122</v>
      </c>
      <c r="M151" s="122" t="s">
        <v>81</v>
      </c>
      <c r="N151" s="122" t="str">
        <f t="shared" si="9"/>
        <v>11.40m³-4H-4OP</v>
      </c>
    </row>
    <row r="152" spans="6:14" s="122" customFormat="1" x14ac:dyDescent="0.2">
      <c r="F152" s="122" t="s">
        <v>123</v>
      </c>
      <c r="G152" s="122" t="s">
        <v>124</v>
      </c>
      <c r="H152" s="122" t="s">
        <v>125</v>
      </c>
      <c r="I152" s="123">
        <v>369327</v>
      </c>
      <c r="J152" s="123" t="s">
        <v>121</v>
      </c>
      <c r="K152" s="124">
        <v>3</v>
      </c>
      <c r="L152" s="122" t="s">
        <v>126</v>
      </c>
      <c r="M152" s="122" t="s">
        <v>81</v>
      </c>
      <c r="N152" s="122" t="str">
        <f t="shared" si="9"/>
        <v>12.40m³-4H-3OP</v>
      </c>
    </row>
    <row r="153" spans="6:14" s="122" customFormat="1" x14ac:dyDescent="0.2">
      <c r="F153" s="122" t="s">
        <v>127</v>
      </c>
      <c r="G153" s="122" t="s">
        <v>128</v>
      </c>
      <c r="H153" s="122" t="s">
        <v>129</v>
      </c>
      <c r="I153" s="123">
        <v>323463</v>
      </c>
      <c r="J153" s="123" t="s">
        <v>121</v>
      </c>
      <c r="K153" s="124">
        <v>2</v>
      </c>
      <c r="L153" s="122" t="s">
        <v>130</v>
      </c>
      <c r="M153" s="122" t="s">
        <v>81</v>
      </c>
      <c r="N153" s="122" t="str">
        <f t="shared" si="9"/>
        <v>13.40m³-4H-2OP</v>
      </c>
    </row>
    <row r="154" spans="6:14" s="122" customFormat="1" x14ac:dyDescent="0.2">
      <c r="F154" s="122" t="s">
        <v>131</v>
      </c>
      <c r="G154" s="122" t="s">
        <v>132</v>
      </c>
      <c r="H154" s="122" t="s">
        <v>133</v>
      </c>
      <c r="I154" s="123">
        <v>270330</v>
      </c>
      <c r="J154" s="123" t="s">
        <v>121</v>
      </c>
      <c r="K154" s="124">
        <v>1</v>
      </c>
      <c r="L154" s="122" t="s">
        <v>134</v>
      </c>
      <c r="M154" s="122" t="s">
        <v>81</v>
      </c>
      <c r="N154" s="122" t="str">
        <f t="shared" si="9"/>
        <v>14.40m³-4H-1OP</v>
      </c>
    </row>
    <row r="155" spans="6:14" s="122" customFormat="1" x14ac:dyDescent="0.2">
      <c r="F155" s="122" t="s">
        <v>135</v>
      </c>
      <c r="G155" s="122" t="s">
        <v>136</v>
      </c>
      <c r="H155" s="122" t="s">
        <v>137</v>
      </c>
      <c r="I155" s="123">
        <v>221709</v>
      </c>
      <c r="J155" s="123" t="s">
        <v>121</v>
      </c>
      <c r="K155" s="124">
        <v>0</v>
      </c>
      <c r="L155" s="122" t="s">
        <v>138</v>
      </c>
      <c r="M155" s="122" t="s">
        <v>81</v>
      </c>
      <c r="N155" s="122" t="str">
        <f t="shared" si="9"/>
        <v>15.40m³-4H-0OP</v>
      </c>
    </row>
    <row r="156" spans="6:14" s="122" customFormat="1" x14ac:dyDescent="0.2">
      <c r="F156" s="122" t="s">
        <v>139</v>
      </c>
      <c r="G156" s="122" t="s">
        <v>140</v>
      </c>
      <c r="H156" s="122" t="s">
        <v>19</v>
      </c>
      <c r="I156" s="123">
        <v>501739</v>
      </c>
      <c r="J156" s="123" t="s">
        <v>79</v>
      </c>
      <c r="K156" s="124">
        <v>4</v>
      </c>
      <c r="L156" s="122" t="s">
        <v>141</v>
      </c>
      <c r="M156" s="122" t="s">
        <v>81</v>
      </c>
      <c r="N156" s="122" t="str">
        <f t="shared" si="9"/>
        <v>16.25m³-15H-4OP</v>
      </c>
    </row>
    <row r="157" spans="6:14" s="122" customFormat="1" x14ac:dyDescent="0.2">
      <c r="F157" s="122" t="s">
        <v>142</v>
      </c>
      <c r="G157" s="122" t="s">
        <v>143</v>
      </c>
      <c r="H157" s="122" t="s">
        <v>22</v>
      </c>
      <c r="I157" s="123">
        <v>443323</v>
      </c>
      <c r="J157" s="123" t="s">
        <v>79</v>
      </c>
      <c r="K157" s="124">
        <v>3</v>
      </c>
      <c r="L157" s="122" t="s">
        <v>144</v>
      </c>
      <c r="M157" s="122" t="s">
        <v>81</v>
      </c>
      <c r="N157" s="122" t="str">
        <f t="shared" si="9"/>
        <v>17.25m³-15H-3OP</v>
      </c>
    </row>
    <row r="158" spans="6:14" s="122" customFormat="1" x14ac:dyDescent="0.2">
      <c r="F158" s="122" t="s">
        <v>145</v>
      </c>
      <c r="G158" s="122" t="s">
        <v>146</v>
      </c>
      <c r="H158" s="122" t="s">
        <v>147</v>
      </c>
      <c r="I158" s="123">
        <v>388652</v>
      </c>
      <c r="J158" s="123" t="s">
        <v>79</v>
      </c>
      <c r="K158" s="124">
        <v>2</v>
      </c>
      <c r="L158" s="122" t="s">
        <v>148</v>
      </c>
      <c r="M158" s="122" t="s">
        <v>81</v>
      </c>
      <c r="N158" s="122" t="str">
        <f t="shared" si="9"/>
        <v>18.25m³-15H-2OP</v>
      </c>
    </row>
    <row r="159" spans="6:14" s="122" customFormat="1" x14ac:dyDescent="0.2">
      <c r="F159" s="122" t="s">
        <v>149</v>
      </c>
      <c r="G159" s="122" t="s">
        <v>150</v>
      </c>
      <c r="H159" s="122" t="s">
        <v>151</v>
      </c>
      <c r="I159" s="123">
        <v>323189</v>
      </c>
      <c r="J159" s="123" t="s">
        <v>79</v>
      </c>
      <c r="K159" s="124">
        <v>1</v>
      </c>
      <c r="L159" s="122" t="s">
        <v>152</v>
      </c>
      <c r="M159" s="122" t="s">
        <v>81</v>
      </c>
      <c r="N159" s="122" t="str">
        <f t="shared" si="9"/>
        <v>19.25m³-15H-1OP</v>
      </c>
    </row>
    <row r="160" spans="6:14" s="122" customFormat="1" x14ac:dyDescent="0.2">
      <c r="F160" s="122" t="s">
        <v>153</v>
      </c>
      <c r="G160" s="122" t="s">
        <v>154</v>
      </c>
      <c r="H160" s="122" t="s">
        <v>155</v>
      </c>
      <c r="I160" s="123">
        <v>256051</v>
      </c>
      <c r="J160" s="123" t="s">
        <v>79</v>
      </c>
      <c r="K160" s="124">
        <v>0</v>
      </c>
      <c r="L160" s="122" t="s">
        <v>156</v>
      </c>
      <c r="M160" s="122" t="s">
        <v>81</v>
      </c>
      <c r="N160" s="122" t="str">
        <f t="shared" si="9"/>
        <v>20.25m³-15H-0OP</v>
      </c>
    </row>
    <row r="161" spans="6:14" s="122" customFormat="1" x14ac:dyDescent="0.2">
      <c r="F161" s="122" t="s">
        <v>157</v>
      </c>
      <c r="G161" s="122" t="s">
        <v>158</v>
      </c>
      <c r="H161" s="122" t="s">
        <v>27</v>
      </c>
      <c r="I161" s="123">
        <v>433978</v>
      </c>
      <c r="J161" s="123" t="s">
        <v>100</v>
      </c>
      <c r="K161" s="124">
        <v>4</v>
      </c>
      <c r="L161" s="122" t="s">
        <v>159</v>
      </c>
      <c r="M161" s="122" t="s">
        <v>81</v>
      </c>
      <c r="N161" s="122" t="str">
        <f t="shared" si="9"/>
        <v>21.25m³-9H-4OP</v>
      </c>
    </row>
    <row r="162" spans="6:14" s="122" customFormat="1" x14ac:dyDescent="0.2">
      <c r="F162" s="122" t="s">
        <v>160</v>
      </c>
      <c r="G162" s="122" t="s">
        <v>161</v>
      </c>
      <c r="H162" s="122" t="s">
        <v>162</v>
      </c>
      <c r="I162" s="123">
        <v>386383</v>
      </c>
      <c r="J162" s="123" t="s">
        <v>100</v>
      </c>
      <c r="K162" s="124">
        <v>3</v>
      </c>
      <c r="L162" s="122" t="s">
        <v>163</v>
      </c>
      <c r="M162" s="122" t="s">
        <v>81</v>
      </c>
      <c r="N162" s="122" t="str">
        <f t="shared" si="9"/>
        <v>22.25m³-9H-3OP</v>
      </c>
    </row>
    <row r="163" spans="6:14" s="122" customFormat="1" x14ac:dyDescent="0.2">
      <c r="F163" s="122" t="s">
        <v>164</v>
      </c>
      <c r="G163" s="122" t="s">
        <v>165</v>
      </c>
      <c r="H163" s="122" t="s">
        <v>166</v>
      </c>
      <c r="I163" s="123">
        <v>345928</v>
      </c>
      <c r="J163" s="123" t="s">
        <v>100</v>
      </c>
      <c r="K163" s="124">
        <v>2</v>
      </c>
      <c r="L163" s="122" t="s">
        <v>167</v>
      </c>
      <c r="M163" s="122" t="s">
        <v>81</v>
      </c>
      <c r="N163" s="122" t="str">
        <f t="shared" si="9"/>
        <v>23.25m³-9H-2OP</v>
      </c>
    </row>
    <row r="164" spans="6:14" s="122" customFormat="1" x14ac:dyDescent="0.2">
      <c r="F164" s="122" t="s">
        <v>168</v>
      </c>
      <c r="G164" s="122" t="s">
        <v>169</v>
      </c>
      <c r="H164" s="122" t="s">
        <v>170</v>
      </c>
      <c r="I164" s="123">
        <v>290841</v>
      </c>
      <c r="J164" s="123" t="s">
        <v>100</v>
      </c>
      <c r="K164" s="124">
        <v>1</v>
      </c>
      <c r="L164" s="122" t="s">
        <v>171</v>
      </c>
      <c r="M164" s="122" t="s">
        <v>81</v>
      </c>
      <c r="N164" s="122" t="str">
        <f t="shared" si="9"/>
        <v>24.25m³-9H-1OP</v>
      </c>
    </row>
    <row r="165" spans="6:14" s="122" customFormat="1" x14ac:dyDescent="0.2">
      <c r="F165" s="122" t="s">
        <v>172</v>
      </c>
      <c r="G165" s="122" t="s">
        <v>173</v>
      </c>
      <c r="H165" s="122" t="s">
        <v>174</v>
      </c>
      <c r="I165" s="123">
        <v>225849</v>
      </c>
      <c r="J165" s="123" t="s">
        <v>100</v>
      </c>
      <c r="K165" s="124">
        <v>0</v>
      </c>
      <c r="L165" s="122" t="s">
        <v>175</v>
      </c>
      <c r="M165" s="122" t="s">
        <v>81</v>
      </c>
      <c r="N165" s="122" t="str">
        <f t="shared" si="9"/>
        <v>25.25m³-9H-0OP</v>
      </c>
    </row>
    <row r="166" spans="6:14" s="122" customFormat="1" x14ac:dyDescent="0.2">
      <c r="F166" s="122" t="s">
        <v>176</v>
      </c>
      <c r="G166" s="122" t="s">
        <v>177</v>
      </c>
      <c r="H166" s="122" t="s">
        <v>178</v>
      </c>
      <c r="I166" s="123">
        <v>374201</v>
      </c>
      <c r="J166" s="123" t="s">
        <v>121</v>
      </c>
      <c r="K166" s="124">
        <v>4</v>
      </c>
      <c r="L166" s="122" t="s">
        <v>179</v>
      </c>
      <c r="M166" s="122" t="s">
        <v>81</v>
      </c>
      <c r="N166" s="122" t="str">
        <f t="shared" si="9"/>
        <v>26.25m³-4H-4OP</v>
      </c>
    </row>
    <row r="167" spans="6:14" s="122" customFormat="1" x14ac:dyDescent="0.2">
      <c r="F167" s="122" t="s">
        <v>180</v>
      </c>
      <c r="G167" s="122" t="s">
        <v>181</v>
      </c>
      <c r="H167" s="122" t="s">
        <v>182</v>
      </c>
      <c r="I167" s="123">
        <v>323876</v>
      </c>
      <c r="J167" s="123" t="s">
        <v>121</v>
      </c>
      <c r="K167" s="124">
        <v>3</v>
      </c>
      <c r="L167" s="122" t="s">
        <v>183</v>
      </c>
      <c r="M167" s="122" t="s">
        <v>81</v>
      </c>
      <c r="N167" s="122" t="str">
        <f t="shared" si="9"/>
        <v>27.25m³-4H-3OP</v>
      </c>
    </row>
    <row r="168" spans="6:14" s="122" customFormat="1" x14ac:dyDescent="0.2">
      <c r="F168" s="122" t="s">
        <v>184</v>
      </c>
      <c r="G168" s="122" t="s">
        <v>185</v>
      </c>
      <c r="H168" s="122" t="s">
        <v>186</v>
      </c>
      <c r="I168" s="123">
        <v>283531</v>
      </c>
      <c r="J168" s="123" t="s">
        <v>121</v>
      </c>
      <c r="K168" s="124">
        <v>2</v>
      </c>
      <c r="L168" s="122" t="s">
        <v>187</v>
      </c>
      <c r="M168" s="122" t="s">
        <v>81</v>
      </c>
      <c r="N168" s="122" t="str">
        <f t="shared" si="9"/>
        <v>28.25m³-4H-2OP</v>
      </c>
    </row>
    <row r="169" spans="6:14" s="122" customFormat="1" x14ac:dyDescent="0.2">
      <c r="F169" s="122" t="s">
        <v>188</v>
      </c>
      <c r="G169" s="122" t="s">
        <v>189</v>
      </c>
      <c r="H169" s="122" t="s">
        <v>190</v>
      </c>
      <c r="I169" s="123">
        <v>236854</v>
      </c>
      <c r="J169" s="123" t="s">
        <v>121</v>
      </c>
      <c r="K169" s="124">
        <v>1</v>
      </c>
      <c r="L169" s="122" t="s">
        <v>191</v>
      </c>
      <c r="M169" s="122" t="s">
        <v>81</v>
      </c>
      <c r="N169" s="122" t="str">
        <f t="shared" si="9"/>
        <v>29.25m³-4H-1OP</v>
      </c>
    </row>
    <row r="170" spans="6:14" s="122" customFormat="1" x14ac:dyDescent="0.2">
      <c r="F170" s="122" t="s">
        <v>192</v>
      </c>
      <c r="G170" s="122" t="s">
        <v>193</v>
      </c>
      <c r="H170" s="122" t="s">
        <v>194</v>
      </c>
      <c r="I170" s="123">
        <v>179940</v>
      </c>
      <c r="J170" s="123" t="s">
        <v>121</v>
      </c>
      <c r="K170" s="124">
        <v>0</v>
      </c>
      <c r="L170" s="122" t="s">
        <v>195</v>
      </c>
      <c r="M170" s="122" t="s">
        <v>81</v>
      </c>
      <c r="N170" s="122" t="str">
        <f t="shared" si="9"/>
        <v>30.25m³-4H-0OP</v>
      </c>
    </row>
    <row r="171" spans="6:14" s="122" customFormat="1" x14ac:dyDescent="0.2">
      <c r="F171" s="122" t="s">
        <v>196</v>
      </c>
      <c r="G171" s="122" t="s">
        <v>197</v>
      </c>
      <c r="H171" s="122" t="s">
        <v>17</v>
      </c>
      <c r="I171" s="123">
        <v>239262</v>
      </c>
      <c r="J171" s="123" t="s">
        <v>79</v>
      </c>
      <c r="K171" s="124">
        <v>0</v>
      </c>
      <c r="L171" s="122" t="s">
        <v>198</v>
      </c>
      <c r="M171" s="122" t="s">
        <v>81</v>
      </c>
      <c r="N171" s="122" t="str">
        <f t="shared" si="9"/>
        <v>31.FURGON-15H</v>
      </c>
    </row>
    <row r="172" spans="6:14" s="122" customFormat="1" x14ac:dyDescent="0.2">
      <c r="F172" s="122" t="s">
        <v>199</v>
      </c>
      <c r="G172" s="122" t="s">
        <v>200</v>
      </c>
      <c r="H172" s="122" t="s">
        <v>201</v>
      </c>
      <c r="I172" s="123">
        <v>214754</v>
      </c>
      <c r="J172" s="123" t="s">
        <v>100</v>
      </c>
      <c r="K172" s="124">
        <v>0</v>
      </c>
      <c r="L172" s="122" t="s">
        <v>202</v>
      </c>
      <c r="M172" s="122" t="s">
        <v>81</v>
      </c>
      <c r="N172" s="122" t="str">
        <f t="shared" si="9"/>
        <v>32.FURGON-9H</v>
      </c>
    </row>
    <row r="173" spans="6:14" s="122" customFormat="1" x14ac:dyDescent="0.2">
      <c r="F173" s="122" t="s">
        <v>203</v>
      </c>
      <c r="G173" s="122" t="s">
        <v>204</v>
      </c>
      <c r="H173" s="122" t="s">
        <v>205</v>
      </c>
      <c r="I173" s="123">
        <v>173120</v>
      </c>
      <c r="J173" s="123" t="s">
        <v>121</v>
      </c>
      <c r="K173" s="124">
        <v>0</v>
      </c>
      <c r="L173" s="122" t="s">
        <v>206</v>
      </c>
      <c r="M173" s="122" t="s">
        <v>81</v>
      </c>
      <c r="N173" s="122" t="str">
        <f t="shared" si="9"/>
        <v>33.FURGON-4H</v>
      </c>
    </row>
    <row r="174" spans="6:14" s="122" customFormat="1" x14ac:dyDescent="0.2">
      <c r="F174" s="122" t="s">
        <v>207</v>
      </c>
      <c r="G174" s="122" t="s">
        <v>208</v>
      </c>
      <c r="H174" s="122" t="s">
        <v>44</v>
      </c>
      <c r="I174" s="123">
        <v>373234</v>
      </c>
      <c r="J174" s="123" t="s">
        <v>79</v>
      </c>
      <c r="K174" s="124">
        <v>0</v>
      </c>
      <c r="L174" s="122" t="s">
        <v>209</v>
      </c>
      <c r="M174" s="122" t="s">
        <v>81</v>
      </c>
      <c r="N174" s="122" t="str">
        <f t="shared" si="9"/>
        <v>34.4X4-15H</v>
      </c>
    </row>
    <row r="175" spans="6:14" s="122" customFormat="1" x14ac:dyDescent="0.2">
      <c r="F175" s="122" t="s">
        <v>210</v>
      </c>
      <c r="G175" s="122" t="s">
        <v>211</v>
      </c>
      <c r="H175" s="122" t="s">
        <v>212</v>
      </c>
      <c r="I175" s="123">
        <v>242399</v>
      </c>
      <c r="J175" s="123" t="s">
        <v>100</v>
      </c>
      <c r="K175" s="124">
        <v>0</v>
      </c>
      <c r="L175" s="122" t="s">
        <v>213</v>
      </c>
      <c r="M175" s="122" t="s">
        <v>81</v>
      </c>
      <c r="N175" s="122" t="str">
        <f t="shared" si="9"/>
        <v>35.4X4-9H</v>
      </c>
    </row>
    <row r="176" spans="6:14" s="122" customFormat="1" x14ac:dyDescent="0.2">
      <c r="F176" s="122" t="s">
        <v>214</v>
      </c>
      <c r="G176" s="122" t="s">
        <v>215</v>
      </c>
      <c r="H176" s="122" t="s">
        <v>216</v>
      </c>
      <c r="I176" s="123">
        <v>195220</v>
      </c>
      <c r="J176" s="123" t="s">
        <v>121</v>
      </c>
      <c r="K176" s="124">
        <v>0</v>
      </c>
      <c r="L176" s="122" t="s">
        <v>217</v>
      </c>
      <c r="M176" s="122" t="s">
        <v>81</v>
      </c>
      <c r="N176" s="122" t="str">
        <f t="shared" si="9"/>
        <v>36.4X4-4H</v>
      </c>
    </row>
    <row r="177" spans="6:14" s="122" customFormat="1" x14ac:dyDescent="0.2">
      <c r="F177" s="122" t="s">
        <v>218</v>
      </c>
      <c r="G177" s="122" t="s">
        <v>219</v>
      </c>
      <c r="H177" s="122" t="s">
        <v>220</v>
      </c>
      <c r="I177" s="123">
        <v>836001</v>
      </c>
      <c r="J177" s="123" t="s">
        <v>79</v>
      </c>
      <c r="K177" s="124">
        <v>0</v>
      </c>
      <c r="L177" s="122" t="s">
        <v>221</v>
      </c>
      <c r="M177" s="122" t="s">
        <v>81</v>
      </c>
      <c r="N177" s="122" t="str">
        <f t="shared" si="9"/>
        <v>37.MONTACARGA-15H</v>
      </c>
    </row>
    <row r="178" spans="6:14" s="122" customFormat="1" x14ac:dyDescent="0.2">
      <c r="F178" s="122" t="s">
        <v>222</v>
      </c>
      <c r="G178" s="122" t="s">
        <v>223</v>
      </c>
      <c r="H178" s="122" t="s">
        <v>224</v>
      </c>
      <c r="I178" s="123">
        <v>144356</v>
      </c>
      <c r="J178" s="123" t="s">
        <v>225</v>
      </c>
      <c r="K178" s="124">
        <v>0</v>
      </c>
      <c r="L178" s="122" t="s">
        <v>226</v>
      </c>
      <c r="M178" s="122" t="s">
        <v>81</v>
      </c>
      <c r="N178" s="122" t="str">
        <f t="shared" si="9"/>
        <v>38.MONTACARGA-1H</v>
      </c>
    </row>
    <row r="179" spans="6:14" s="122" customFormat="1" x14ac:dyDescent="0.2">
      <c r="F179" s="122" t="s">
        <v>227</v>
      </c>
      <c r="G179" s="122" t="s">
        <v>228</v>
      </c>
      <c r="H179" s="122" t="s">
        <v>229</v>
      </c>
      <c r="I179" s="123">
        <v>828620</v>
      </c>
      <c r="J179" s="123" t="s">
        <v>79</v>
      </c>
      <c r="K179" s="124">
        <v>0</v>
      </c>
      <c r="L179" s="122" t="s">
        <v>230</v>
      </c>
      <c r="M179" s="122" t="s">
        <v>81</v>
      </c>
      <c r="N179" s="122" t="str">
        <f t="shared" si="9"/>
        <v>39.GRUA-15H-</v>
      </c>
    </row>
    <row r="180" spans="6:14" s="122" customFormat="1" x14ac:dyDescent="0.2">
      <c r="F180" s="122" t="s">
        <v>231</v>
      </c>
      <c r="G180" s="122" t="s">
        <v>232</v>
      </c>
      <c r="H180" s="122" t="s">
        <v>233</v>
      </c>
      <c r="I180" s="123">
        <v>148058</v>
      </c>
      <c r="J180" s="123" t="s">
        <v>225</v>
      </c>
      <c r="K180" s="124">
        <v>0</v>
      </c>
      <c r="L180" s="122" t="s">
        <v>234</v>
      </c>
      <c r="M180" s="122" t="s">
        <v>81</v>
      </c>
      <c r="N180" s="122" t="str">
        <f t="shared" si="9"/>
        <v>40.GRUA-1H</v>
      </c>
    </row>
    <row r="181" spans="6:14" s="122" customFormat="1" x14ac:dyDescent="0.2">
      <c r="F181" s="122" t="s">
        <v>235</v>
      </c>
      <c r="G181" s="122" t="s">
        <v>236</v>
      </c>
      <c r="H181" s="122" t="s">
        <v>38</v>
      </c>
      <c r="I181" s="123">
        <v>53577</v>
      </c>
      <c r="J181" s="123" t="s">
        <v>225</v>
      </c>
      <c r="K181" s="124">
        <v>0</v>
      </c>
      <c r="L181" s="122" t="s">
        <v>237</v>
      </c>
      <c r="M181" s="122" t="s">
        <v>81</v>
      </c>
      <c r="N181" s="122" t="str">
        <f t="shared" si="9"/>
        <v>41.OPERARIO-8-H</v>
      </c>
    </row>
    <row r="182" spans="6:14" s="122" customFormat="1" x14ac:dyDescent="0.2">
      <c r="F182" s="122" t="s">
        <v>238</v>
      </c>
      <c r="G182" s="122" t="s">
        <v>239</v>
      </c>
      <c r="H182" s="122" t="s">
        <v>240</v>
      </c>
      <c r="I182" s="123">
        <v>41562</v>
      </c>
      <c r="J182" s="123" t="s">
        <v>225</v>
      </c>
      <c r="K182" s="124">
        <v>0</v>
      </c>
      <c r="L182" s="122" t="s">
        <v>241</v>
      </c>
      <c r="M182" s="122" t="s">
        <v>81</v>
      </c>
      <c r="N182" s="122" t="str">
        <f t="shared" si="9"/>
        <v>42.OPERARIO-6-H</v>
      </c>
    </row>
    <row r="183" spans="6:14" s="122" customFormat="1" x14ac:dyDescent="0.2">
      <c r="F183" s="122" t="s">
        <v>242</v>
      </c>
      <c r="G183" s="122" t="s">
        <v>243</v>
      </c>
      <c r="H183" s="122" t="s">
        <v>244</v>
      </c>
      <c r="I183" s="123">
        <v>628232</v>
      </c>
      <c r="N183" s="122" t="str">
        <f t="shared" si="9"/>
        <v>43.BOGOTA-REGION-40m³-</v>
      </c>
    </row>
    <row r="184" spans="6:14" s="122" customFormat="1" x14ac:dyDescent="0.2">
      <c r="F184" s="122" t="s">
        <v>245</v>
      </c>
      <c r="G184" s="122" t="s">
        <v>246</v>
      </c>
      <c r="H184" s="122" t="s">
        <v>247</v>
      </c>
      <c r="I184" s="123">
        <v>562619</v>
      </c>
      <c r="N184" s="122" t="str">
        <f t="shared" si="9"/>
        <v>44.BOGOTA-REGION-25m³-</v>
      </c>
    </row>
    <row r="185" spans="6:14" s="122" customFormat="1" x14ac:dyDescent="0.2">
      <c r="F185" s="122" t="s">
        <v>248</v>
      </c>
      <c r="G185" s="122" t="s">
        <v>249</v>
      </c>
      <c r="H185" s="122" t="s">
        <v>250</v>
      </c>
      <c r="I185" s="123">
        <v>418264</v>
      </c>
      <c r="N185" s="122" t="str">
        <f t="shared" si="9"/>
        <v>45.BOGOTA-REGION-FURGON-</v>
      </c>
    </row>
    <row r="186" spans="6:14" s="122" customFormat="1" x14ac:dyDescent="0.2">
      <c r="F186" s="122" t="s">
        <v>251</v>
      </c>
      <c r="G186" s="122" t="s">
        <v>252</v>
      </c>
      <c r="H186" s="122" t="s">
        <v>253</v>
      </c>
      <c r="I186" s="123">
        <v>288714</v>
      </c>
      <c r="N186" s="122" t="str">
        <f t="shared" si="9"/>
        <v>46.BOGOTA-REGION-4X4</v>
      </c>
    </row>
    <row r="187" spans="6:14" x14ac:dyDescent="0.2">
      <c r="H187" s="122" t="s">
        <v>254</v>
      </c>
      <c r="I187" s="123">
        <f>41562*6</f>
        <v>249372</v>
      </c>
      <c r="J187" s="123" t="s">
        <v>225</v>
      </c>
      <c r="N187" s="3" t="str">
        <f t="shared" si="9"/>
        <v/>
      </c>
    </row>
    <row r="188" spans="6:14" x14ac:dyDescent="0.2">
      <c r="H188" s="122" t="s">
        <v>255</v>
      </c>
      <c r="I188" s="123">
        <f>41562*8</f>
        <v>332496</v>
      </c>
      <c r="J188" s="123" t="s">
        <v>225</v>
      </c>
    </row>
    <row r="189" spans="6:14" x14ac:dyDescent="0.2">
      <c r="H189" s="122" t="s">
        <v>256</v>
      </c>
      <c r="I189" s="123">
        <f>41562*8</f>
        <v>332496</v>
      </c>
      <c r="J189" s="123" t="s">
        <v>225</v>
      </c>
    </row>
    <row r="190" spans="6:14" x14ac:dyDescent="0.2">
      <c r="H190" s="122" t="s">
        <v>257</v>
      </c>
      <c r="I190" s="123">
        <f>53577*10</f>
        <v>535770</v>
      </c>
      <c r="J190" s="123" t="s">
        <v>225</v>
      </c>
    </row>
    <row r="191" spans="6:14" x14ac:dyDescent="0.2">
      <c r="H191" s="122" t="s">
        <v>258</v>
      </c>
      <c r="I191" s="123">
        <f>53577*8</f>
        <v>428616</v>
      </c>
      <c r="J191" s="123" t="s">
        <v>225</v>
      </c>
    </row>
    <row r="192" spans="6:14" x14ac:dyDescent="0.2">
      <c r="H192" s="122" t="s">
        <v>259</v>
      </c>
      <c r="I192" s="123">
        <f>53577*10</f>
        <v>535770</v>
      </c>
      <c r="J192" s="123" t="s">
        <v>225</v>
      </c>
    </row>
  </sheetData>
  <sheetProtection selectLockedCells="1" selectUnlockedCells="1"/>
  <mergeCells count="23">
    <mergeCell ref="A94:A96"/>
    <mergeCell ref="R13:Y13"/>
    <mergeCell ref="A74:AE80"/>
    <mergeCell ref="A83:A85"/>
    <mergeCell ref="A89:A91"/>
    <mergeCell ref="B89:B91"/>
    <mergeCell ref="A73:AE73"/>
    <mergeCell ref="A14:G14"/>
    <mergeCell ref="I16:P16"/>
    <mergeCell ref="R18:Y18"/>
    <mergeCell ref="A24:G24"/>
    <mergeCell ref="A25:G25"/>
    <mergeCell ref="A33:G33"/>
    <mergeCell ref="A42:G42"/>
    <mergeCell ref="A43:G43"/>
    <mergeCell ref="J47:P66"/>
    <mergeCell ref="R2:Y2"/>
    <mergeCell ref="AA2:AE2"/>
    <mergeCell ref="A53:G53"/>
    <mergeCell ref="K71:L71"/>
    <mergeCell ref="A1:G1"/>
    <mergeCell ref="A2:G2"/>
    <mergeCell ref="I2:P2"/>
  </mergeCells>
  <dataValidations count="4">
    <dataValidation type="list" allowBlank="1" showInputMessage="1" showErrorMessage="1" sqref="F40" xr:uid="{01F27816-3528-9744-B7C9-6E42B4282D80}">
      <formula1>$H$140:$H$185</formula1>
    </dataValidation>
    <dataValidation type="list" allowBlank="1" showInputMessage="1" showErrorMessage="1" sqref="O9:O15 O20:O25 F47:F52 F17:F19 F31:F32 X7:X8 F65" xr:uid="{9A704402-9AD8-1541-B3FF-D4CC0DFBB2C5}">
      <formula1>$H$140:$H$186</formula1>
    </dataValidation>
    <dataValidation type="list" allowBlank="1" showInputMessage="1" showErrorMessage="1" sqref="F20:F22 F11:F13" xr:uid="{19C2BE0E-6E21-2447-9623-A3C28AE428E0}">
      <formula1>$H$141:$H$186</formula1>
    </dataValidation>
    <dataValidation type="list" allowBlank="1" showInputMessage="1" showErrorMessage="1" sqref="F4:F10 O4:O8 X4:X6 F55:F64 O18:O19 X15:X16 F16 F35:F39 F27:F30 X20:X24" xr:uid="{740FB06C-3B3A-1A44-9CEB-64378F07C0CB}">
      <formula1>$H$140:$H$192</formula1>
    </dataValidation>
  </dataValidations>
  <pageMargins left="0.78749999999999998" right="0.78749999999999998" top="1.0527777777777778" bottom="1.0527777777777778" header="0.78749999999999998" footer="0.78749999999999998"/>
  <pageSetup scale="13" firstPageNumber="0" orientation="landscape" r:id="rId1"/>
  <headerFooter alignWithMargins="0">
    <oddHeader>&amp;C&amp;"Times New Roman,Normal"&amp;12&amp;A</oddHeader>
    <oddFooter>&amp;C&amp;"Times New Roman,Normal"&amp;12Página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8C16A-3C56-554D-9CB3-6EBEAAEC48A4}">
  <sheetPr>
    <tabColor rgb="FFFF0000"/>
  </sheetPr>
  <dimension ref="A1:AE192"/>
  <sheetViews>
    <sheetView view="pageBreakPreview" topLeftCell="I28" zoomScaleNormal="59" zoomScaleSheetLayoutView="100" workbookViewId="0">
      <selection activeCell="K70" sqref="K70"/>
    </sheetView>
  </sheetViews>
  <sheetFormatPr baseColWidth="10" defaultColWidth="11.42578125" defaultRowHeight="12.75" x14ac:dyDescent="0.2"/>
  <cols>
    <col min="1" max="1" width="58.42578125" style="3" customWidth="1"/>
    <col min="2" max="2" width="27.42578125" style="3" customWidth="1"/>
    <col min="3" max="3" width="20.85546875" style="3" customWidth="1"/>
    <col min="4" max="5" width="44.42578125" style="3" customWidth="1"/>
    <col min="6" max="6" width="54.42578125" style="3" customWidth="1"/>
    <col min="7" max="7" width="52.85546875" style="3" customWidth="1"/>
    <col min="8" max="8" width="21.7109375" style="3" customWidth="1"/>
    <col min="9" max="9" width="28.140625" style="3" customWidth="1"/>
    <col min="10" max="10" width="64.85546875" style="3" customWidth="1"/>
    <col min="11" max="11" width="17.28515625" style="3" customWidth="1"/>
    <col min="12" max="12" width="18.140625" style="3" customWidth="1"/>
    <col min="13" max="13" width="20.85546875" style="3" customWidth="1"/>
    <col min="14" max="14" width="25.7109375" style="3" customWidth="1"/>
    <col min="15" max="15" width="43.42578125" style="3" customWidth="1"/>
    <col min="16" max="16" width="29.28515625" style="3" customWidth="1"/>
    <col min="17" max="17" width="23.85546875" style="3" customWidth="1"/>
    <col min="18" max="18" width="18.140625" style="3" customWidth="1"/>
    <col min="19" max="19" width="35.42578125" style="3" customWidth="1"/>
    <col min="20" max="20" width="20.28515625" style="3" customWidth="1"/>
    <col min="21" max="21" width="19" style="3" customWidth="1"/>
    <col min="22" max="23" width="25.42578125" style="3" customWidth="1"/>
    <col min="24" max="24" width="42.7109375" style="3" customWidth="1"/>
    <col min="25" max="25" width="22" style="3" customWidth="1"/>
    <col min="26" max="26" width="86.42578125" style="3" customWidth="1"/>
    <col min="27" max="27" width="43.140625" style="3" customWidth="1"/>
    <col min="28" max="29" width="11.42578125" style="3"/>
    <col min="30" max="30" width="14.42578125" style="3" customWidth="1"/>
    <col min="31" max="31" width="20" style="3" customWidth="1"/>
    <col min="32" max="264" width="11.42578125" style="3"/>
    <col min="265" max="265" width="43.7109375" style="3" customWidth="1"/>
    <col min="266" max="266" width="18.28515625" style="3" customWidth="1"/>
    <col min="267" max="267" width="35.42578125" style="3" customWidth="1"/>
    <col min="268" max="268" width="56.42578125" style="3" customWidth="1"/>
    <col min="269" max="269" width="121.28515625" style="3" customWidth="1"/>
    <col min="270" max="270" width="6" style="3" customWidth="1"/>
    <col min="271" max="271" width="33.42578125" style="3" customWidth="1"/>
    <col min="272" max="272" width="14.28515625" style="3" customWidth="1"/>
    <col min="273" max="273" width="12.7109375" style="3" customWidth="1"/>
    <col min="274" max="274" width="20.85546875" style="3" customWidth="1"/>
    <col min="275" max="275" width="16" style="3" customWidth="1"/>
    <col min="276" max="276" width="5.85546875" style="3" customWidth="1"/>
    <col min="277" max="277" width="35.42578125" style="3" customWidth="1"/>
    <col min="278" max="278" width="17.42578125" style="3" customWidth="1"/>
    <col min="279" max="279" width="14.140625" style="3" customWidth="1"/>
    <col min="280" max="280" width="22" style="3" customWidth="1"/>
    <col min="281" max="282" width="11.42578125" style="3"/>
    <col min="283" max="283" width="22.42578125" style="3" customWidth="1"/>
    <col min="284" max="285" width="11.42578125" style="3"/>
    <col min="286" max="286" width="14.42578125" style="3" customWidth="1"/>
    <col min="287" max="287" width="20" style="3" customWidth="1"/>
    <col min="288" max="520" width="11.42578125" style="3"/>
    <col min="521" max="521" width="43.7109375" style="3" customWidth="1"/>
    <col min="522" max="522" width="18.28515625" style="3" customWidth="1"/>
    <col min="523" max="523" width="35.42578125" style="3" customWidth="1"/>
    <col min="524" max="524" width="56.42578125" style="3" customWidth="1"/>
    <col min="525" max="525" width="121.28515625" style="3" customWidth="1"/>
    <col min="526" max="526" width="6" style="3" customWidth="1"/>
    <col min="527" max="527" width="33.42578125" style="3" customWidth="1"/>
    <col min="528" max="528" width="14.28515625" style="3" customWidth="1"/>
    <col min="529" max="529" width="12.7109375" style="3" customWidth="1"/>
    <col min="530" max="530" width="20.85546875" style="3" customWidth="1"/>
    <col min="531" max="531" width="16" style="3" customWidth="1"/>
    <col min="532" max="532" width="5.85546875" style="3" customWidth="1"/>
    <col min="533" max="533" width="35.42578125" style="3" customWidth="1"/>
    <col min="534" max="534" width="17.42578125" style="3" customWidth="1"/>
    <col min="535" max="535" width="14.140625" style="3" customWidth="1"/>
    <col min="536" max="536" width="22" style="3" customWidth="1"/>
    <col min="537" max="538" width="11.42578125" style="3"/>
    <col min="539" max="539" width="22.42578125" style="3" customWidth="1"/>
    <col min="540" max="541" width="11.42578125" style="3"/>
    <col min="542" max="542" width="14.42578125" style="3" customWidth="1"/>
    <col min="543" max="543" width="20" style="3" customWidth="1"/>
    <col min="544" max="776" width="11.42578125" style="3"/>
    <col min="777" max="777" width="43.7109375" style="3" customWidth="1"/>
    <col min="778" max="778" width="18.28515625" style="3" customWidth="1"/>
    <col min="779" max="779" width="35.42578125" style="3" customWidth="1"/>
    <col min="780" max="780" width="56.42578125" style="3" customWidth="1"/>
    <col min="781" max="781" width="121.28515625" style="3" customWidth="1"/>
    <col min="782" max="782" width="6" style="3" customWidth="1"/>
    <col min="783" max="783" width="33.42578125" style="3" customWidth="1"/>
    <col min="784" max="784" width="14.28515625" style="3" customWidth="1"/>
    <col min="785" max="785" width="12.7109375" style="3" customWidth="1"/>
    <col min="786" max="786" width="20.85546875" style="3" customWidth="1"/>
    <col min="787" max="787" width="16" style="3" customWidth="1"/>
    <col min="788" max="788" width="5.85546875" style="3" customWidth="1"/>
    <col min="789" max="789" width="35.42578125" style="3" customWidth="1"/>
    <col min="790" max="790" width="17.42578125" style="3" customWidth="1"/>
    <col min="791" max="791" width="14.140625" style="3" customWidth="1"/>
    <col min="792" max="792" width="22" style="3" customWidth="1"/>
    <col min="793" max="794" width="11.42578125" style="3"/>
    <col min="795" max="795" width="22.42578125" style="3" customWidth="1"/>
    <col min="796" max="797" width="11.42578125" style="3"/>
    <col min="798" max="798" width="14.42578125" style="3" customWidth="1"/>
    <col min="799" max="799" width="20" style="3" customWidth="1"/>
    <col min="800" max="1032" width="11.42578125" style="3"/>
    <col min="1033" max="1033" width="43.7109375" style="3" customWidth="1"/>
    <col min="1034" max="1034" width="18.28515625" style="3" customWidth="1"/>
    <col min="1035" max="1035" width="35.42578125" style="3" customWidth="1"/>
    <col min="1036" max="1036" width="56.42578125" style="3" customWidth="1"/>
    <col min="1037" max="1037" width="121.28515625" style="3" customWidth="1"/>
    <col min="1038" max="1038" width="6" style="3" customWidth="1"/>
    <col min="1039" max="1039" width="33.42578125" style="3" customWidth="1"/>
    <col min="1040" max="1040" width="14.28515625" style="3" customWidth="1"/>
    <col min="1041" max="1041" width="12.7109375" style="3" customWidth="1"/>
    <col min="1042" max="1042" width="20.85546875" style="3" customWidth="1"/>
    <col min="1043" max="1043" width="16" style="3" customWidth="1"/>
    <col min="1044" max="1044" width="5.85546875" style="3" customWidth="1"/>
    <col min="1045" max="1045" width="35.42578125" style="3" customWidth="1"/>
    <col min="1046" max="1046" width="17.42578125" style="3" customWidth="1"/>
    <col min="1047" max="1047" width="14.140625" style="3" customWidth="1"/>
    <col min="1048" max="1048" width="22" style="3" customWidth="1"/>
    <col min="1049" max="1050" width="11.42578125" style="3"/>
    <col min="1051" max="1051" width="22.42578125" style="3" customWidth="1"/>
    <col min="1052" max="1053" width="11.42578125" style="3"/>
    <col min="1054" max="1054" width="14.42578125" style="3" customWidth="1"/>
    <col min="1055" max="1055" width="20" style="3" customWidth="1"/>
    <col min="1056" max="1288" width="11.42578125" style="3"/>
    <col min="1289" max="1289" width="43.7109375" style="3" customWidth="1"/>
    <col min="1290" max="1290" width="18.28515625" style="3" customWidth="1"/>
    <col min="1291" max="1291" width="35.42578125" style="3" customWidth="1"/>
    <col min="1292" max="1292" width="56.42578125" style="3" customWidth="1"/>
    <col min="1293" max="1293" width="121.28515625" style="3" customWidth="1"/>
    <col min="1294" max="1294" width="6" style="3" customWidth="1"/>
    <col min="1295" max="1295" width="33.42578125" style="3" customWidth="1"/>
    <col min="1296" max="1296" width="14.28515625" style="3" customWidth="1"/>
    <col min="1297" max="1297" width="12.7109375" style="3" customWidth="1"/>
    <col min="1298" max="1298" width="20.85546875" style="3" customWidth="1"/>
    <col min="1299" max="1299" width="16" style="3" customWidth="1"/>
    <col min="1300" max="1300" width="5.85546875" style="3" customWidth="1"/>
    <col min="1301" max="1301" width="35.42578125" style="3" customWidth="1"/>
    <col min="1302" max="1302" width="17.42578125" style="3" customWidth="1"/>
    <col min="1303" max="1303" width="14.140625" style="3" customWidth="1"/>
    <col min="1304" max="1304" width="22" style="3" customWidth="1"/>
    <col min="1305" max="1306" width="11.42578125" style="3"/>
    <col min="1307" max="1307" width="22.42578125" style="3" customWidth="1"/>
    <col min="1308" max="1309" width="11.42578125" style="3"/>
    <col min="1310" max="1310" width="14.42578125" style="3" customWidth="1"/>
    <col min="1311" max="1311" width="20" style="3" customWidth="1"/>
    <col min="1312" max="1544" width="11.42578125" style="3"/>
    <col min="1545" max="1545" width="43.7109375" style="3" customWidth="1"/>
    <col min="1546" max="1546" width="18.28515625" style="3" customWidth="1"/>
    <col min="1547" max="1547" width="35.42578125" style="3" customWidth="1"/>
    <col min="1548" max="1548" width="56.42578125" style="3" customWidth="1"/>
    <col min="1549" max="1549" width="121.28515625" style="3" customWidth="1"/>
    <col min="1550" max="1550" width="6" style="3" customWidth="1"/>
    <col min="1551" max="1551" width="33.42578125" style="3" customWidth="1"/>
    <col min="1552" max="1552" width="14.28515625" style="3" customWidth="1"/>
    <col min="1553" max="1553" width="12.7109375" style="3" customWidth="1"/>
    <col min="1554" max="1554" width="20.85546875" style="3" customWidth="1"/>
    <col min="1555" max="1555" width="16" style="3" customWidth="1"/>
    <col min="1556" max="1556" width="5.85546875" style="3" customWidth="1"/>
    <col min="1557" max="1557" width="35.42578125" style="3" customWidth="1"/>
    <col min="1558" max="1558" width="17.42578125" style="3" customWidth="1"/>
    <col min="1559" max="1559" width="14.140625" style="3" customWidth="1"/>
    <col min="1560" max="1560" width="22" style="3" customWidth="1"/>
    <col min="1561" max="1562" width="11.42578125" style="3"/>
    <col min="1563" max="1563" width="22.42578125" style="3" customWidth="1"/>
    <col min="1564" max="1565" width="11.42578125" style="3"/>
    <col min="1566" max="1566" width="14.42578125" style="3" customWidth="1"/>
    <col min="1567" max="1567" width="20" style="3" customWidth="1"/>
    <col min="1568" max="1800" width="11.42578125" style="3"/>
    <col min="1801" max="1801" width="43.7109375" style="3" customWidth="1"/>
    <col min="1802" max="1802" width="18.28515625" style="3" customWidth="1"/>
    <col min="1803" max="1803" width="35.42578125" style="3" customWidth="1"/>
    <col min="1804" max="1804" width="56.42578125" style="3" customWidth="1"/>
    <col min="1805" max="1805" width="121.28515625" style="3" customWidth="1"/>
    <col min="1806" max="1806" width="6" style="3" customWidth="1"/>
    <col min="1807" max="1807" width="33.42578125" style="3" customWidth="1"/>
    <col min="1808" max="1808" width="14.28515625" style="3" customWidth="1"/>
    <col min="1809" max="1809" width="12.7109375" style="3" customWidth="1"/>
    <col min="1810" max="1810" width="20.85546875" style="3" customWidth="1"/>
    <col min="1811" max="1811" width="16" style="3" customWidth="1"/>
    <col min="1812" max="1812" width="5.85546875" style="3" customWidth="1"/>
    <col min="1813" max="1813" width="35.42578125" style="3" customWidth="1"/>
    <col min="1814" max="1814" width="17.42578125" style="3" customWidth="1"/>
    <col min="1815" max="1815" width="14.140625" style="3" customWidth="1"/>
    <col min="1816" max="1816" width="22" style="3" customWidth="1"/>
    <col min="1817" max="1818" width="11.42578125" style="3"/>
    <col min="1819" max="1819" width="22.42578125" style="3" customWidth="1"/>
    <col min="1820" max="1821" width="11.42578125" style="3"/>
    <col min="1822" max="1822" width="14.42578125" style="3" customWidth="1"/>
    <col min="1823" max="1823" width="20" style="3" customWidth="1"/>
    <col min="1824" max="2056" width="11.42578125" style="3"/>
    <col min="2057" max="2057" width="43.7109375" style="3" customWidth="1"/>
    <col min="2058" max="2058" width="18.28515625" style="3" customWidth="1"/>
    <col min="2059" max="2059" width="35.42578125" style="3" customWidth="1"/>
    <col min="2060" max="2060" width="56.42578125" style="3" customWidth="1"/>
    <col min="2061" max="2061" width="121.28515625" style="3" customWidth="1"/>
    <col min="2062" max="2062" width="6" style="3" customWidth="1"/>
    <col min="2063" max="2063" width="33.42578125" style="3" customWidth="1"/>
    <col min="2064" max="2064" width="14.28515625" style="3" customWidth="1"/>
    <col min="2065" max="2065" width="12.7109375" style="3" customWidth="1"/>
    <col min="2066" max="2066" width="20.85546875" style="3" customWidth="1"/>
    <col min="2067" max="2067" width="16" style="3" customWidth="1"/>
    <col min="2068" max="2068" width="5.85546875" style="3" customWidth="1"/>
    <col min="2069" max="2069" width="35.42578125" style="3" customWidth="1"/>
    <col min="2070" max="2070" width="17.42578125" style="3" customWidth="1"/>
    <col min="2071" max="2071" width="14.140625" style="3" customWidth="1"/>
    <col min="2072" max="2072" width="22" style="3" customWidth="1"/>
    <col min="2073" max="2074" width="11.42578125" style="3"/>
    <col min="2075" max="2075" width="22.42578125" style="3" customWidth="1"/>
    <col min="2076" max="2077" width="11.42578125" style="3"/>
    <col min="2078" max="2078" width="14.42578125" style="3" customWidth="1"/>
    <col min="2079" max="2079" width="20" style="3" customWidth="1"/>
    <col min="2080" max="2312" width="11.42578125" style="3"/>
    <col min="2313" max="2313" width="43.7109375" style="3" customWidth="1"/>
    <col min="2314" max="2314" width="18.28515625" style="3" customWidth="1"/>
    <col min="2315" max="2315" width="35.42578125" style="3" customWidth="1"/>
    <col min="2316" max="2316" width="56.42578125" style="3" customWidth="1"/>
    <col min="2317" max="2317" width="121.28515625" style="3" customWidth="1"/>
    <col min="2318" max="2318" width="6" style="3" customWidth="1"/>
    <col min="2319" max="2319" width="33.42578125" style="3" customWidth="1"/>
    <col min="2320" max="2320" width="14.28515625" style="3" customWidth="1"/>
    <col min="2321" max="2321" width="12.7109375" style="3" customWidth="1"/>
    <col min="2322" max="2322" width="20.85546875" style="3" customWidth="1"/>
    <col min="2323" max="2323" width="16" style="3" customWidth="1"/>
    <col min="2324" max="2324" width="5.85546875" style="3" customWidth="1"/>
    <col min="2325" max="2325" width="35.42578125" style="3" customWidth="1"/>
    <col min="2326" max="2326" width="17.42578125" style="3" customWidth="1"/>
    <col min="2327" max="2327" width="14.140625" style="3" customWidth="1"/>
    <col min="2328" max="2328" width="22" style="3" customWidth="1"/>
    <col min="2329" max="2330" width="11.42578125" style="3"/>
    <col min="2331" max="2331" width="22.42578125" style="3" customWidth="1"/>
    <col min="2332" max="2333" width="11.42578125" style="3"/>
    <col min="2334" max="2334" width="14.42578125" style="3" customWidth="1"/>
    <col min="2335" max="2335" width="20" style="3" customWidth="1"/>
    <col min="2336" max="2568" width="11.42578125" style="3"/>
    <col min="2569" max="2569" width="43.7109375" style="3" customWidth="1"/>
    <col min="2570" max="2570" width="18.28515625" style="3" customWidth="1"/>
    <col min="2571" max="2571" width="35.42578125" style="3" customWidth="1"/>
    <col min="2572" max="2572" width="56.42578125" style="3" customWidth="1"/>
    <col min="2573" max="2573" width="121.28515625" style="3" customWidth="1"/>
    <col min="2574" max="2574" width="6" style="3" customWidth="1"/>
    <col min="2575" max="2575" width="33.42578125" style="3" customWidth="1"/>
    <col min="2576" max="2576" width="14.28515625" style="3" customWidth="1"/>
    <col min="2577" max="2577" width="12.7109375" style="3" customWidth="1"/>
    <col min="2578" max="2578" width="20.85546875" style="3" customWidth="1"/>
    <col min="2579" max="2579" width="16" style="3" customWidth="1"/>
    <col min="2580" max="2580" width="5.85546875" style="3" customWidth="1"/>
    <col min="2581" max="2581" width="35.42578125" style="3" customWidth="1"/>
    <col min="2582" max="2582" width="17.42578125" style="3" customWidth="1"/>
    <col min="2583" max="2583" width="14.140625" style="3" customWidth="1"/>
    <col min="2584" max="2584" width="22" style="3" customWidth="1"/>
    <col min="2585" max="2586" width="11.42578125" style="3"/>
    <col min="2587" max="2587" width="22.42578125" style="3" customWidth="1"/>
    <col min="2588" max="2589" width="11.42578125" style="3"/>
    <col min="2590" max="2590" width="14.42578125" style="3" customWidth="1"/>
    <col min="2591" max="2591" width="20" style="3" customWidth="1"/>
    <col min="2592" max="2824" width="11.42578125" style="3"/>
    <col min="2825" max="2825" width="43.7109375" style="3" customWidth="1"/>
    <col min="2826" max="2826" width="18.28515625" style="3" customWidth="1"/>
    <col min="2827" max="2827" width="35.42578125" style="3" customWidth="1"/>
    <col min="2828" max="2828" width="56.42578125" style="3" customWidth="1"/>
    <col min="2829" max="2829" width="121.28515625" style="3" customWidth="1"/>
    <col min="2830" max="2830" width="6" style="3" customWidth="1"/>
    <col min="2831" max="2831" width="33.42578125" style="3" customWidth="1"/>
    <col min="2832" max="2832" width="14.28515625" style="3" customWidth="1"/>
    <col min="2833" max="2833" width="12.7109375" style="3" customWidth="1"/>
    <col min="2834" max="2834" width="20.85546875" style="3" customWidth="1"/>
    <col min="2835" max="2835" width="16" style="3" customWidth="1"/>
    <col min="2836" max="2836" width="5.85546875" style="3" customWidth="1"/>
    <col min="2837" max="2837" width="35.42578125" style="3" customWidth="1"/>
    <col min="2838" max="2838" width="17.42578125" style="3" customWidth="1"/>
    <col min="2839" max="2839" width="14.140625" style="3" customWidth="1"/>
    <col min="2840" max="2840" width="22" style="3" customWidth="1"/>
    <col min="2841" max="2842" width="11.42578125" style="3"/>
    <col min="2843" max="2843" width="22.42578125" style="3" customWidth="1"/>
    <col min="2844" max="2845" width="11.42578125" style="3"/>
    <col min="2846" max="2846" width="14.42578125" style="3" customWidth="1"/>
    <col min="2847" max="2847" width="20" style="3" customWidth="1"/>
    <col min="2848" max="3080" width="11.42578125" style="3"/>
    <col min="3081" max="3081" width="43.7109375" style="3" customWidth="1"/>
    <col min="3082" max="3082" width="18.28515625" style="3" customWidth="1"/>
    <col min="3083" max="3083" width="35.42578125" style="3" customWidth="1"/>
    <col min="3084" max="3084" width="56.42578125" style="3" customWidth="1"/>
    <col min="3085" max="3085" width="121.28515625" style="3" customWidth="1"/>
    <col min="3086" max="3086" width="6" style="3" customWidth="1"/>
    <col min="3087" max="3087" width="33.42578125" style="3" customWidth="1"/>
    <col min="3088" max="3088" width="14.28515625" style="3" customWidth="1"/>
    <col min="3089" max="3089" width="12.7109375" style="3" customWidth="1"/>
    <col min="3090" max="3090" width="20.85546875" style="3" customWidth="1"/>
    <col min="3091" max="3091" width="16" style="3" customWidth="1"/>
    <col min="3092" max="3092" width="5.85546875" style="3" customWidth="1"/>
    <col min="3093" max="3093" width="35.42578125" style="3" customWidth="1"/>
    <col min="3094" max="3094" width="17.42578125" style="3" customWidth="1"/>
    <col min="3095" max="3095" width="14.140625" style="3" customWidth="1"/>
    <col min="3096" max="3096" width="22" style="3" customWidth="1"/>
    <col min="3097" max="3098" width="11.42578125" style="3"/>
    <col min="3099" max="3099" width="22.42578125" style="3" customWidth="1"/>
    <col min="3100" max="3101" width="11.42578125" style="3"/>
    <col min="3102" max="3102" width="14.42578125" style="3" customWidth="1"/>
    <col min="3103" max="3103" width="20" style="3" customWidth="1"/>
    <col min="3104" max="3336" width="11.42578125" style="3"/>
    <col min="3337" max="3337" width="43.7109375" style="3" customWidth="1"/>
    <col min="3338" max="3338" width="18.28515625" style="3" customWidth="1"/>
    <col min="3339" max="3339" width="35.42578125" style="3" customWidth="1"/>
    <col min="3340" max="3340" width="56.42578125" style="3" customWidth="1"/>
    <col min="3341" max="3341" width="121.28515625" style="3" customWidth="1"/>
    <col min="3342" max="3342" width="6" style="3" customWidth="1"/>
    <col min="3343" max="3343" width="33.42578125" style="3" customWidth="1"/>
    <col min="3344" max="3344" width="14.28515625" style="3" customWidth="1"/>
    <col min="3345" max="3345" width="12.7109375" style="3" customWidth="1"/>
    <col min="3346" max="3346" width="20.85546875" style="3" customWidth="1"/>
    <col min="3347" max="3347" width="16" style="3" customWidth="1"/>
    <col min="3348" max="3348" width="5.85546875" style="3" customWidth="1"/>
    <col min="3349" max="3349" width="35.42578125" style="3" customWidth="1"/>
    <col min="3350" max="3350" width="17.42578125" style="3" customWidth="1"/>
    <col min="3351" max="3351" width="14.140625" style="3" customWidth="1"/>
    <col min="3352" max="3352" width="22" style="3" customWidth="1"/>
    <col min="3353" max="3354" width="11.42578125" style="3"/>
    <col min="3355" max="3355" width="22.42578125" style="3" customWidth="1"/>
    <col min="3356" max="3357" width="11.42578125" style="3"/>
    <col min="3358" max="3358" width="14.42578125" style="3" customWidth="1"/>
    <col min="3359" max="3359" width="20" style="3" customWidth="1"/>
    <col min="3360" max="3592" width="11.42578125" style="3"/>
    <col min="3593" max="3593" width="43.7109375" style="3" customWidth="1"/>
    <col min="3594" max="3594" width="18.28515625" style="3" customWidth="1"/>
    <col min="3595" max="3595" width="35.42578125" style="3" customWidth="1"/>
    <col min="3596" max="3596" width="56.42578125" style="3" customWidth="1"/>
    <col min="3597" max="3597" width="121.28515625" style="3" customWidth="1"/>
    <col min="3598" max="3598" width="6" style="3" customWidth="1"/>
    <col min="3599" max="3599" width="33.42578125" style="3" customWidth="1"/>
    <col min="3600" max="3600" width="14.28515625" style="3" customWidth="1"/>
    <col min="3601" max="3601" width="12.7109375" style="3" customWidth="1"/>
    <col min="3602" max="3602" width="20.85546875" style="3" customWidth="1"/>
    <col min="3603" max="3603" width="16" style="3" customWidth="1"/>
    <col min="3604" max="3604" width="5.85546875" style="3" customWidth="1"/>
    <col min="3605" max="3605" width="35.42578125" style="3" customWidth="1"/>
    <col min="3606" max="3606" width="17.42578125" style="3" customWidth="1"/>
    <col min="3607" max="3607" width="14.140625" style="3" customWidth="1"/>
    <col min="3608" max="3608" width="22" style="3" customWidth="1"/>
    <col min="3609" max="3610" width="11.42578125" style="3"/>
    <col min="3611" max="3611" width="22.42578125" style="3" customWidth="1"/>
    <col min="3612" max="3613" width="11.42578125" style="3"/>
    <col min="3614" max="3614" width="14.42578125" style="3" customWidth="1"/>
    <col min="3615" max="3615" width="20" style="3" customWidth="1"/>
    <col min="3616" max="3848" width="11.42578125" style="3"/>
    <col min="3849" max="3849" width="43.7109375" style="3" customWidth="1"/>
    <col min="3850" max="3850" width="18.28515625" style="3" customWidth="1"/>
    <col min="3851" max="3851" width="35.42578125" style="3" customWidth="1"/>
    <col min="3852" max="3852" width="56.42578125" style="3" customWidth="1"/>
    <col min="3853" max="3853" width="121.28515625" style="3" customWidth="1"/>
    <col min="3854" max="3854" width="6" style="3" customWidth="1"/>
    <col min="3855" max="3855" width="33.42578125" style="3" customWidth="1"/>
    <col min="3856" max="3856" width="14.28515625" style="3" customWidth="1"/>
    <col min="3857" max="3857" width="12.7109375" style="3" customWidth="1"/>
    <col min="3858" max="3858" width="20.85546875" style="3" customWidth="1"/>
    <col min="3859" max="3859" width="16" style="3" customWidth="1"/>
    <col min="3860" max="3860" width="5.85546875" style="3" customWidth="1"/>
    <col min="3861" max="3861" width="35.42578125" style="3" customWidth="1"/>
    <col min="3862" max="3862" width="17.42578125" style="3" customWidth="1"/>
    <col min="3863" max="3863" width="14.140625" style="3" customWidth="1"/>
    <col min="3864" max="3864" width="22" style="3" customWidth="1"/>
    <col min="3865" max="3866" width="11.42578125" style="3"/>
    <col min="3867" max="3867" width="22.42578125" style="3" customWidth="1"/>
    <col min="3868" max="3869" width="11.42578125" style="3"/>
    <col min="3870" max="3870" width="14.42578125" style="3" customWidth="1"/>
    <col min="3871" max="3871" width="20" style="3" customWidth="1"/>
    <col min="3872" max="4104" width="11.42578125" style="3"/>
    <col min="4105" max="4105" width="43.7109375" style="3" customWidth="1"/>
    <col min="4106" max="4106" width="18.28515625" style="3" customWidth="1"/>
    <col min="4107" max="4107" width="35.42578125" style="3" customWidth="1"/>
    <col min="4108" max="4108" width="56.42578125" style="3" customWidth="1"/>
    <col min="4109" max="4109" width="121.28515625" style="3" customWidth="1"/>
    <col min="4110" max="4110" width="6" style="3" customWidth="1"/>
    <col min="4111" max="4111" width="33.42578125" style="3" customWidth="1"/>
    <col min="4112" max="4112" width="14.28515625" style="3" customWidth="1"/>
    <col min="4113" max="4113" width="12.7109375" style="3" customWidth="1"/>
    <col min="4114" max="4114" width="20.85546875" style="3" customWidth="1"/>
    <col min="4115" max="4115" width="16" style="3" customWidth="1"/>
    <col min="4116" max="4116" width="5.85546875" style="3" customWidth="1"/>
    <col min="4117" max="4117" width="35.42578125" style="3" customWidth="1"/>
    <col min="4118" max="4118" width="17.42578125" style="3" customWidth="1"/>
    <col min="4119" max="4119" width="14.140625" style="3" customWidth="1"/>
    <col min="4120" max="4120" width="22" style="3" customWidth="1"/>
    <col min="4121" max="4122" width="11.42578125" style="3"/>
    <col min="4123" max="4123" width="22.42578125" style="3" customWidth="1"/>
    <col min="4124" max="4125" width="11.42578125" style="3"/>
    <col min="4126" max="4126" width="14.42578125" style="3" customWidth="1"/>
    <col min="4127" max="4127" width="20" style="3" customWidth="1"/>
    <col min="4128" max="4360" width="11.42578125" style="3"/>
    <col min="4361" max="4361" width="43.7109375" style="3" customWidth="1"/>
    <col min="4362" max="4362" width="18.28515625" style="3" customWidth="1"/>
    <col min="4363" max="4363" width="35.42578125" style="3" customWidth="1"/>
    <col min="4364" max="4364" width="56.42578125" style="3" customWidth="1"/>
    <col min="4365" max="4365" width="121.28515625" style="3" customWidth="1"/>
    <col min="4366" max="4366" width="6" style="3" customWidth="1"/>
    <col min="4367" max="4367" width="33.42578125" style="3" customWidth="1"/>
    <col min="4368" max="4368" width="14.28515625" style="3" customWidth="1"/>
    <col min="4369" max="4369" width="12.7109375" style="3" customWidth="1"/>
    <col min="4370" max="4370" width="20.85546875" style="3" customWidth="1"/>
    <col min="4371" max="4371" width="16" style="3" customWidth="1"/>
    <col min="4372" max="4372" width="5.85546875" style="3" customWidth="1"/>
    <col min="4373" max="4373" width="35.42578125" style="3" customWidth="1"/>
    <col min="4374" max="4374" width="17.42578125" style="3" customWidth="1"/>
    <col min="4375" max="4375" width="14.140625" style="3" customWidth="1"/>
    <col min="4376" max="4376" width="22" style="3" customWidth="1"/>
    <col min="4377" max="4378" width="11.42578125" style="3"/>
    <col min="4379" max="4379" width="22.42578125" style="3" customWidth="1"/>
    <col min="4380" max="4381" width="11.42578125" style="3"/>
    <col min="4382" max="4382" width="14.42578125" style="3" customWidth="1"/>
    <col min="4383" max="4383" width="20" style="3" customWidth="1"/>
    <col min="4384" max="4616" width="11.42578125" style="3"/>
    <col min="4617" max="4617" width="43.7109375" style="3" customWidth="1"/>
    <col min="4618" max="4618" width="18.28515625" style="3" customWidth="1"/>
    <col min="4619" max="4619" width="35.42578125" style="3" customWidth="1"/>
    <col min="4620" max="4620" width="56.42578125" style="3" customWidth="1"/>
    <col min="4621" max="4621" width="121.28515625" style="3" customWidth="1"/>
    <col min="4622" max="4622" width="6" style="3" customWidth="1"/>
    <col min="4623" max="4623" width="33.42578125" style="3" customWidth="1"/>
    <col min="4624" max="4624" width="14.28515625" style="3" customWidth="1"/>
    <col min="4625" max="4625" width="12.7109375" style="3" customWidth="1"/>
    <col min="4626" max="4626" width="20.85546875" style="3" customWidth="1"/>
    <col min="4627" max="4627" width="16" style="3" customWidth="1"/>
    <col min="4628" max="4628" width="5.85546875" style="3" customWidth="1"/>
    <col min="4629" max="4629" width="35.42578125" style="3" customWidth="1"/>
    <col min="4630" max="4630" width="17.42578125" style="3" customWidth="1"/>
    <col min="4631" max="4631" width="14.140625" style="3" customWidth="1"/>
    <col min="4632" max="4632" width="22" style="3" customWidth="1"/>
    <col min="4633" max="4634" width="11.42578125" style="3"/>
    <col min="4635" max="4635" width="22.42578125" style="3" customWidth="1"/>
    <col min="4636" max="4637" width="11.42578125" style="3"/>
    <col min="4638" max="4638" width="14.42578125" style="3" customWidth="1"/>
    <col min="4639" max="4639" width="20" style="3" customWidth="1"/>
    <col min="4640" max="4872" width="11.42578125" style="3"/>
    <col min="4873" max="4873" width="43.7109375" style="3" customWidth="1"/>
    <col min="4874" max="4874" width="18.28515625" style="3" customWidth="1"/>
    <col min="4875" max="4875" width="35.42578125" style="3" customWidth="1"/>
    <col min="4876" max="4876" width="56.42578125" style="3" customWidth="1"/>
    <col min="4877" max="4877" width="121.28515625" style="3" customWidth="1"/>
    <col min="4878" max="4878" width="6" style="3" customWidth="1"/>
    <col min="4879" max="4879" width="33.42578125" style="3" customWidth="1"/>
    <col min="4880" max="4880" width="14.28515625" style="3" customWidth="1"/>
    <col min="4881" max="4881" width="12.7109375" style="3" customWidth="1"/>
    <col min="4882" max="4882" width="20.85546875" style="3" customWidth="1"/>
    <col min="4883" max="4883" width="16" style="3" customWidth="1"/>
    <col min="4884" max="4884" width="5.85546875" style="3" customWidth="1"/>
    <col min="4885" max="4885" width="35.42578125" style="3" customWidth="1"/>
    <col min="4886" max="4886" width="17.42578125" style="3" customWidth="1"/>
    <col min="4887" max="4887" width="14.140625" style="3" customWidth="1"/>
    <col min="4888" max="4888" width="22" style="3" customWidth="1"/>
    <col min="4889" max="4890" width="11.42578125" style="3"/>
    <col min="4891" max="4891" width="22.42578125" style="3" customWidth="1"/>
    <col min="4892" max="4893" width="11.42578125" style="3"/>
    <col min="4894" max="4894" width="14.42578125" style="3" customWidth="1"/>
    <col min="4895" max="4895" width="20" style="3" customWidth="1"/>
    <col min="4896" max="5128" width="11.42578125" style="3"/>
    <col min="5129" max="5129" width="43.7109375" style="3" customWidth="1"/>
    <col min="5130" max="5130" width="18.28515625" style="3" customWidth="1"/>
    <col min="5131" max="5131" width="35.42578125" style="3" customWidth="1"/>
    <col min="5132" max="5132" width="56.42578125" style="3" customWidth="1"/>
    <col min="5133" max="5133" width="121.28515625" style="3" customWidth="1"/>
    <col min="5134" max="5134" width="6" style="3" customWidth="1"/>
    <col min="5135" max="5135" width="33.42578125" style="3" customWidth="1"/>
    <col min="5136" max="5136" width="14.28515625" style="3" customWidth="1"/>
    <col min="5137" max="5137" width="12.7109375" style="3" customWidth="1"/>
    <col min="5138" max="5138" width="20.85546875" style="3" customWidth="1"/>
    <col min="5139" max="5139" width="16" style="3" customWidth="1"/>
    <col min="5140" max="5140" width="5.85546875" style="3" customWidth="1"/>
    <col min="5141" max="5141" width="35.42578125" style="3" customWidth="1"/>
    <col min="5142" max="5142" width="17.42578125" style="3" customWidth="1"/>
    <col min="5143" max="5143" width="14.140625" style="3" customWidth="1"/>
    <col min="5144" max="5144" width="22" style="3" customWidth="1"/>
    <col min="5145" max="5146" width="11.42578125" style="3"/>
    <col min="5147" max="5147" width="22.42578125" style="3" customWidth="1"/>
    <col min="5148" max="5149" width="11.42578125" style="3"/>
    <col min="5150" max="5150" width="14.42578125" style="3" customWidth="1"/>
    <col min="5151" max="5151" width="20" style="3" customWidth="1"/>
    <col min="5152" max="5384" width="11.42578125" style="3"/>
    <col min="5385" max="5385" width="43.7109375" style="3" customWidth="1"/>
    <col min="5386" max="5386" width="18.28515625" style="3" customWidth="1"/>
    <col min="5387" max="5387" width="35.42578125" style="3" customWidth="1"/>
    <col min="5388" max="5388" width="56.42578125" style="3" customWidth="1"/>
    <col min="5389" max="5389" width="121.28515625" style="3" customWidth="1"/>
    <col min="5390" max="5390" width="6" style="3" customWidth="1"/>
    <col min="5391" max="5391" width="33.42578125" style="3" customWidth="1"/>
    <col min="5392" max="5392" width="14.28515625" style="3" customWidth="1"/>
    <col min="5393" max="5393" width="12.7109375" style="3" customWidth="1"/>
    <col min="5394" max="5394" width="20.85546875" style="3" customWidth="1"/>
    <col min="5395" max="5395" width="16" style="3" customWidth="1"/>
    <col min="5396" max="5396" width="5.85546875" style="3" customWidth="1"/>
    <col min="5397" max="5397" width="35.42578125" style="3" customWidth="1"/>
    <col min="5398" max="5398" width="17.42578125" style="3" customWidth="1"/>
    <col min="5399" max="5399" width="14.140625" style="3" customWidth="1"/>
    <col min="5400" max="5400" width="22" style="3" customWidth="1"/>
    <col min="5401" max="5402" width="11.42578125" style="3"/>
    <col min="5403" max="5403" width="22.42578125" style="3" customWidth="1"/>
    <col min="5404" max="5405" width="11.42578125" style="3"/>
    <col min="5406" max="5406" width="14.42578125" style="3" customWidth="1"/>
    <col min="5407" max="5407" width="20" style="3" customWidth="1"/>
    <col min="5408" max="5640" width="11.42578125" style="3"/>
    <col min="5641" max="5641" width="43.7109375" style="3" customWidth="1"/>
    <col min="5642" max="5642" width="18.28515625" style="3" customWidth="1"/>
    <col min="5643" max="5643" width="35.42578125" style="3" customWidth="1"/>
    <col min="5644" max="5644" width="56.42578125" style="3" customWidth="1"/>
    <col min="5645" max="5645" width="121.28515625" style="3" customWidth="1"/>
    <col min="5646" max="5646" width="6" style="3" customWidth="1"/>
    <col min="5647" max="5647" width="33.42578125" style="3" customWidth="1"/>
    <col min="5648" max="5648" width="14.28515625" style="3" customWidth="1"/>
    <col min="5649" max="5649" width="12.7109375" style="3" customWidth="1"/>
    <col min="5650" max="5650" width="20.85546875" style="3" customWidth="1"/>
    <col min="5651" max="5651" width="16" style="3" customWidth="1"/>
    <col min="5652" max="5652" width="5.85546875" style="3" customWidth="1"/>
    <col min="5653" max="5653" width="35.42578125" style="3" customWidth="1"/>
    <col min="5654" max="5654" width="17.42578125" style="3" customWidth="1"/>
    <col min="5655" max="5655" width="14.140625" style="3" customWidth="1"/>
    <col min="5656" max="5656" width="22" style="3" customWidth="1"/>
    <col min="5657" max="5658" width="11.42578125" style="3"/>
    <col min="5659" max="5659" width="22.42578125" style="3" customWidth="1"/>
    <col min="5660" max="5661" width="11.42578125" style="3"/>
    <col min="5662" max="5662" width="14.42578125" style="3" customWidth="1"/>
    <col min="5663" max="5663" width="20" style="3" customWidth="1"/>
    <col min="5664" max="5896" width="11.42578125" style="3"/>
    <col min="5897" max="5897" width="43.7109375" style="3" customWidth="1"/>
    <col min="5898" max="5898" width="18.28515625" style="3" customWidth="1"/>
    <col min="5899" max="5899" width="35.42578125" style="3" customWidth="1"/>
    <col min="5900" max="5900" width="56.42578125" style="3" customWidth="1"/>
    <col min="5901" max="5901" width="121.28515625" style="3" customWidth="1"/>
    <col min="5902" max="5902" width="6" style="3" customWidth="1"/>
    <col min="5903" max="5903" width="33.42578125" style="3" customWidth="1"/>
    <col min="5904" max="5904" width="14.28515625" style="3" customWidth="1"/>
    <col min="5905" max="5905" width="12.7109375" style="3" customWidth="1"/>
    <col min="5906" max="5906" width="20.85546875" style="3" customWidth="1"/>
    <col min="5907" max="5907" width="16" style="3" customWidth="1"/>
    <col min="5908" max="5908" width="5.85546875" style="3" customWidth="1"/>
    <col min="5909" max="5909" width="35.42578125" style="3" customWidth="1"/>
    <col min="5910" max="5910" width="17.42578125" style="3" customWidth="1"/>
    <col min="5911" max="5911" width="14.140625" style="3" customWidth="1"/>
    <col min="5912" max="5912" width="22" style="3" customWidth="1"/>
    <col min="5913" max="5914" width="11.42578125" style="3"/>
    <col min="5915" max="5915" width="22.42578125" style="3" customWidth="1"/>
    <col min="5916" max="5917" width="11.42578125" style="3"/>
    <col min="5918" max="5918" width="14.42578125" style="3" customWidth="1"/>
    <col min="5919" max="5919" width="20" style="3" customWidth="1"/>
    <col min="5920" max="6152" width="11.42578125" style="3"/>
    <col min="6153" max="6153" width="43.7109375" style="3" customWidth="1"/>
    <col min="6154" max="6154" width="18.28515625" style="3" customWidth="1"/>
    <col min="6155" max="6155" width="35.42578125" style="3" customWidth="1"/>
    <col min="6156" max="6156" width="56.42578125" style="3" customWidth="1"/>
    <col min="6157" max="6157" width="121.28515625" style="3" customWidth="1"/>
    <col min="6158" max="6158" width="6" style="3" customWidth="1"/>
    <col min="6159" max="6159" width="33.42578125" style="3" customWidth="1"/>
    <col min="6160" max="6160" width="14.28515625" style="3" customWidth="1"/>
    <col min="6161" max="6161" width="12.7109375" style="3" customWidth="1"/>
    <col min="6162" max="6162" width="20.85546875" style="3" customWidth="1"/>
    <col min="6163" max="6163" width="16" style="3" customWidth="1"/>
    <col min="6164" max="6164" width="5.85546875" style="3" customWidth="1"/>
    <col min="6165" max="6165" width="35.42578125" style="3" customWidth="1"/>
    <col min="6166" max="6166" width="17.42578125" style="3" customWidth="1"/>
    <col min="6167" max="6167" width="14.140625" style="3" customWidth="1"/>
    <col min="6168" max="6168" width="22" style="3" customWidth="1"/>
    <col min="6169" max="6170" width="11.42578125" style="3"/>
    <col min="6171" max="6171" width="22.42578125" style="3" customWidth="1"/>
    <col min="6172" max="6173" width="11.42578125" style="3"/>
    <col min="6174" max="6174" width="14.42578125" style="3" customWidth="1"/>
    <col min="6175" max="6175" width="20" style="3" customWidth="1"/>
    <col min="6176" max="6408" width="11.42578125" style="3"/>
    <col min="6409" max="6409" width="43.7109375" style="3" customWidth="1"/>
    <col min="6410" max="6410" width="18.28515625" style="3" customWidth="1"/>
    <col min="6411" max="6411" width="35.42578125" style="3" customWidth="1"/>
    <col min="6412" max="6412" width="56.42578125" style="3" customWidth="1"/>
    <col min="6413" max="6413" width="121.28515625" style="3" customWidth="1"/>
    <col min="6414" max="6414" width="6" style="3" customWidth="1"/>
    <col min="6415" max="6415" width="33.42578125" style="3" customWidth="1"/>
    <col min="6416" max="6416" width="14.28515625" style="3" customWidth="1"/>
    <col min="6417" max="6417" width="12.7109375" style="3" customWidth="1"/>
    <col min="6418" max="6418" width="20.85546875" style="3" customWidth="1"/>
    <col min="6419" max="6419" width="16" style="3" customWidth="1"/>
    <col min="6420" max="6420" width="5.85546875" style="3" customWidth="1"/>
    <col min="6421" max="6421" width="35.42578125" style="3" customWidth="1"/>
    <col min="6422" max="6422" width="17.42578125" style="3" customWidth="1"/>
    <col min="6423" max="6423" width="14.140625" style="3" customWidth="1"/>
    <col min="6424" max="6424" width="22" style="3" customWidth="1"/>
    <col min="6425" max="6426" width="11.42578125" style="3"/>
    <col min="6427" max="6427" width="22.42578125" style="3" customWidth="1"/>
    <col min="6428" max="6429" width="11.42578125" style="3"/>
    <col min="6430" max="6430" width="14.42578125" style="3" customWidth="1"/>
    <col min="6431" max="6431" width="20" style="3" customWidth="1"/>
    <col min="6432" max="6664" width="11.42578125" style="3"/>
    <col min="6665" max="6665" width="43.7109375" style="3" customWidth="1"/>
    <col min="6666" max="6666" width="18.28515625" style="3" customWidth="1"/>
    <col min="6667" max="6667" width="35.42578125" style="3" customWidth="1"/>
    <col min="6668" max="6668" width="56.42578125" style="3" customWidth="1"/>
    <col min="6669" max="6669" width="121.28515625" style="3" customWidth="1"/>
    <col min="6670" max="6670" width="6" style="3" customWidth="1"/>
    <col min="6671" max="6671" width="33.42578125" style="3" customWidth="1"/>
    <col min="6672" max="6672" width="14.28515625" style="3" customWidth="1"/>
    <col min="6673" max="6673" width="12.7109375" style="3" customWidth="1"/>
    <col min="6674" max="6674" width="20.85546875" style="3" customWidth="1"/>
    <col min="6675" max="6675" width="16" style="3" customWidth="1"/>
    <col min="6676" max="6676" width="5.85546875" style="3" customWidth="1"/>
    <col min="6677" max="6677" width="35.42578125" style="3" customWidth="1"/>
    <col min="6678" max="6678" width="17.42578125" style="3" customWidth="1"/>
    <col min="6679" max="6679" width="14.140625" style="3" customWidth="1"/>
    <col min="6680" max="6680" width="22" style="3" customWidth="1"/>
    <col min="6681" max="6682" width="11.42578125" style="3"/>
    <col min="6683" max="6683" width="22.42578125" style="3" customWidth="1"/>
    <col min="6684" max="6685" width="11.42578125" style="3"/>
    <col min="6686" max="6686" width="14.42578125" style="3" customWidth="1"/>
    <col min="6687" max="6687" width="20" style="3" customWidth="1"/>
    <col min="6688" max="6920" width="11.42578125" style="3"/>
    <col min="6921" max="6921" width="43.7109375" style="3" customWidth="1"/>
    <col min="6922" max="6922" width="18.28515625" style="3" customWidth="1"/>
    <col min="6923" max="6923" width="35.42578125" style="3" customWidth="1"/>
    <col min="6924" max="6924" width="56.42578125" style="3" customWidth="1"/>
    <col min="6925" max="6925" width="121.28515625" style="3" customWidth="1"/>
    <col min="6926" max="6926" width="6" style="3" customWidth="1"/>
    <col min="6927" max="6927" width="33.42578125" style="3" customWidth="1"/>
    <col min="6928" max="6928" width="14.28515625" style="3" customWidth="1"/>
    <col min="6929" max="6929" width="12.7109375" style="3" customWidth="1"/>
    <col min="6930" max="6930" width="20.85546875" style="3" customWidth="1"/>
    <col min="6931" max="6931" width="16" style="3" customWidth="1"/>
    <col min="6932" max="6932" width="5.85546875" style="3" customWidth="1"/>
    <col min="6933" max="6933" width="35.42578125" style="3" customWidth="1"/>
    <col min="6934" max="6934" width="17.42578125" style="3" customWidth="1"/>
    <col min="6935" max="6935" width="14.140625" style="3" customWidth="1"/>
    <col min="6936" max="6936" width="22" style="3" customWidth="1"/>
    <col min="6937" max="6938" width="11.42578125" style="3"/>
    <col min="6939" max="6939" width="22.42578125" style="3" customWidth="1"/>
    <col min="6940" max="6941" width="11.42578125" style="3"/>
    <col min="6942" max="6942" width="14.42578125" style="3" customWidth="1"/>
    <col min="6943" max="6943" width="20" style="3" customWidth="1"/>
    <col min="6944" max="7176" width="11.42578125" style="3"/>
    <col min="7177" max="7177" width="43.7109375" style="3" customWidth="1"/>
    <col min="7178" max="7178" width="18.28515625" style="3" customWidth="1"/>
    <col min="7179" max="7179" width="35.42578125" style="3" customWidth="1"/>
    <col min="7180" max="7180" width="56.42578125" style="3" customWidth="1"/>
    <col min="7181" max="7181" width="121.28515625" style="3" customWidth="1"/>
    <col min="7182" max="7182" width="6" style="3" customWidth="1"/>
    <col min="7183" max="7183" width="33.42578125" style="3" customWidth="1"/>
    <col min="7184" max="7184" width="14.28515625" style="3" customWidth="1"/>
    <col min="7185" max="7185" width="12.7109375" style="3" customWidth="1"/>
    <col min="7186" max="7186" width="20.85546875" style="3" customWidth="1"/>
    <col min="7187" max="7187" width="16" style="3" customWidth="1"/>
    <col min="7188" max="7188" width="5.85546875" style="3" customWidth="1"/>
    <col min="7189" max="7189" width="35.42578125" style="3" customWidth="1"/>
    <col min="7190" max="7190" width="17.42578125" style="3" customWidth="1"/>
    <col min="7191" max="7191" width="14.140625" style="3" customWidth="1"/>
    <col min="7192" max="7192" width="22" style="3" customWidth="1"/>
    <col min="7193" max="7194" width="11.42578125" style="3"/>
    <col min="7195" max="7195" width="22.42578125" style="3" customWidth="1"/>
    <col min="7196" max="7197" width="11.42578125" style="3"/>
    <col min="7198" max="7198" width="14.42578125" style="3" customWidth="1"/>
    <col min="7199" max="7199" width="20" style="3" customWidth="1"/>
    <col min="7200" max="7432" width="11.42578125" style="3"/>
    <col min="7433" max="7433" width="43.7109375" style="3" customWidth="1"/>
    <col min="7434" max="7434" width="18.28515625" style="3" customWidth="1"/>
    <col min="7435" max="7435" width="35.42578125" style="3" customWidth="1"/>
    <col min="7436" max="7436" width="56.42578125" style="3" customWidth="1"/>
    <col min="7437" max="7437" width="121.28515625" style="3" customWidth="1"/>
    <col min="7438" max="7438" width="6" style="3" customWidth="1"/>
    <col min="7439" max="7439" width="33.42578125" style="3" customWidth="1"/>
    <col min="7440" max="7440" width="14.28515625" style="3" customWidth="1"/>
    <col min="7441" max="7441" width="12.7109375" style="3" customWidth="1"/>
    <col min="7442" max="7442" width="20.85546875" style="3" customWidth="1"/>
    <col min="7443" max="7443" width="16" style="3" customWidth="1"/>
    <col min="7444" max="7444" width="5.85546875" style="3" customWidth="1"/>
    <col min="7445" max="7445" width="35.42578125" style="3" customWidth="1"/>
    <col min="7446" max="7446" width="17.42578125" style="3" customWidth="1"/>
    <col min="7447" max="7447" width="14.140625" style="3" customWidth="1"/>
    <col min="7448" max="7448" width="22" style="3" customWidth="1"/>
    <col min="7449" max="7450" width="11.42578125" style="3"/>
    <col min="7451" max="7451" width="22.42578125" style="3" customWidth="1"/>
    <col min="7452" max="7453" width="11.42578125" style="3"/>
    <col min="7454" max="7454" width="14.42578125" style="3" customWidth="1"/>
    <col min="7455" max="7455" width="20" style="3" customWidth="1"/>
    <col min="7456" max="7688" width="11.42578125" style="3"/>
    <col min="7689" max="7689" width="43.7109375" style="3" customWidth="1"/>
    <col min="7690" max="7690" width="18.28515625" style="3" customWidth="1"/>
    <col min="7691" max="7691" width="35.42578125" style="3" customWidth="1"/>
    <col min="7692" max="7692" width="56.42578125" style="3" customWidth="1"/>
    <col min="7693" max="7693" width="121.28515625" style="3" customWidth="1"/>
    <col min="7694" max="7694" width="6" style="3" customWidth="1"/>
    <col min="7695" max="7695" width="33.42578125" style="3" customWidth="1"/>
    <col min="7696" max="7696" width="14.28515625" style="3" customWidth="1"/>
    <col min="7697" max="7697" width="12.7109375" style="3" customWidth="1"/>
    <col min="7698" max="7698" width="20.85546875" style="3" customWidth="1"/>
    <col min="7699" max="7699" width="16" style="3" customWidth="1"/>
    <col min="7700" max="7700" width="5.85546875" style="3" customWidth="1"/>
    <col min="7701" max="7701" width="35.42578125" style="3" customWidth="1"/>
    <col min="7702" max="7702" width="17.42578125" style="3" customWidth="1"/>
    <col min="7703" max="7703" width="14.140625" style="3" customWidth="1"/>
    <col min="7704" max="7704" width="22" style="3" customWidth="1"/>
    <col min="7705" max="7706" width="11.42578125" style="3"/>
    <col min="7707" max="7707" width="22.42578125" style="3" customWidth="1"/>
    <col min="7708" max="7709" width="11.42578125" style="3"/>
    <col min="7710" max="7710" width="14.42578125" style="3" customWidth="1"/>
    <col min="7711" max="7711" width="20" style="3" customWidth="1"/>
    <col min="7712" max="7944" width="11.42578125" style="3"/>
    <col min="7945" max="7945" width="43.7109375" style="3" customWidth="1"/>
    <col min="7946" max="7946" width="18.28515625" style="3" customWidth="1"/>
    <col min="7947" max="7947" width="35.42578125" style="3" customWidth="1"/>
    <col min="7948" max="7948" width="56.42578125" style="3" customWidth="1"/>
    <col min="7949" max="7949" width="121.28515625" style="3" customWidth="1"/>
    <col min="7950" max="7950" width="6" style="3" customWidth="1"/>
    <col min="7951" max="7951" width="33.42578125" style="3" customWidth="1"/>
    <col min="7952" max="7952" width="14.28515625" style="3" customWidth="1"/>
    <col min="7953" max="7953" width="12.7109375" style="3" customWidth="1"/>
    <col min="7954" max="7954" width="20.85546875" style="3" customWidth="1"/>
    <col min="7955" max="7955" width="16" style="3" customWidth="1"/>
    <col min="7956" max="7956" width="5.85546875" style="3" customWidth="1"/>
    <col min="7957" max="7957" width="35.42578125" style="3" customWidth="1"/>
    <col min="7958" max="7958" width="17.42578125" style="3" customWidth="1"/>
    <col min="7959" max="7959" width="14.140625" style="3" customWidth="1"/>
    <col min="7960" max="7960" width="22" style="3" customWidth="1"/>
    <col min="7961" max="7962" width="11.42578125" style="3"/>
    <col min="7963" max="7963" width="22.42578125" style="3" customWidth="1"/>
    <col min="7964" max="7965" width="11.42578125" style="3"/>
    <col min="7966" max="7966" width="14.42578125" style="3" customWidth="1"/>
    <col min="7967" max="7967" width="20" style="3" customWidth="1"/>
    <col min="7968" max="8200" width="11.42578125" style="3"/>
    <col min="8201" max="8201" width="43.7109375" style="3" customWidth="1"/>
    <col min="8202" max="8202" width="18.28515625" style="3" customWidth="1"/>
    <col min="8203" max="8203" width="35.42578125" style="3" customWidth="1"/>
    <col min="8204" max="8204" width="56.42578125" style="3" customWidth="1"/>
    <col min="8205" max="8205" width="121.28515625" style="3" customWidth="1"/>
    <col min="8206" max="8206" width="6" style="3" customWidth="1"/>
    <col min="8207" max="8207" width="33.42578125" style="3" customWidth="1"/>
    <col min="8208" max="8208" width="14.28515625" style="3" customWidth="1"/>
    <col min="8209" max="8209" width="12.7109375" style="3" customWidth="1"/>
    <col min="8210" max="8210" width="20.85546875" style="3" customWidth="1"/>
    <col min="8211" max="8211" width="16" style="3" customWidth="1"/>
    <col min="8212" max="8212" width="5.85546875" style="3" customWidth="1"/>
    <col min="8213" max="8213" width="35.42578125" style="3" customWidth="1"/>
    <col min="8214" max="8214" width="17.42578125" style="3" customWidth="1"/>
    <col min="8215" max="8215" width="14.140625" style="3" customWidth="1"/>
    <col min="8216" max="8216" width="22" style="3" customWidth="1"/>
    <col min="8217" max="8218" width="11.42578125" style="3"/>
    <col min="8219" max="8219" width="22.42578125" style="3" customWidth="1"/>
    <col min="8220" max="8221" width="11.42578125" style="3"/>
    <col min="8222" max="8222" width="14.42578125" style="3" customWidth="1"/>
    <col min="8223" max="8223" width="20" style="3" customWidth="1"/>
    <col min="8224" max="8456" width="11.42578125" style="3"/>
    <col min="8457" max="8457" width="43.7109375" style="3" customWidth="1"/>
    <col min="8458" max="8458" width="18.28515625" style="3" customWidth="1"/>
    <col min="8459" max="8459" width="35.42578125" style="3" customWidth="1"/>
    <col min="8460" max="8460" width="56.42578125" style="3" customWidth="1"/>
    <col min="8461" max="8461" width="121.28515625" style="3" customWidth="1"/>
    <col min="8462" max="8462" width="6" style="3" customWidth="1"/>
    <col min="8463" max="8463" width="33.42578125" style="3" customWidth="1"/>
    <col min="8464" max="8464" width="14.28515625" style="3" customWidth="1"/>
    <col min="8465" max="8465" width="12.7109375" style="3" customWidth="1"/>
    <col min="8466" max="8466" width="20.85546875" style="3" customWidth="1"/>
    <col min="8467" max="8467" width="16" style="3" customWidth="1"/>
    <col min="8468" max="8468" width="5.85546875" style="3" customWidth="1"/>
    <col min="8469" max="8469" width="35.42578125" style="3" customWidth="1"/>
    <col min="8470" max="8470" width="17.42578125" style="3" customWidth="1"/>
    <col min="8471" max="8471" width="14.140625" style="3" customWidth="1"/>
    <col min="8472" max="8472" width="22" style="3" customWidth="1"/>
    <col min="8473" max="8474" width="11.42578125" style="3"/>
    <col min="8475" max="8475" width="22.42578125" style="3" customWidth="1"/>
    <col min="8476" max="8477" width="11.42578125" style="3"/>
    <col min="8478" max="8478" width="14.42578125" style="3" customWidth="1"/>
    <col min="8479" max="8479" width="20" style="3" customWidth="1"/>
    <col min="8480" max="8712" width="11.42578125" style="3"/>
    <col min="8713" max="8713" width="43.7109375" style="3" customWidth="1"/>
    <col min="8714" max="8714" width="18.28515625" style="3" customWidth="1"/>
    <col min="8715" max="8715" width="35.42578125" style="3" customWidth="1"/>
    <col min="8716" max="8716" width="56.42578125" style="3" customWidth="1"/>
    <col min="8717" max="8717" width="121.28515625" style="3" customWidth="1"/>
    <col min="8718" max="8718" width="6" style="3" customWidth="1"/>
    <col min="8719" max="8719" width="33.42578125" style="3" customWidth="1"/>
    <col min="8720" max="8720" width="14.28515625" style="3" customWidth="1"/>
    <col min="8721" max="8721" width="12.7109375" style="3" customWidth="1"/>
    <col min="8722" max="8722" width="20.85546875" style="3" customWidth="1"/>
    <col min="8723" max="8723" width="16" style="3" customWidth="1"/>
    <col min="8724" max="8724" width="5.85546875" style="3" customWidth="1"/>
    <col min="8725" max="8725" width="35.42578125" style="3" customWidth="1"/>
    <col min="8726" max="8726" width="17.42578125" style="3" customWidth="1"/>
    <col min="8727" max="8727" width="14.140625" style="3" customWidth="1"/>
    <col min="8728" max="8728" width="22" style="3" customWidth="1"/>
    <col min="8729" max="8730" width="11.42578125" style="3"/>
    <col min="8731" max="8731" width="22.42578125" style="3" customWidth="1"/>
    <col min="8732" max="8733" width="11.42578125" style="3"/>
    <col min="8734" max="8734" width="14.42578125" style="3" customWidth="1"/>
    <col min="8735" max="8735" width="20" style="3" customWidth="1"/>
    <col min="8736" max="8968" width="11.42578125" style="3"/>
    <col min="8969" max="8969" width="43.7109375" style="3" customWidth="1"/>
    <col min="8970" max="8970" width="18.28515625" style="3" customWidth="1"/>
    <col min="8971" max="8971" width="35.42578125" style="3" customWidth="1"/>
    <col min="8972" max="8972" width="56.42578125" style="3" customWidth="1"/>
    <col min="8973" max="8973" width="121.28515625" style="3" customWidth="1"/>
    <col min="8974" max="8974" width="6" style="3" customWidth="1"/>
    <col min="8975" max="8975" width="33.42578125" style="3" customWidth="1"/>
    <col min="8976" max="8976" width="14.28515625" style="3" customWidth="1"/>
    <col min="8977" max="8977" width="12.7109375" style="3" customWidth="1"/>
    <col min="8978" max="8978" width="20.85546875" style="3" customWidth="1"/>
    <col min="8979" max="8979" width="16" style="3" customWidth="1"/>
    <col min="8980" max="8980" width="5.85546875" style="3" customWidth="1"/>
    <col min="8981" max="8981" width="35.42578125" style="3" customWidth="1"/>
    <col min="8982" max="8982" width="17.42578125" style="3" customWidth="1"/>
    <col min="8983" max="8983" width="14.140625" style="3" customWidth="1"/>
    <col min="8984" max="8984" width="22" style="3" customWidth="1"/>
    <col min="8985" max="8986" width="11.42578125" style="3"/>
    <col min="8987" max="8987" width="22.42578125" style="3" customWidth="1"/>
    <col min="8988" max="8989" width="11.42578125" style="3"/>
    <col min="8990" max="8990" width="14.42578125" style="3" customWidth="1"/>
    <col min="8991" max="8991" width="20" style="3" customWidth="1"/>
    <col min="8992" max="9224" width="11.42578125" style="3"/>
    <col min="9225" max="9225" width="43.7109375" style="3" customWidth="1"/>
    <col min="9226" max="9226" width="18.28515625" style="3" customWidth="1"/>
    <col min="9227" max="9227" width="35.42578125" style="3" customWidth="1"/>
    <col min="9228" max="9228" width="56.42578125" style="3" customWidth="1"/>
    <col min="9229" max="9229" width="121.28515625" style="3" customWidth="1"/>
    <col min="9230" max="9230" width="6" style="3" customWidth="1"/>
    <col min="9231" max="9231" width="33.42578125" style="3" customWidth="1"/>
    <col min="9232" max="9232" width="14.28515625" style="3" customWidth="1"/>
    <col min="9233" max="9233" width="12.7109375" style="3" customWidth="1"/>
    <col min="9234" max="9234" width="20.85546875" style="3" customWidth="1"/>
    <col min="9235" max="9235" width="16" style="3" customWidth="1"/>
    <col min="9236" max="9236" width="5.85546875" style="3" customWidth="1"/>
    <col min="9237" max="9237" width="35.42578125" style="3" customWidth="1"/>
    <col min="9238" max="9238" width="17.42578125" style="3" customWidth="1"/>
    <col min="9239" max="9239" width="14.140625" style="3" customWidth="1"/>
    <col min="9240" max="9240" width="22" style="3" customWidth="1"/>
    <col min="9241" max="9242" width="11.42578125" style="3"/>
    <col min="9243" max="9243" width="22.42578125" style="3" customWidth="1"/>
    <col min="9244" max="9245" width="11.42578125" style="3"/>
    <col min="9246" max="9246" width="14.42578125" style="3" customWidth="1"/>
    <col min="9247" max="9247" width="20" style="3" customWidth="1"/>
    <col min="9248" max="9480" width="11.42578125" style="3"/>
    <col min="9481" max="9481" width="43.7109375" style="3" customWidth="1"/>
    <col min="9482" max="9482" width="18.28515625" style="3" customWidth="1"/>
    <col min="9483" max="9483" width="35.42578125" style="3" customWidth="1"/>
    <col min="9484" max="9484" width="56.42578125" style="3" customWidth="1"/>
    <col min="9485" max="9485" width="121.28515625" style="3" customWidth="1"/>
    <col min="9486" max="9486" width="6" style="3" customWidth="1"/>
    <col min="9487" max="9487" width="33.42578125" style="3" customWidth="1"/>
    <col min="9488" max="9488" width="14.28515625" style="3" customWidth="1"/>
    <col min="9489" max="9489" width="12.7109375" style="3" customWidth="1"/>
    <col min="9490" max="9490" width="20.85546875" style="3" customWidth="1"/>
    <col min="9491" max="9491" width="16" style="3" customWidth="1"/>
    <col min="9492" max="9492" width="5.85546875" style="3" customWidth="1"/>
    <col min="9493" max="9493" width="35.42578125" style="3" customWidth="1"/>
    <col min="9494" max="9494" width="17.42578125" style="3" customWidth="1"/>
    <col min="9495" max="9495" width="14.140625" style="3" customWidth="1"/>
    <col min="9496" max="9496" width="22" style="3" customWidth="1"/>
    <col min="9497" max="9498" width="11.42578125" style="3"/>
    <col min="9499" max="9499" width="22.42578125" style="3" customWidth="1"/>
    <col min="9500" max="9501" width="11.42578125" style="3"/>
    <col min="9502" max="9502" width="14.42578125" style="3" customWidth="1"/>
    <col min="9503" max="9503" width="20" style="3" customWidth="1"/>
    <col min="9504" max="9736" width="11.42578125" style="3"/>
    <col min="9737" max="9737" width="43.7109375" style="3" customWidth="1"/>
    <col min="9738" max="9738" width="18.28515625" style="3" customWidth="1"/>
    <col min="9739" max="9739" width="35.42578125" style="3" customWidth="1"/>
    <col min="9740" max="9740" width="56.42578125" style="3" customWidth="1"/>
    <col min="9741" max="9741" width="121.28515625" style="3" customWidth="1"/>
    <col min="9742" max="9742" width="6" style="3" customWidth="1"/>
    <col min="9743" max="9743" width="33.42578125" style="3" customWidth="1"/>
    <col min="9744" max="9744" width="14.28515625" style="3" customWidth="1"/>
    <col min="9745" max="9745" width="12.7109375" style="3" customWidth="1"/>
    <col min="9746" max="9746" width="20.85546875" style="3" customWidth="1"/>
    <col min="9747" max="9747" width="16" style="3" customWidth="1"/>
    <col min="9748" max="9748" width="5.85546875" style="3" customWidth="1"/>
    <col min="9749" max="9749" width="35.42578125" style="3" customWidth="1"/>
    <col min="9750" max="9750" width="17.42578125" style="3" customWidth="1"/>
    <col min="9751" max="9751" width="14.140625" style="3" customWidth="1"/>
    <col min="9752" max="9752" width="22" style="3" customWidth="1"/>
    <col min="9753" max="9754" width="11.42578125" style="3"/>
    <col min="9755" max="9755" width="22.42578125" style="3" customWidth="1"/>
    <col min="9756" max="9757" width="11.42578125" style="3"/>
    <col min="9758" max="9758" width="14.42578125" style="3" customWidth="1"/>
    <col min="9759" max="9759" width="20" style="3" customWidth="1"/>
    <col min="9760" max="9992" width="11.42578125" style="3"/>
    <col min="9993" max="9993" width="43.7109375" style="3" customWidth="1"/>
    <col min="9994" max="9994" width="18.28515625" style="3" customWidth="1"/>
    <col min="9995" max="9995" width="35.42578125" style="3" customWidth="1"/>
    <col min="9996" max="9996" width="56.42578125" style="3" customWidth="1"/>
    <col min="9997" max="9997" width="121.28515625" style="3" customWidth="1"/>
    <col min="9998" max="9998" width="6" style="3" customWidth="1"/>
    <col min="9999" max="9999" width="33.42578125" style="3" customWidth="1"/>
    <col min="10000" max="10000" width="14.28515625" style="3" customWidth="1"/>
    <col min="10001" max="10001" width="12.7109375" style="3" customWidth="1"/>
    <col min="10002" max="10002" width="20.85546875" style="3" customWidth="1"/>
    <col min="10003" max="10003" width="16" style="3" customWidth="1"/>
    <col min="10004" max="10004" width="5.85546875" style="3" customWidth="1"/>
    <col min="10005" max="10005" width="35.42578125" style="3" customWidth="1"/>
    <col min="10006" max="10006" width="17.42578125" style="3" customWidth="1"/>
    <col min="10007" max="10007" width="14.140625" style="3" customWidth="1"/>
    <col min="10008" max="10008" width="22" style="3" customWidth="1"/>
    <col min="10009" max="10010" width="11.42578125" style="3"/>
    <col min="10011" max="10011" width="22.42578125" style="3" customWidth="1"/>
    <col min="10012" max="10013" width="11.42578125" style="3"/>
    <col min="10014" max="10014" width="14.42578125" style="3" customWidth="1"/>
    <col min="10015" max="10015" width="20" style="3" customWidth="1"/>
    <col min="10016" max="10248" width="11.42578125" style="3"/>
    <col min="10249" max="10249" width="43.7109375" style="3" customWidth="1"/>
    <col min="10250" max="10250" width="18.28515625" style="3" customWidth="1"/>
    <col min="10251" max="10251" width="35.42578125" style="3" customWidth="1"/>
    <col min="10252" max="10252" width="56.42578125" style="3" customWidth="1"/>
    <col min="10253" max="10253" width="121.28515625" style="3" customWidth="1"/>
    <col min="10254" max="10254" width="6" style="3" customWidth="1"/>
    <col min="10255" max="10255" width="33.42578125" style="3" customWidth="1"/>
    <col min="10256" max="10256" width="14.28515625" style="3" customWidth="1"/>
    <col min="10257" max="10257" width="12.7109375" style="3" customWidth="1"/>
    <col min="10258" max="10258" width="20.85546875" style="3" customWidth="1"/>
    <col min="10259" max="10259" width="16" style="3" customWidth="1"/>
    <col min="10260" max="10260" width="5.85546875" style="3" customWidth="1"/>
    <col min="10261" max="10261" width="35.42578125" style="3" customWidth="1"/>
    <col min="10262" max="10262" width="17.42578125" style="3" customWidth="1"/>
    <col min="10263" max="10263" width="14.140625" style="3" customWidth="1"/>
    <col min="10264" max="10264" width="22" style="3" customWidth="1"/>
    <col min="10265" max="10266" width="11.42578125" style="3"/>
    <col min="10267" max="10267" width="22.42578125" style="3" customWidth="1"/>
    <col min="10268" max="10269" width="11.42578125" style="3"/>
    <col min="10270" max="10270" width="14.42578125" style="3" customWidth="1"/>
    <col min="10271" max="10271" width="20" style="3" customWidth="1"/>
    <col min="10272" max="10504" width="11.42578125" style="3"/>
    <col min="10505" max="10505" width="43.7109375" style="3" customWidth="1"/>
    <col min="10506" max="10506" width="18.28515625" style="3" customWidth="1"/>
    <col min="10507" max="10507" width="35.42578125" style="3" customWidth="1"/>
    <col min="10508" max="10508" width="56.42578125" style="3" customWidth="1"/>
    <col min="10509" max="10509" width="121.28515625" style="3" customWidth="1"/>
    <col min="10510" max="10510" width="6" style="3" customWidth="1"/>
    <col min="10511" max="10511" width="33.42578125" style="3" customWidth="1"/>
    <col min="10512" max="10512" width="14.28515625" style="3" customWidth="1"/>
    <col min="10513" max="10513" width="12.7109375" style="3" customWidth="1"/>
    <col min="10514" max="10514" width="20.85546875" style="3" customWidth="1"/>
    <col min="10515" max="10515" width="16" style="3" customWidth="1"/>
    <col min="10516" max="10516" width="5.85546875" style="3" customWidth="1"/>
    <col min="10517" max="10517" width="35.42578125" style="3" customWidth="1"/>
    <col min="10518" max="10518" width="17.42578125" style="3" customWidth="1"/>
    <col min="10519" max="10519" width="14.140625" style="3" customWidth="1"/>
    <col min="10520" max="10520" width="22" style="3" customWidth="1"/>
    <col min="10521" max="10522" width="11.42578125" style="3"/>
    <col min="10523" max="10523" width="22.42578125" style="3" customWidth="1"/>
    <col min="10524" max="10525" width="11.42578125" style="3"/>
    <col min="10526" max="10526" width="14.42578125" style="3" customWidth="1"/>
    <col min="10527" max="10527" width="20" style="3" customWidth="1"/>
    <col min="10528" max="10760" width="11.42578125" style="3"/>
    <col min="10761" max="10761" width="43.7109375" style="3" customWidth="1"/>
    <col min="10762" max="10762" width="18.28515625" style="3" customWidth="1"/>
    <col min="10763" max="10763" width="35.42578125" style="3" customWidth="1"/>
    <col min="10764" max="10764" width="56.42578125" style="3" customWidth="1"/>
    <col min="10765" max="10765" width="121.28515625" style="3" customWidth="1"/>
    <col min="10766" max="10766" width="6" style="3" customWidth="1"/>
    <col min="10767" max="10767" width="33.42578125" style="3" customWidth="1"/>
    <col min="10768" max="10768" width="14.28515625" style="3" customWidth="1"/>
    <col min="10769" max="10769" width="12.7109375" style="3" customWidth="1"/>
    <col min="10770" max="10770" width="20.85546875" style="3" customWidth="1"/>
    <col min="10771" max="10771" width="16" style="3" customWidth="1"/>
    <col min="10772" max="10772" width="5.85546875" style="3" customWidth="1"/>
    <col min="10773" max="10773" width="35.42578125" style="3" customWidth="1"/>
    <col min="10774" max="10774" width="17.42578125" style="3" customWidth="1"/>
    <col min="10775" max="10775" width="14.140625" style="3" customWidth="1"/>
    <col min="10776" max="10776" width="22" style="3" customWidth="1"/>
    <col min="10777" max="10778" width="11.42578125" style="3"/>
    <col min="10779" max="10779" width="22.42578125" style="3" customWidth="1"/>
    <col min="10780" max="10781" width="11.42578125" style="3"/>
    <col min="10782" max="10782" width="14.42578125" style="3" customWidth="1"/>
    <col min="10783" max="10783" width="20" style="3" customWidth="1"/>
    <col min="10784" max="11016" width="11.42578125" style="3"/>
    <col min="11017" max="11017" width="43.7109375" style="3" customWidth="1"/>
    <col min="11018" max="11018" width="18.28515625" style="3" customWidth="1"/>
    <col min="11019" max="11019" width="35.42578125" style="3" customWidth="1"/>
    <col min="11020" max="11020" width="56.42578125" style="3" customWidth="1"/>
    <col min="11021" max="11021" width="121.28515625" style="3" customWidth="1"/>
    <col min="11022" max="11022" width="6" style="3" customWidth="1"/>
    <col min="11023" max="11023" width="33.42578125" style="3" customWidth="1"/>
    <col min="11024" max="11024" width="14.28515625" style="3" customWidth="1"/>
    <col min="11025" max="11025" width="12.7109375" style="3" customWidth="1"/>
    <col min="11026" max="11026" width="20.85546875" style="3" customWidth="1"/>
    <col min="11027" max="11027" width="16" style="3" customWidth="1"/>
    <col min="11028" max="11028" width="5.85546875" style="3" customWidth="1"/>
    <col min="11029" max="11029" width="35.42578125" style="3" customWidth="1"/>
    <col min="11030" max="11030" width="17.42578125" style="3" customWidth="1"/>
    <col min="11031" max="11031" width="14.140625" style="3" customWidth="1"/>
    <col min="11032" max="11032" width="22" style="3" customWidth="1"/>
    <col min="11033" max="11034" width="11.42578125" style="3"/>
    <col min="11035" max="11035" width="22.42578125" style="3" customWidth="1"/>
    <col min="11036" max="11037" width="11.42578125" style="3"/>
    <col min="11038" max="11038" width="14.42578125" style="3" customWidth="1"/>
    <col min="11039" max="11039" width="20" style="3" customWidth="1"/>
    <col min="11040" max="11272" width="11.42578125" style="3"/>
    <col min="11273" max="11273" width="43.7109375" style="3" customWidth="1"/>
    <col min="11274" max="11274" width="18.28515625" style="3" customWidth="1"/>
    <col min="11275" max="11275" width="35.42578125" style="3" customWidth="1"/>
    <col min="11276" max="11276" width="56.42578125" style="3" customWidth="1"/>
    <col min="11277" max="11277" width="121.28515625" style="3" customWidth="1"/>
    <col min="11278" max="11278" width="6" style="3" customWidth="1"/>
    <col min="11279" max="11279" width="33.42578125" style="3" customWidth="1"/>
    <col min="11280" max="11280" width="14.28515625" style="3" customWidth="1"/>
    <col min="11281" max="11281" width="12.7109375" style="3" customWidth="1"/>
    <col min="11282" max="11282" width="20.85546875" style="3" customWidth="1"/>
    <col min="11283" max="11283" width="16" style="3" customWidth="1"/>
    <col min="11284" max="11284" width="5.85546875" style="3" customWidth="1"/>
    <col min="11285" max="11285" width="35.42578125" style="3" customWidth="1"/>
    <col min="11286" max="11286" width="17.42578125" style="3" customWidth="1"/>
    <col min="11287" max="11287" width="14.140625" style="3" customWidth="1"/>
    <col min="11288" max="11288" width="22" style="3" customWidth="1"/>
    <col min="11289" max="11290" width="11.42578125" style="3"/>
    <col min="11291" max="11291" width="22.42578125" style="3" customWidth="1"/>
    <col min="11292" max="11293" width="11.42578125" style="3"/>
    <col min="11294" max="11294" width="14.42578125" style="3" customWidth="1"/>
    <col min="11295" max="11295" width="20" style="3" customWidth="1"/>
    <col min="11296" max="11528" width="11.42578125" style="3"/>
    <col min="11529" max="11529" width="43.7109375" style="3" customWidth="1"/>
    <col min="11530" max="11530" width="18.28515625" style="3" customWidth="1"/>
    <col min="11531" max="11531" width="35.42578125" style="3" customWidth="1"/>
    <col min="11532" max="11532" width="56.42578125" style="3" customWidth="1"/>
    <col min="11533" max="11533" width="121.28515625" style="3" customWidth="1"/>
    <col min="11534" max="11534" width="6" style="3" customWidth="1"/>
    <col min="11535" max="11535" width="33.42578125" style="3" customWidth="1"/>
    <col min="11536" max="11536" width="14.28515625" style="3" customWidth="1"/>
    <col min="11537" max="11537" width="12.7109375" style="3" customWidth="1"/>
    <col min="11538" max="11538" width="20.85546875" style="3" customWidth="1"/>
    <col min="11539" max="11539" width="16" style="3" customWidth="1"/>
    <col min="11540" max="11540" width="5.85546875" style="3" customWidth="1"/>
    <col min="11541" max="11541" width="35.42578125" style="3" customWidth="1"/>
    <col min="11542" max="11542" width="17.42578125" style="3" customWidth="1"/>
    <col min="11543" max="11543" width="14.140625" style="3" customWidth="1"/>
    <col min="11544" max="11544" width="22" style="3" customWidth="1"/>
    <col min="11545" max="11546" width="11.42578125" style="3"/>
    <col min="11547" max="11547" width="22.42578125" style="3" customWidth="1"/>
    <col min="11548" max="11549" width="11.42578125" style="3"/>
    <col min="11550" max="11550" width="14.42578125" style="3" customWidth="1"/>
    <col min="11551" max="11551" width="20" style="3" customWidth="1"/>
    <col min="11552" max="11784" width="11.42578125" style="3"/>
    <col min="11785" max="11785" width="43.7109375" style="3" customWidth="1"/>
    <col min="11786" max="11786" width="18.28515625" style="3" customWidth="1"/>
    <col min="11787" max="11787" width="35.42578125" style="3" customWidth="1"/>
    <col min="11788" max="11788" width="56.42578125" style="3" customWidth="1"/>
    <col min="11789" max="11789" width="121.28515625" style="3" customWidth="1"/>
    <col min="11790" max="11790" width="6" style="3" customWidth="1"/>
    <col min="11791" max="11791" width="33.42578125" style="3" customWidth="1"/>
    <col min="11792" max="11792" width="14.28515625" style="3" customWidth="1"/>
    <col min="11793" max="11793" width="12.7109375" style="3" customWidth="1"/>
    <col min="11794" max="11794" width="20.85546875" style="3" customWidth="1"/>
    <col min="11795" max="11795" width="16" style="3" customWidth="1"/>
    <col min="11796" max="11796" width="5.85546875" style="3" customWidth="1"/>
    <col min="11797" max="11797" width="35.42578125" style="3" customWidth="1"/>
    <col min="11798" max="11798" width="17.42578125" style="3" customWidth="1"/>
    <col min="11799" max="11799" width="14.140625" style="3" customWidth="1"/>
    <col min="11800" max="11800" width="22" style="3" customWidth="1"/>
    <col min="11801" max="11802" width="11.42578125" style="3"/>
    <col min="11803" max="11803" width="22.42578125" style="3" customWidth="1"/>
    <col min="11804" max="11805" width="11.42578125" style="3"/>
    <col min="11806" max="11806" width="14.42578125" style="3" customWidth="1"/>
    <col min="11807" max="11807" width="20" style="3" customWidth="1"/>
    <col min="11808" max="12040" width="11.42578125" style="3"/>
    <col min="12041" max="12041" width="43.7109375" style="3" customWidth="1"/>
    <col min="12042" max="12042" width="18.28515625" style="3" customWidth="1"/>
    <col min="12043" max="12043" width="35.42578125" style="3" customWidth="1"/>
    <col min="12044" max="12044" width="56.42578125" style="3" customWidth="1"/>
    <col min="12045" max="12045" width="121.28515625" style="3" customWidth="1"/>
    <col min="12046" max="12046" width="6" style="3" customWidth="1"/>
    <col min="12047" max="12047" width="33.42578125" style="3" customWidth="1"/>
    <col min="12048" max="12048" width="14.28515625" style="3" customWidth="1"/>
    <col min="12049" max="12049" width="12.7109375" style="3" customWidth="1"/>
    <col min="12050" max="12050" width="20.85546875" style="3" customWidth="1"/>
    <col min="12051" max="12051" width="16" style="3" customWidth="1"/>
    <col min="12052" max="12052" width="5.85546875" style="3" customWidth="1"/>
    <col min="12053" max="12053" width="35.42578125" style="3" customWidth="1"/>
    <col min="12054" max="12054" width="17.42578125" style="3" customWidth="1"/>
    <col min="12055" max="12055" width="14.140625" style="3" customWidth="1"/>
    <col min="12056" max="12056" width="22" style="3" customWidth="1"/>
    <col min="12057" max="12058" width="11.42578125" style="3"/>
    <col min="12059" max="12059" width="22.42578125" style="3" customWidth="1"/>
    <col min="12060" max="12061" width="11.42578125" style="3"/>
    <col min="12062" max="12062" width="14.42578125" style="3" customWidth="1"/>
    <col min="12063" max="12063" width="20" style="3" customWidth="1"/>
    <col min="12064" max="12296" width="11.42578125" style="3"/>
    <col min="12297" max="12297" width="43.7109375" style="3" customWidth="1"/>
    <col min="12298" max="12298" width="18.28515625" style="3" customWidth="1"/>
    <col min="12299" max="12299" width="35.42578125" style="3" customWidth="1"/>
    <col min="12300" max="12300" width="56.42578125" style="3" customWidth="1"/>
    <col min="12301" max="12301" width="121.28515625" style="3" customWidth="1"/>
    <col min="12302" max="12302" width="6" style="3" customWidth="1"/>
    <col min="12303" max="12303" width="33.42578125" style="3" customWidth="1"/>
    <col min="12304" max="12304" width="14.28515625" style="3" customWidth="1"/>
    <col min="12305" max="12305" width="12.7109375" style="3" customWidth="1"/>
    <col min="12306" max="12306" width="20.85546875" style="3" customWidth="1"/>
    <col min="12307" max="12307" width="16" style="3" customWidth="1"/>
    <col min="12308" max="12308" width="5.85546875" style="3" customWidth="1"/>
    <col min="12309" max="12309" width="35.42578125" style="3" customWidth="1"/>
    <col min="12310" max="12310" width="17.42578125" style="3" customWidth="1"/>
    <col min="12311" max="12311" width="14.140625" style="3" customWidth="1"/>
    <col min="12312" max="12312" width="22" style="3" customWidth="1"/>
    <col min="12313" max="12314" width="11.42578125" style="3"/>
    <col min="12315" max="12315" width="22.42578125" style="3" customWidth="1"/>
    <col min="12316" max="12317" width="11.42578125" style="3"/>
    <col min="12318" max="12318" width="14.42578125" style="3" customWidth="1"/>
    <col min="12319" max="12319" width="20" style="3" customWidth="1"/>
    <col min="12320" max="12552" width="11.42578125" style="3"/>
    <col min="12553" max="12553" width="43.7109375" style="3" customWidth="1"/>
    <col min="12554" max="12554" width="18.28515625" style="3" customWidth="1"/>
    <col min="12555" max="12555" width="35.42578125" style="3" customWidth="1"/>
    <col min="12556" max="12556" width="56.42578125" style="3" customWidth="1"/>
    <col min="12557" max="12557" width="121.28515625" style="3" customWidth="1"/>
    <col min="12558" max="12558" width="6" style="3" customWidth="1"/>
    <col min="12559" max="12559" width="33.42578125" style="3" customWidth="1"/>
    <col min="12560" max="12560" width="14.28515625" style="3" customWidth="1"/>
    <col min="12561" max="12561" width="12.7109375" style="3" customWidth="1"/>
    <col min="12562" max="12562" width="20.85546875" style="3" customWidth="1"/>
    <col min="12563" max="12563" width="16" style="3" customWidth="1"/>
    <col min="12564" max="12564" width="5.85546875" style="3" customWidth="1"/>
    <col min="12565" max="12565" width="35.42578125" style="3" customWidth="1"/>
    <col min="12566" max="12566" width="17.42578125" style="3" customWidth="1"/>
    <col min="12567" max="12567" width="14.140625" style="3" customWidth="1"/>
    <col min="12568" max="12568" width="22" style="3" customWidth="1"/>
    <col min="12569" max="12570" width="11.42578125" style="3"/>
    <col min="12571" max="12571" width="22.42578125" style="3" customWidth="1"/>
    <col min="12572" max="12573" width="11.42578125" style="3"/>
    <col min="12574" max="12574" width="14.42578125" style="3" customWidth="1"/>
    <col min="12575" max="12575" width="20" style="3" customWidth="1"/>
    <col min="12576" max="12808" width="11.42578125" style="3"/>
    <col min="12809" max="12809" width="43.7109375" style="3" customWidth="1"/>
    <col min="12810" max="12810" width="18.28515625" style="3" customWidth="1"/>
    <col min="12811" max="12811" width="35.42578125" style="3" customWidth="1"/>
    <col min="12812" max="12812" width="56.42578125" style="3" customWidth="1"/>
    <col min="12813" max="12813" width="121.28515625" style="3" customWidth="1"/>
    <col min="12814" max="12814" width="6" style="3" customWidth="1"/>
    <col min="12815" max="12815" width="33.42578125" style="3" customWidth="1"/>
    <col min="12816" max="12816" width="14.28515625" style="3" customWidth="1"/>
    <col min="12817" max="12817" width="12.7109375" style="3" customWidth="1"/>
    <col min="12818" max="12818" width="20.85546875" style="3" customWidth="1"/>
    <col min="12819" max="12819" width="16" style="3" customWidth="1"/>
    <col min="12820" max="12820" width="5.85546875" style="3" customWidth="1"/>
    <col min="12821" max="12821" width="35.42578125" style="3" customWidth="1"/>
    <col min="12822" max="12822" width="17.42578125" style="3" customWidth="1"/>
    <col min="12823" max="12823" width="14.140625" style="3" customWidth="1"/>
    <col min="12824" max="12824" width="22" style="3" customWidth="1"/>
    <col min="12825" max="12826" width="11.42578125" style="3"/>
    <col min="12827" max="12827" width="22.42578125" style="3" customWidth="1"/>
    <col min="12828" max="12829" width="11.42578125" style="3"/>
    <col min="12830" max="12830" width="14.42578125" style="3" customWidth="1"/>
    <col min="12831" max="12831" width="20" style="3" customWidth="1"/>
    <col min="12832" max="13064" width="11.42578125" style="3"/>
    <col min="13065" max="13065" width="43.7109375" style="3" customWidth="1"/>
    <col min="13066" max="13066" width="18.28515625" style="3" customWidth="1"/>
    <col min="13067" max="13067" width="35.42578125" style="3" customWidth="1"/>
    <col min="13068" max="13068" width="56.42578125" style="3" customWidth="1"/>
    <col min="13069" max="13069" width="121.28515625" style="3" customWidth="1"/>
    <col min="13070" max="13070" width="6" style="3" customWidth="1"/>
    <col min="13071" max="13071" width="33.42578125" style="3" customWidth="1"/>
    <col min="13072" max="13072" width="14.28515625" style="3" customWidth="1"/>
    <col min="13073" max="13073" width="12.7109375" style="3" customWidth="1"/>
    <col min="13074" max="13074" width="20.85546875" style="3" customWidth="1"/>
    <col min="13075" max="13075" width="16" style="3" customWidth="1"/>
    <col min="13076" max="13076" width="5.85546875" style="3" customWidth="1"/>
    <col min="13077" max="13077" width="35.42578125" style="3" customWidth="1"/>
    <col min="13078" max="13078" width="17.42578125" style="3" customWidth="1"/>
    <col min="13079" max="13079" width="14.140625" style="3" customWidth="1"/>
    <col min="13080" max="13080" width="22" style="3" customWidth="1"/>
    <col min="13081" max="13082" width="11.42578125" style="3"/>
    <col min="13083" max="13083" width="22.42578125" style="3" customWidth="1"/>
    <col min="13084" max="13085" width="11.42578125" style="3"/>
    <col min="13086" max="13086" width="14.42578125" style="3" customWidth="1"/>
    <col min="13087" max="13087" width="20" style="3" customWidth="1"/>
    <col min="13088" max="13320" width="11.42578125" style="3"/>
    <col min="13321" max="13321" width="43.7109375" style="3" customWidth="1"/>
    <col min="13322" max="13322" width="18.28515625" style="3" customWidth="1"/>
    <col min="13323" max="13323" width="35.42578125" style="3" customWidth="1"/>
    <col min="13324" max="13324" width="56.42578125" style="3" customWidth="1"/>
    <col min="13325" max="13325" width="121.28515625" style="3" customWidth="1"/>
    <col min="13326" max="13326" width="6" style="3" customWidth="1"/>
    <col min="13327" max="13327" width="33.42578125" style="3" customWidth="1"/>
    <col min="13328" max="13328" width="14.28515625" style="3" customWidth="1"/>
    <col min="13329" max="13329" width="12.7109375" style="3" customWidth="1"/>
    <col min="13330" max="13330" width="20.85546875" style="3" customWidth="1"/>
    <col min="13331" max="13331" width="16" style="3" customWidth="1"/>
    <col min="13332" max="13332" width="5.85546875" style="3" customWidth="1"/>
    <col min="13333" max="13333" width="35.42578125" style="3" customWidth="1"/>
    <col min="13334" max="13334" width="17.42578125" style="3" customWidth="1"/>
    <col min="13335" max="13335" width="14.140625" style="3" customWidth="1"/>
    <col min="13336" max="13336" width="22" style="3" customWidth="1"/>
    <col min="13337" max="13338" width="11.42578125" style="3"/>
    <col min="13339" max="13339" width="22.42578125" style="3" customWidth="1"/>
    <col min="13340" max="13341" width="11.42578125" style="3"/>
    <col min="13342" max="13342" width="14.42578125" style="3" customWidth="1"/>
    <col min="13343" max="13343" width="20" style="3" customWidth="1"/>
    <col min="13344" max="13576" width="11.42578125" style="3"/>
    <col min="13577" max="13577" width="43.7109375" style="3" customWidth="1"/>
    <col min="13578" max="13578" width="18.28515625" style="3" customWidth="1"/>
    <col min="13579" max="13579" width="35.42578125" style="3" customWidth="1"/>
    <col min="13580" max="13580" width="56.42578125" style="3" customWidth="1"/>
    <col min="13581" max="13581" width="121.28515625" style="3" customWidth="1"/>
    <col min="13582" max="13582" width="6" style="3" customWidth="1"/>
    <col min="13583" max="13583" width="33.42578125" style="3" customWidth="1"/>
    <col min="13584" max="13584" width="14.28515625" style="3" customWidth="1"/>
    <col min="13585" max="13585" width="12.7109375" style="3" customWidth="1"/>
    <col min="13586" max="13586" width="20.85546875" style="3" customWidth="1"/>
    <col min="13587" max="13587" width="16" style="3" customWidth="1"/>
    <col min="13588" max="13588" width="5.85546875" style="3" customWidth="1"/>
    <col min="13589" max="13589" width="35.42578125" style="3" customWidth="1"/>
    <col min="13590" max="13590" width="17.42578125" style="3" customWidth="1"/>
    <col min="13591" max="13591" width="14.140625" style="3" customWidth="1"/>
    <col min="13592" max="13592" width="22" style="3" customWidth="1"/>
    <col min="13593" max="13594" width="11.42578125" style="3"/>
    <col min="13595" max="13595" width="22.42578125" style="3" customWidth="1"/>
    <col min="13596" max="13597" width="11.42578125" style="3"/>
    <col min="13598" max="13598" width="14.42578125" style="3" customWidth="1"/>
    <col min="13599" max="13599" width="20" style="3" customWidth="1"/>
    <col min="13600" max="13832" width="11.42578125" style="3"/>
    <col min="13833" max="13833" width="43.7109375" style="3" customWidth="1"/>
    <col min="13834" max="13834" width="18.28515625" style="3" customWidth="1"/>
    <col min="13835" max="13835" width="35.42578125" style="3" customWidth="1"/>
    <col min="13836" max="13836" width="56.42578125" style="3" customWidth="1"/>
    <col min="13837" max="13837" width="121.28515625" style="3" customWidth="1"/>
    <col min="13838" max="13838" width="6" style="3" customWidth="1"/>
    <col min="13839" max="13839" width="33.42578125" style="3" customWidth="1"/>
    <col min="13840" max="13840" width="14.28515625" style="3" customWidth="1"/>
    <col min="13841" max="13841" width="12.7109375" style="3" customWidth="1"/>
    <col min="13842" max="13842" width="20.85546875" style="3" customWidth="1"/>
    <col min="13843" max="13843" width="16" style="3" customWidth="1"/>
    <col min="13844" max="13844" width="5.85546875" style="3" customWidth="1"/>
    <col min="13845" max="13845" width="35.42578125" style="3" customWidth="1"/>
    <col min="13846" max="13846" width="17.42578125" style="3" customWidth="1"/>
    <col min="13847" max="13847" width="14.140625" style="3" customWidth="1"/>
    <col min="13848" max="13848" width="22" style="3" customWidth="1"/>
    <col min="13849" max="13850" width="11.42578125" style="3"/>
    <col min="13851" max="13851" width="22.42578125" style="3" customWidth="1"/>
    <col min="13852" max="13853" width="11.42578125" style="3"/>
    <col min="13854" max="13854" width="14.42578125" style="3" customWidth="1"/>
    <col min="13855" max="13855" width="20" style="3" customWidth="1"/>
    <col min="13856" max="14088" width="11.42578125" style="3"/>
    <col min="14089" max="14089" width="43.7109375" style="3" customWidth="1"/>
    <col min="14090" max="14090" width="18.28515625" style="3" customWidth="1"/>
    <col min="14091" max="14091" width="35.42578125" style="3" customWidth="1"/>
    <col min="14092" max="14092" width="56.42578125" style="3" customWidth="1"/>
    <col min="14093" max="14093" width="121.28515625" style="3" customWidth="1"/>
    <col min="14094" max="14094" width="6" style="3" customWidth="1"/>
    <col min="14095" max="14095" width="33.42578125" style="3" customWidth="1"/>
    <col min="14096" max="14096" width="14.28515625" style="3" customWidth="1"/>
    <col min="14097" max="14097" width="12.7109375" style="3" customWidth="1"/>
    <col min="14098" max="14098" width="20.85546875" style="3" customWidth="1"/>
    <col min="14099" max="14099" width="16" style="3" customWidth="1"/>
    <col min="14100" max="14100" width="5.85546875" style="3" customWidth="1"/>
    <col min="14101" max="14101" width="35.42578125" style="3" customWidth="1"/>
    <col min="14102" max="14102" width="17.42578125" style="3" customWidth="1"/>
    <col min="14103" max="14103" width="14.140625" style="3" customWidth="1"/>
    <col min="14104" max="14104" width="22" style="3" customWidth="1"/>
    <col min="14105" max="14106" width="11.42578125" style="3"/>
    <col min="14107" max="14107" width="22.42578125" style="3" customWidth="1"/>
    <col min="14108" max="14109" width="11.42578125" style="3"/>
    <col min="14110" max="14110" width="14.42578125" style="3" customWidth="1"/>
    <col min="14111" max="14111" width="20" style="3" customWidth="1"/>
    <col min="14112" max="14344" width="11.42578125" style="3"/>
    <col min="14345" max="14345" width="43.7109375" style="3" customWidth="1"/>
    <col min="14346" max="14346" width="18.28515625" style="3" customWidth="1"/>
    <col min="14347" max="14347" width="35.42578125" style="3" customWidth="1"/>
    <col min="14348" max="14348" width="56.42578125" style="3" customWidth="1"/>
    <col min="14349" max="14349" width="121.28515625" style="3" customWidth="1"/>
    <col min="14350" max="14350" width="6" style="3" customWidth="1"/>
    <col min="14351" max="14351" width="33.42578125" style="3" customWidth="1"/>
    <col min="14352" max="14352" width="14.28515625" style="3" customWidth="1"/>
    <col min="14353" max="14353" width="12.7109375" style="3" customWidth="1"/>
    <col min="14354" max="14354" width="20.85546875" style="3" customWidth="1"/>
    <col min="14355" max="14355" width="16" style="3" customWidth="1"/>
    <col min="14356" max="14356" width="5.85546875" style="3" customWidth="1"/>
    <col min="14357" max="14357" width="35.42578125" style="3" customWidth="1"/>
    <col min="14358" max="14358" width="17.42578125" style="3" customWidth="1"/>
    <col min="14359" max="14359" width="14.140625" style="3" customWidth="1"/>
    <col min="14360" max="14360" width="22" style="3" customWidth="1"/>
    <col min="14361" max="14362" width="11.42578125" style="3"/>
    <col min="14363" max="14363" width="22.42578125" style="3" customWidth="1"/>
    <col min="14364" max="14365" width="11.42578125" style="3"/>
    <col min="14366" max="14366" width="14.42578125" style="3" customWidth="1"/>
    <col min="14367" max="14367" width="20" style="3" customWidth="1"/>
    <col min="14368" max="14600" width="11.42578125" style="3"/>
    <col min="14601" max="14601" width="43.7109375" style="3" customWidth="1"/>
    <col min="14602" max="14602" width="18.28515625" style="3" customWidth="1"/>
    <col min="14603" max="14603" width="35.42578125" style="3" customWidth="1"/>
    <col min="14604" max="14604" width="56.42578125" style="3" customWidth="1"/>
    <col min="14605" max="14605" width="121.28515625" style="3" customWidth="1"/>
    <col min="14606" max="14606" width="6" style="3" customWidth="1"/>
    <col min="14607" max="14607" width="33.42578125" style="3" customWidth="1"/>
    <col min="14608" max="14608" width="14.28515625" style="3" customWidth="1"/>
    <col min="14609" max="14609" width="12.7109375" style="3" customWidth="1"/>
    <col min="14610" max="14610" width="20.85546875" style="3" customWidth="1"/>
    <col min="14611" max="14611" width="16" style="3" customWidth="1"/>
    <col min="14612" max="14612" width="5.85546875" style="3" customWidth="1"/>
    <col min="14613" max="14613" width="35.42578125" style="3" customWidth="1"/>
    <col min="14614" max="14614" width="17.42578125" style="3" customWidth="1"/>
    <col min="14615" max="14615" width="14.140625" style="3" customWidth="1"/>
    <col min="14616" max="14616" width="22" style="3" customWidth="1"/>
    <col min="14617" max="14618" width="11.42578125" style="3"/>
    <col min="14619" max="14619" width="22.42578125" style="3" customWidth="1"/>
    <col min="14620" max="14621" width="11.42578125" style="3"/>
    <col min="14622" max="14622" width="14.42578125" style="3" customWidth="1"/>
    <col min="14623" max="14623" width="20" style="3" customWidth="1"/>
    <col min="14624" max="14856" width="11.42578125" style="3"/>
    <col min="14857" max="14857" width="43.7109375" style="3" customWidth="1"/>
    <col min="14858" max="14858" width="18.28515625" style="3" customWidth="1"/>
    <col min="14859" max="14859" width="35.42578125" style="3" customWidth="1"/>
    <col min="14860" max="14860" width="56.42578125" style="3" customWidth="1"/>
    <col min="14861" max="14861" width="121.28515625" style="3" customWidth="1"/>
    <col min="14862" max="14862" width="6" style="3" customWidth="1"/>
    <col min="14863" max="14863" width="33.42578125" style="3" customWidth="1"/>
    <col min="14864" max="14864" width="14.28515625" style="3" customWidth="1"/>
    <col min="14865" max="14865" width="12.7109375" style="3" customWidth="1"/>
    <col min="14866" max="14866" width="20.85546875" style="3" customWidth="1"/>
    <col min="14867" max="14867" width="16" style="3" customWidth="1"/>
    <col min="14868" max="14868" width="5.85546875" style="3" customWidth="1"/>
    <col min="14869" max="14869" width="35.42578125" style="3" customWidth="1"/>
    <col min="14870" max="14870" width="17.42578125" style="3" customWidth="1"/>
    <col min="14871" max="14871" width="14.140625" style="3" customWidth="1"/>
    <col min="14872" max="14872" width="22" style="3" customWidth="1"/>
    <col min="14873" max="14874" width="11.42578125" style="3"/>
    <col min="14875" max="14875" width="22.42578125" style="3" customWidth="1"/>
    <col min="14876" max="14877" width="11.42578125" style="3"/>
    <col min="14878" max="14878" width="14.42578125" style="3" customWidth="1"/>
    <col min="14879" max="14879" width="20" style="3" customWidth="1"/>
    <col min="14880" max="15112" width="11.42578125" style="3"/>
    <col min="15113" max="15113" width="43.7109375" style="3" customWidth="1"/>
    <col min="15114" max="15114" width="18.28515625" style="3" customWidth="1"/>
    <col min="15115" max="15115" width="35.42578125" style="3" customWidth="1"/>
    <col min="15116" max="15116" width="56.42578125" style="3" customWidth="1"/>
    <col min="15117" max="15117" width="121.28515625" style="3" customWidth="1"/>
    <col min="15118" max="15118" width="6" style="3" customWidth="1"/>
    <col min="15119" max="15119" width="33.42578125" style="3" customWidth="1"/>
    <col min="15120" max="15120" width="14.28515625" style="3" customWidth="1"/>
    <col min="15121" max="15121" width="12.7109375" style="3" customWidth="1"/>
    <col min="15122" max="15122" width="20.85546875" style="3" customWidth="1"/>
    <col min="15123" max="15123" width="16" style="3" customWidth="1"/>
    <col min="15124" max="15124" width="5.85546875" style="3" customWidth="1"/>
    <col min="15125" max="15125" width="35.42578125" style="3" customWidth="1"/>
    <col min="15126" max="15126" width="17.42578125" style="3" customWidth="1"/>
    <col min="15127" max="15127" width="14.140625" style="3" customWidth="1"/>
    <col min="15128" max="15128" width="22" style="3" customWidth="1"/>
    <col min="15129" max="15130" width="11.42578125" style="3"/>
    <col min="15131" max="15131" width="22.42578125" style="3" customWidth="1"/>
    <col min="15132" max="15133" width="11.42578125" style="3"/>
    <col min="15134" max="15134" width="14.42578125" style="3" customWidth="1"/>
    <col min="15135" max="15135" width="20" style="3" customWidth="1"/>
    <col min="15136" max="15368" width="11.42578125" style="3"/>
    <col min="15369" max="15369" width="43.7109375" style="3" customWidth="1"/>
    <col min="15370" max="15370" width="18.28515625" style="3" customWidth="1"/>
    <col min="15371" max="15371" width="35.42578125" style="3" customWidth="1"/>
    <col min="15372" max="15372" width="56.42578125" style="3" customWidth="1"/>
    <col min="15373" max="15373" width="121.28515625" style="3" customWidth="1"/>
    <col min="15374" max="15374" width="6" style="3" customWidth="1"/>
    <col min="15375" max="15375" width="33.42578125" style="3" customWidth="1"/>
    <col min="15376" max="15376" width="14.28515625" style="3" customWidth="1"/>
    <col min="15377" max="15377" width="12.7109375" style="3" customWidth="1"/>
    <col min="15378" max="15378" width="20.85546875" style="3" customWidth="1"/>
    <col min="15379" max="15379" width="16" style="3" customWidth="1"/>
    <col min="15380" max="15380" width="5.85546875" style="3" customWidth="1"/>
    <col min="15381" max="15381" width="35.42578125" style="3" customWidth="1"/>
    <col min="15382" max="15382" width="17.42578125" style="3" customWidth="1"/>
    <col min="15383" max="15383" width="14.140625" style="3" customWidth="1"/>
    <col min="15384" max="15384" width="22" style="3" customWidth="1"/>
    <col min="15385" max="15386" width="11.42578125" style="3"/>
    <col min="15387" max="15387" width="22.42578125" style="3" customWidth="1"/>
    <col min="15388" max="15389" width="11.42578125" style="3"/>
    <col min="15390" max="15390" width="14.42578125" style="3" customWidth="1"/>
    <col min="15391" max="15391" width="20" style="3" customWidth="1"/>
    <col min="15392" max="15624" width="11.42578125" style="3"/>
    <col min="15625" max="15625" width="43.7109375" style="3" customWidth="1"/>
    <col min="15626" max="15626" width="18.28515625" style="3" customWidth="1"/>
    <col min="15627" max="15627" width="35.42578125" style="3" customWidth="1"/>
    <col min="15628" max="15628" width="56.42578125" style="3" customWidth="1"/>
    <col min="15629" max="15629" width="121.28515625" style="3" customWidth="1"/>
    <col min="15630" max="15630" width="6" style="3" customWidth="1"/>
    <col min="15631" max="15631" width="33.42578125" style="3" customWidth="1"/>
    <col min="15632" max="15632" width="14.28515625" style="3" customWidth="1"/>
    <col min="15633" max="15633" width="12.7109375" style="3" customWidth="1"/>
    <col min="15634" max="15634" width="20.85546875" style="3" customWidth="1"/>
    <col min="15635" max="15635" width="16" style="3" customWidth="1"/>
    <col min="15636" max="15636" width="5.85546875" style="3" customWidth="1"/>
    <col min="15637" max="15637" width="35.42578125" style="3" customWidth="1"/>
    <col min="15638" max="15638" width="17.42578125" style="3" customWidth="1"/>
    <col min="15639" max="15639" width="14.140625" style="3" customWidth="1"/>
    <col min="15640" max="15640" width="22" style="3" customWidth="1"/>
    <col min="15641" max="15642" width="11.42578125" style="3"/>
    <col min="15643" max="15643" width="22.42578125" style="3" customWidth="1"/>
    <col min="15644" max="15645" width="11.42578125" style="3"/>
    <col min="15646" max="15646" width="14.42578125" style="3" customWidth="1"/>
    <col min="15647" max="15647" width="20" style="3" customWidth="1"/>
    <col min="15648" max="15880" width="11.42578125" style="3"/>
    <col min="15881" max="15881" width="43.7109375" style="3" customWidth="1"/>
    <col min="15882" max="15882" width="18.28515625" style="3" customWidth="1"/>
    <col min="15883" max="15883" width="35.42578125" style="3" customWidth="1"/>
    <col min="15884" max="15884" width="56.42578125" style="3" customWidth="1"/>
    <col min="15885" max="15885" width="121.28515625" style="3" customWidth="1"/>
    <col min="15886" max="15886" width="6" style="3" customWidth="1"/>
    <col min="15887" max="15887" width="33.42578125" style="3" customWidth="1"/>
    <col min="15888" max="15888" width="14.28515625" style="3" customWidth="1"/>
    <col min="15889" max="15889" width="12.7109375" style="3" customWidth="1"/>
    <col min="15890" max="15890" width="20.85546875" style="3" customWidth="1"/>
    <col min="15891" max="15891" width="16" style="3" customWidth="1"/>
    <col min="15892" max="15892" width="5.85546875" style="3" customWidth="1"/>
    <col min="15893" max="15893" width="35.42578125" style="3" customWidth="1"/>
    <col min="15894" max="15894" width="17.42578125" style="3" customWidth="1"/>
    <col min="15895" max="15895" width="14.140625" style="3" customWidth="1"/>
    <col min="15896" max="15896" width="22" style="3" customWidth="1"/>
    <col min="15897" max="15898" width="11.42578125" style="3"/>
    <col min="15899" max="15899" width="22.42578125" style="3" customWidth="1"/>
    <col min="15900" max="15901" width="11.42578125" style="3"/>
    <col min="15902" max="15902" width="14.42578125" style="3" customWidth="1"/>
    <col min="15903" max="15903" width="20" style="3" customWidth="1"/>
    <col min="15904" max="16136" width="11.42578125" style="3"/>
    <col min="16137" max="16137" width="43.7109375" style="3" customWidth="1"/>
    <col min="16138" max="16138" width="18.28515625" style="3" customWidth="1"/>
    <col min="16139" max="16139" width="35.42578125" style="3" customWidth="1"/>
    <col min="16140" max="16140" width="56.42578125" style="3" customWidth="1"/>
    <col min="16141" max="16141" width="121.28515625" style="3" customWidth="1"/>
    <col min="16142" max="16142" width="6" style="3" customWidth="1"/>
    <col min="16143" max="16143" width="33.42578125" style="3" customWidth="1"/>
    <col min="16144" max="16144" width="14.28515625" style="3" customWidth="1"/>
    <col min="16145" max="16145" width="12.7109375" style="3" customWidth="1"/>
    <col min="16146" max="16146" width="20.85546875" style="3" customWidth="1"/>
    <col min="16147" max="16147" width="16" style="3" customWidth="1"/>
    <col min="16148" max="16148" width="5.85546875" style="3" customWidth="1"/>
    <col min="16149" max="16149" width="35.42578125" style="3" customWidth="1"/>
    <col min="16150" max="16150" width="17.42578125" style="3" customWidth="1"/>
    <col min="16151" max="16151" width="14.140625" style="3" customWidth="1"/>
    <col min="16152" max="16152" width="22" style="3" customWidth="1"/>
    <col min="16153" max="16154" width="11.42578125" style="3"/>
    <col min="16155" max="16155" width="22.42578125" style="3" customWidth="1"/>
    <col min="16156" max="16157" width="11.42578125" style="3"/>
    <col min="16158" max="16158" width="14.42578125" style="3" customWidth="1"/>
    <col min="16159" max="16159" width="20" style="3" customWidth="1"/>
    <col min="16160" max="16384" width="11.42578125" style="3"/>
  </cols>
  <sheetData>
    <row r="1" spans="1:31" ht="15.75" x14ac:dyDescent="0.2">
      <c r="A1" s="320" t="s">
        <v>0</v>
      </c>
      <c r="B1" s="320"/>
      <c r="C1" s="320"/>
      <c r="D1" s="320"/>
      <c r="E1" s="320"/>
      <c r="F1" s="320"/>
      <c r="G1" s="320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1" ht="15.75" x14ac:dyDescent="0.2">
      <c r="A2" s="320" t="s">
        <v>1</v>
      </c>
      <c r="B2" s="320"/>
      <c r="C2" s="320"/>
      <c r="D2" s="320"/>
      <c r="E2" s="320"/>
      <c r="F2" s="320"/>
      <c r="G2" s="320"/>
      <c r="H2" s="2"/>
      <c r="I2" s="313" t="s">
        <v>2</v>
      </c>
      <c r="J2" s="314"/>
      <c r="K2" s="314"/>
      <c r="L2" s="314"/>
      <c r="M2" s="314"/>
      <c r="N2" s="314"/>
      <c r="O2" s="314"/>
      <c r="P2" s="315"/>
      <c r="Q2" s="2"/>
      <c r="R2" s="313" t="s">
        <v>3</v>
      </c>
      <c r="S2" s="314"/>
      <c r="T2" s="314"/>
      <c r="U2" s="314"/>
      <c r="V2" s="314"/>
      <c r="W2" s="314"/>
      <c r="X2" s="314"/>
      <c r="Y2" s="315"/>
      <c r="AA2" s="316"/>
      <c r="AB2" s="316"/>
      <c r="AC2" s="316"/>
      <c r="AD2" s="316"/>
      <c r="AE2" s="316"/>
    </row>
    <row r="3" spans="1:31" ht="28.5" customHeight="1" x14ac:dyDescent="0.2">
      <c r="A3" s="1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6" t="s">
        <v>9</v>
      </c>
      <c r="G3" s="5" t="s">
        <v>10</v>
      </c>
      <c r="H3" s="2"/>
      <c r="I3" s="7" t="s">
        <v>11</v>
      </c>
      <c r="J3" s="7" t="s">
        <v>4</v>
      </c>
      <c r="K3" s="8" t="s">
        <v>5</v>
      </c>
      <c r="L3" s="8" t="s">
        <v>6</v>
      </c>
      <c r="M3" s="8" t="s">
        <v>7</v>
      </c>
      <c r="N3" s="8" t="s">
        <v>8</v>
      </c>
      <c r="O3" s="8" t="s">
        <v>9</v>
      </c>
      <c r="P3" s="8" t="s">
        <v>10</v>
      </c>
      <c r="Q3" s="2"/>
      <c r="R3" s="7" t="s">
        <v>11</v>
      </c>
      <c r="S3" s="7" t="s">
        <v>4</v>
      </c>
      <c r="T3" s="8" t="s">
        <v>5</v>
      </c>
      <c r="U3" s="8" t="s">
        <v>6</v>
      </c>
      <c r="V3" s="8" t="s">
        <v>7</v>
      </c>
      <c r="W3" s="8" t="s">
        <v>8</v>
      </c>
      <c r="X3" s="8" t="s">
        <v>9</v>
      </c>
      <c r="Y3" s="8" t="s">
        <v>10</v>
      </c>
      <c r="AA3" s="4"/>
      <c r="AB3" s="9"/>
      <c r="AC3" s="9"/>
      <c r="AD3" s="9"/>
      <c r="AE3" s="9"/>
    </row>
    <row r="4" spans="1:31" ht="15.75" x14ac:dyDescent="0.25">
      <c r="A4" s="10" t="s">
        <v>12</v>
      </c>
      <c r="B4" s="11" t="str">
        <f t="shared" ref="B4:B10" si="0">+IF(F4=0,0,MID(F4,LEN(F4)-3,1))</f>
        <v>4</v>
      </c>
      <c r="C4" s="12">
        <v>1</v>
      </c>
      <c r="D4" s="12" t="s">
        <v>13</v>
      </c>
      <c r="E4" s="13" t="str">
        <f t="shared" ref="E4:E10" si="1">+IF(F4=0,0,CONCATENATE(MID(F4,FIND("-",F4,1)+1,4),"ORAS"))</f>
        <v>15 HORAS</v>
      </c>
      <c r="F4" s="14" t="s">
        <v>32</v>
      </c>
      <c r="G4" s="15">
        <f>+IF(F4="","",VLOOKUP(F4,$H$140:$I$192,2,FALSE))</f>
        <v>582964</v>
      </c>
      <c r="H4" s="2"/>
      <c r="I4" s="16" t="s">
        <v>15</v>
      </c>
      <c r="J4" s="14" t="s">
        <v>16</v>
      </c>
      <c r="K4" s="17">
        <v>0</v>
      </c>
      <c r="L4" s="18">
        <v>1</v>
      </c>
      <c r="M4" s="19" t="s">
        <v>13</v>
      </c>
      <c r="N4" s="13" t="str">
        <f>+IF(O4=0,0,CONCATENATE(MID(O4,FIND("-",O4,1)+1,4),"ORAS"))</f>
        <v>15 HORAS</v>
      </c>
      <c r="O4" s="14" t="s">
        <v>17</v>
      </c>
      <c r="P4" s="15">
        <f>+IF(O4="","",VLOOKUP(O4,$H$140:$I$192,2,FALSE))</f>
        <v>239262</v>
      </c>
      <c r="Q4" s="2"/>
      <c r="R4" s="16" t="s">
        <v>15</v>
      </c>
      <c r="S4" s="20" t="s">
        <v>18</v>
      </c>
      <c r="T4" s="17" t="str">
        <f>+IF(X4=0,0,MID(X4,LEN(X4)-3,1))</f>
        <v>4</v>
      </c>
      <c r="U4" s="21">
        <v>1</v>
      </c>
      <c r="V4" s="22" t="s">
        <v>13</v>
      </c>
      <c r="W4" s="13" t="str">
        <f>+IF(X4=0,0,CONCATENATE(MID(X4,FIND("-",X4,1)+1,4),"ORAS"))</f>
        <v>15 HORAS</v>
      </c>
      <c r="X4" s="14" t="s">
        <v>19</v>
      </c>
      <c r="Y4" s="15">
        <f t="shared" ref="Y4:Y6" si="2">+IF(X4="","",VLOOKUP(X4,$H$140:$I$192,2,FALSE))</f>
        <v>501739</v>
      </c>
      <c r="AA4" s="23"/>
      <c r="AB4" s="24"/>
      <c r="AC4" s="24"/>
      <c r="AD4" s="25"/>
      <c r="AE4" s="26"/>
    </row>
    <row r="5" spans="1:31" ht="15.75" x14ac:dyDescent="0.25">
      <c r="A5" s="14" t="s">
        <v>20</v>
      </c>
      <c r="B5" s="11" t="str">
        <f t="shared" si="0"/>
        <v>3</v>
      </c>
      <c r="C5" s="19">
        <v>1</v>
      </c>
      <c r="D5" s="19" t="s">
        <v>13</v>
      </c>
      <c r="E5" s="13" t="str">
        <f t="shared" si="1"/>
        <v>15 HORAS</v>
      </c>
      <c r="F5" s="14" t="s">
        <v>14</v>
      </c>
      <c r="G5" s="15">
        <f>+IF(F5="","",VLOOKUP(F5,$H$140:I$192,2,FALSE))</f>
        <v>514916</v>
      </c>
      <c r="H5" s="2"/>
      <c r="I5" s="16" t="s">
        <v>15</v>
      </c>
      <c r="J5" s="14" t="s">
        <v>21</v>
      </c>
      <c r="K5" s="17">
        <v>3</v>
      </c>
      <c r="L5" s="18">
        <v>1</v>
      </c>
      <c r="M5" s="19" t="s">
        <v>13</v>
      </c>
      <c r="N5" s="13" t="str">
        <f>+IF(O5=0,0,CONCATENATE(MID(O5,FIND("-",O5,1)+1,4),"ORAS"))</f>
        <v>15 HORAS</v>
      </c>
      <c r="O5" s="14" t="s">
        <v>22</v>
      </c>
      <c r="P5" s="15">
        <f t="shared" ref="P5:P8" si="3">+IF(O5="","",VLOOKUP(O5,$H$140:$I$192,2,FALSE))</f>
        <v>443323</v>
      </c>
      <c r="Q5" s="2"/>
      <c r="R5" s="16" t="s">
        <v>15</v>
      </c>
      <c r="S5" s="20" t="s">
        <v>23</v>
      </c>
      <c r="T5" s="17" t="str">
        <f>+IF(X5=0,0,MID(X5,LEN(X5)-3,1))</f>
        <v>4</v>
      </c>
      <c r="U5" s="21">
        <v>1</v>
      </c>
      <c r="V5" s="22" t="s">
        <v>13</v>
      </c>
      <c r="W5" s="13" t="str">
        <f>+IF(X5=0,0,CONCATENATE(MID(X5,FIND("-",X5,1)+1,4),"ORAS"))</f>
        <v>15 HORAS</v>
      </c>
      <c r="X5" s="14" t="s">
        <v>19</v>
      </c>
      <c r="Y5" s="15">
        <f t="shared" si="2"/>
        <v>501739</v>
      </c>
      <c r="AA5" s="23"/>
      <c r="AB5" s="24"/>
      <c r="AC5" s="24"/>
      <c r="AD5" s="25"/>
      <c r="AE5" s="26"/>
    </row>
    <row r="6" spans="1:31" ht="15.75" x14ac:dyDescent="0.25">
      <c r="A6" s="14" t="s">
        <v>24</v>
      </c>
      <c r="B6" s="11" t="str">
        <f t="shared" si="0"/>
        <v>3</v>
      </c>
      <c r="C6" s="19">
        <v>1</v>
      </c>
      <c r="D6" s="19" t="s">
        <v>13</v>
      </c>
      <c r="E6" s="13" t="str">
        <f t="shared" si="1"/>
        <v>15 HORAS</v>
      </c>
      <c r="F6" s="14" t="s">
        <v>14</v>
      </c>
      <c r="G6" s="15">
        <f>+IF(F6="","",VLOOKUP(F6,$H$140:I$192,2,FALSE))</f>
        <v>514916</v>
      </c>
      <c r="H6" s="2"/>
      <c r="I6" s="16" t="s">
        <v>25</v>
      </c>
      <c r="J6" s="14" t="s">
        <v>260</v>
      </c>
      <c r="K6" s="17">
        <v>4</v>
      </c>
      <c r="L6" s="18">
        <v>1</v>
      </c>
      <c r="M6" s="19" t="s">
        <v>13</v>
      </c>
      <c r="N6" s="13" t="str">
        <f>+IF(O6=0,0,CONCATENATE(MID(O6,FIND("-",O6,1)+1,4),"ORAS"))</f>
        <v>09 HORAS</v>
      </c>
      <c r="O6" s="14" t="s">
        <v>166</v>
      </c>
      <c r="P6" s="15">
        <f t="shared" si="3"/>
        <v>345928</v>
      </c>
      <c r="Q6" s="2"/>
      <c r="R6" s="16" t="s">
        <v>15</v>
      </c>
      <c r="S6" s="20" t="s">
        <v>28</v>
      </c>
      <c r="T6" s="17" t="str">
        <f>+IF(X6=0,0,MID(X6,LEN(X6)-3,1))</f>
        <v>4</v>
      </c>
      <c r="U6" s="21">
        <v>1</v>
      </c>
      <c r="V6" s="22" t="s">
        <v>13</v>
      </c>
      <c r="W6" s="13" t="str">
        <f>+IF(X6=0,0,CONCATENATE(MID(X6,FIND("-",X6,1)+1,4),"ORAS"))</f>
        <v>15 HORAS</v>
      </c>
      <c r="X6" s="14" t="s">
        <v>19</v>
      </c>
      <c r="Y6" s="15">
        <f t="shared" si="2"/>
        <v>501739</v>
      </c>
      <c r="AA6" s="23"/>
      <c r="AB6" s="24"/>
      <c r="AC6" s="24"/>
      <c r="AD6" s="25"/>
      <c r="AE6" s="26"/>
    </row>
    <row r="7" spans="1:31" ht="15.75" x14ac:dyDescent="0.25">
      <c r="A7" s="14" t="s">
        <v>29</v>
      </c>
      <c r="B7" s="11" t="str">
        <f t="shared" si="0"/>
        <v>2</v>
      </c>
      <c r="C7" s="19">
        <v>1</v>
      </c>
      <c r="D7" s="19" t="s">
        <v>13</v>
      </c>
      <c r="E7" s="13" t="str">
        <f t="shared" si="1"/>
        <v>15 HORAS</v>
      </c>
      <c r="F7" s="14" t="s">
        <v>87</v>
      </c>
      <c r="G7" s="15">
        <f>+IF(F7="","",VLOOKUP(F7,$H$140:I$192,2,FALSE))</f>
        <v>448638</v>
      </c>
      <c r="H7" s="2"/>
      <c r="I7" s="16"/>
      <c r="J7" s="14"/>
      <c r="K7" s="17"/>
      <c r="L7" s="18"/>
      <c r="M7" s="19"/>
      <c r="N7" s="13"/>
      <c r="O7" s="14">
        <v>0</v>
      </c>
      <c r="P7" s="125">
        <f t="shared" si="3"/>
        <v>0</v>
      </c>
      <c r="Q7" s="2"/>
      <c r="R7" s="27"/>
      <c r="S7" s="28"/>
      <c r="T7" s="17"/>
      <c r="U7" s="29"/>
      <c r="V7" s="12"/>
      <c r="W7" s="13"/>
      <c r="X7" s="14">
        <v>0</v>
      </c>
      <c r="Y7" s="125">
        <f>+IF(X7="","",VLOOKUP(X7,$H$140:$I$186,2,FALSE))</f>
        <v>0</v>
      </c>
      <c r="AA7" s="23"/>
      <c r="AB7" s="23"/>
      <c r="AC7" s="23"/>
      <c r="AD7" s="23"/>
      <c r="AE7" s="23"/>
    </row>
    <row r="8" spans="1:31" ht="15.75" x14ac:dyDescent="0.25">
      <c r="A8" s="14" t="s">
        <v>30</v>
      </c>
      <c r="B8" s="11" t="str">
        <f t="shared" si="0"/>
        <v>2</v>
      </c>
      <c r="C8" s="19">
        <v>1</v>
      </c>
      <c r="D8" s="19" t="s">
        <v>13</v>
      </c>
      <c r="E8" s="13" t="str">
        <f t="shared" si="1"/>
        <v>15 HORAS</v>
      </c>
      <c r="F8" s="14" t="s">
        <v>87</v>
      </c>
      <c r="G8" s="15">
        <f>+IF(F8="","",VLOOKUP(F8,$H$140:I$192,2,FALSE))</f>
        <v>448638</v>
      </c>
      <c r="H8" s="2"/>
      <c r="I8" s="16"/>
      <c r="J8" s="14"/>
      <c r="K8" s="17"/>
      <c r="L8" s="18"/>
      <c r="M8" s="19"/>
      <c r="N8" s="13"/>
      <c r="O8" s="14">
        <v>0</v>
      </c>
      <c r="P8" s="125">
        <f t="shared" si="3"/>
        <v>0</v>
      </c>
      <c r="Q8" s="2"/>
      <c r="R8" s="16"/>
      <c r="S8" s="31"/>
      <c r="T8" s="21"/>
      <c r="U8" s="21">
        <f>+U4+U5+U6+U7</f>
        <v>3</v>
      </c>
      <c r="V8" s="19"/>
      <c r="W8" s="14"/>
      <c r="X8" s="14"/>
      <c r="Y8" s="32"/>
      <c r="AA8" s="23"/>
      <c r="AB8" s="23"/>
      <c r="AC8" s="23"/>
      <c r="AD8" s="23"/>
      <c r="AE8" s="23"/>
    </row>
    <row r="9" spans="1:31" ht="15.75" x14ac:dyDescent="0.25">
      <c r="A9" s="33" t="s">
        <v>31</v>
      </c>
      <c r="B9" s="11" t="str">
        <f t="shared" si="0"/>
        <v>3</v>
      </c>
      <c r="C9" s="19">
        <v>1</v>
      </c>
      <c r="D9" s="19" t="s">
        <v>13</v>
      </c>
      <c r="E9" s="13" t="str">
        <f t="shared" si="1"/>
        <v>15 HORAS</v>
      </c>
      <c r="F9" s="14" t="s">
        <v>14</v>
      </c>
      <c r="G9" s="15">
        <f>+IF(F9="","",VLOOKUP(F9,$H$140:I$192,2,FALSE))</f>
        <v>514916</v>
      </c>
      <c r="H9" s="2"/>
      <c r="I9" s="34"/>
      <c r="J9" s="14"/>
      <c r="K9" s="17"/>
      <c r="L9" s="35"/>
      <c r="M9" s="35"/>
      <c r="N9" s="14"/>
      <c r="O9" s="14"/>
      <c r="P9" s="36"/>
      <c r="Q9" s="2"/>
      <c r="R9" s="37"/>
      <c r="S9" s="38"/>
      <c r="T9" s="38"/>
      <c r="U9" s="38"/>
      <c r="V9" s="39"/>
      <c r="W9" s="39"/>
      <c r="X9" s="39"/>
      <c r="Y9" s="2"/>
      <c r="AA9" s="23"/>
      <c r="AB9" s="23"/>
      <c r="AC9" s="23"/>
      <c r="AD9" s="23"/>
      <c r="AE9" s="23"/>
    </row>
    <row r="10" spans="1:31" ht="15.75" x14ac:dyDescent="0.25">
      <c r="A10" s="33" t="s">
        <v>33</v>
      </c>
      <c r="B10" s="11" t="str">
        <f t="shared" si="0"/>
        <v>4</v>
      </c>
      <c r="C10" s="19">
        <v>1</v>
      </c>
      <c r="D10" s="19" t="s">
        <v>13</v>
      </c>
      <c r="E10" s="13" t="str">
        <f t="shared" si="1"/>
        <v>15 HORAS</v>
      </c>
      <c r="F10" s="14" t="s">
        <v>32</v>
      </c>
      <c r="G10" s="15">
        <f>+IF(F10="","",VLOOKUP(F10,$H$140:I$192,2,FALSE))</f>
        <v>582964</v>
      </c>
      <c r="H10" s="2"/>
      <c r="I10" s="34"/>
      <c r="J10" s="14"/>
      <c r="K10" s="17"/>
      <c r="L10" s="35"/>
      <c r="M10" s="35"/>
      <c r="N10" s="14"/>
      <c r="O10" s="14"/>
      <c r="P10" s="36"/>
      <c r="Q10" s="2"/>
      <c r="R10" s="37"/>
      <c r="S10" s="38"/>
      <c r="T10" s="38"/>
      <c r="U10" s="38"/>
      <c r="V10" s="39"/>
      <c r="W10" s="39"/>
      <c r="X10" s="39"/>
      <c r="Y10" s="2"/>
      <c r="AA10" s="23"/>
      <c r="AB10" s="23"/>
      <c r="AC10" s="23"/>
      <c r="AD10" s="23"/>
      <c r="AE10" s="23"/>
    </row>
    <row r="11" spans="1:31" ht="15.75" x14ac:dyDescent="0.25">
      <c r="A11" s="40"/>
      <c r="B11" s="11"/>
      <c r="C11" s="19"/>
      <c r="D11" s="19"/>
      <c r="E11" s="13"/>
      <c r="F11" s="14"/>
      <c r="G11" s="30"/>
      <c r="H11" s="2"/>
      <c r="I11" s="34"/>
      <c r="J11" s="14"/>
      <c r="K11" s="17"/>
      <c r="L11" s="35"/>
      <c r="M11" s="35"/>
      <c r="N11" s="14"/>
      <c r="O11" s="14"/>
      <c r="P11" s="41"/>
      <c r="Q11" s="2"/>
      <c r="R11" s="37"/>
      <c r="S11" s="38"/>
      <c r="T11" s="38"/>
      <c r="U11" s="38"/>
      <c r="V11" s="39"/>
      <c r="W11" s="39"/>
      <c r="X11" s="39"/>
      <c r="Y11" s="2"/>
      <c r="AA11" s="23"/>
      <c r="AB11" s="23"/>
      <c r="AC11" s="23"/>
      <c r="AD11" s="23"/>
      <c r="AE11" s="23"/>
    </row>
    <row r="12" spans="1:31" ht="15.75" x14ac:dyDescent="0.25">
      <c r="A12" s="40"/>
      <c r="B12" s="11"/>
      <c r="C12" s="19"/>
      <c r="D12" s="19"/>
      <c r="E12" s="13"/>
      <c r="F12" s="14"/>
      <c r="G12" s="30"/>
      <c r="H12" s="2"/>
      <c r="I12" s="34"/>
      <c r="J12" s="14"/>
      <c r="K12" s="17"/>
      <c r="L12" s="35"/>
      <c r="M12" s="35"/>
      <c r="N12" s="14"/>
      <c r="O12" s="14"/>
      <c r="P12" s="41"/>
      <c r="Q12" s="2"/>
      <c r="R12" s="37"/>
      <c r="S12" s="38"/>
      <c r="T12" s="38"/>
      <c r="U12" s="38"/>
      <c r="V12" s="39"/>
      <c r="W12" s="39"/>
      <c r="X12" s="39"/>
      <c r="Y12" s="2"/>
      <c r="AA12" s="23"/>
      <c r="AB12" s="23"/>
      <c r="AC12" s="23"/>
      <c r="AD12" s="23"/>
      <c r="AE12" s="23"/>
    </row>
    <row r="13" spans="1:31" ht="15.75" x14ac:dyDescent="0.25">
      <c r="A13" s="42"/>
      <c r="B13" s="11">
        <f>+B10+B9+B8+B7+B6+B5+B4</f>
        <v>21</v>
      </c>
      <c r="C13" s="11">
        <f>+C10+C9+C8+C7+C6+C5+C4</f>
        <v>7</v>
      </c>
      <c r="D13" s="43"/>
      <c r="E13" s="43"/>
      <c r="F13" s="14"/>
      <c r="G13" s="44">
        <f>SUM(G4:G12)</f>
        <v>3607952</v>
      </c>
      <c r="H13" s="2"/>
      <c r="I13" s="34"/>
      <c r="J13" s="14"/>
      <c r="K13" s="17"/>
      <c r="L13" s="18"/>
      <c r="M13" s="35"/>
      <c r="N13" s="14"/>
      <c r="O13" s="14"/>
      <c r="P13" s="45"/>
      <c r="Q13" s="2"/>
      <c r="R13" s="313" t="s">
        <v>34</v>
      </c>
      <c r="S13" s="314"/>
      <c r="T13" s="314"/>
      <c r="U13" s="314"/>
      <c r="V13" s="333"/>
      <c r="W13" s="333"/>
      <c r="X13" s="333"/>
      <c r="Y13" s="315"/>
      <c r="AA13" s="23"/>
      <c r="AB13" s="23"/>
      <c r="AC13" s="23"/>
      <c r="AD13" s="23"/>
      <c r="AE13" s="23"/>
    </row>
    <row r="14" spans="1:31" ht="16.5" customHeight="1" x14ac:dyDescent="0.25">
      <c r="A14" s="331" t="s">
        <v>35</v>
      </c>
      <c r="B14" s="331"/>
      <c r="C14" s="331"/>
      <c r="D14" s="331"/>
      <c r="E14" s="331"/>
      <c r="F14" s="331"/>
      <c r="G14" s="331"/>
      <c r="H14" s="2"/>
      <c r="I14" s="34"/>
      <c r="J14" s="14"/>
      <c r="K14" s="17"/>
      <c r="L14" s="18"/>
      <c r="M14" s="35"/>
      <c r="N14" s="14"/>
      <c r="O14" s="14"/>
      <c r="P14" s="46"/>
      <c r="Q14" s="2"/>
      <c r="R14" s="7" t="s">
        <v>11</v>
      </c>
      <c r="S14" s="7" t="s">
        <v>4</v>
      </c>
      <c r="T14" s="8" t="s">
        <v>5</v>
      </c>
      <c r="U14" s="8" t="s">
        <v>6</v>
      </c>
      <c r="V14" s="8" t="s">
        <v>7</v>
      </c>
      <c r="W14" s="8" t="s">
        <v>8</v>
      </c>
      <c r="X14" s="8" t="s">
        <v>9</v>
      </c>
      <c r="Y14" s="8" t="s">
        <v>10</v>
      </c>
      <c r="Z14" s="47"/>
    </row>
    <row r="15" spans="1:31" ht="15.75" x14ac:dyDescent="0.2">
      <c r="A15" s="1" t="s">
        <v>4</v>
      </c>
      <c r="B15" s="5" t="s">
        <v>5</v>
      </c>
      <c r="C15" s="5" t="s">
        <v>6</v>
      </c>
      <c r="D15" s="5" t="s">
        <v>7</v>
      </c>
      <c r="E15" s="5" t="s">
        <v>8</v>
      </c>
      <c r="F15" s="48" t="s">
        <v>9</v>
      </c>
      <c r="G15" s="5" t="s">
        <v>10</v>
      </c>
      <c r="H15" s="2"/>
      <c r="I15" s="42"/>
      <c r="J15" s="42"/>
      <c r="K15" s="42"/>
      <c r="L15" s="42"/>
      <c r="M15" s="42"/>
      <c r="N15" s="14"/>
      <c r="O15" s="14"/>
      <c r="P15" s="49"/>
      <c r="Q15" s="2"/>
      <c r="R15" s="50" t="s">
        <v>15</v>
      </c>
      <c r="S15" s="20" t="s">
        <v>36</v>
      </c>
      <c r="T15" s="17">
        <v>3</v>
      </c>
      <c r="U15" s="20">
        <v>0</v>
      </c>
      <c r="V15" s="20" t="s">
        <v>37</v>
      </c>
      <c r="W15" s="13" t="str">
        <f>+IF(X15=0,0,CONCATENATE(MID(X15,FIND("-",X15,1)+1,4),"ORAS"))</f>
        <v>08 HORAS</v>
      </c>
      <c r="X15" s="14" t="s">
        <v>38</v>
      </c>
      <c r="Y15" s="299">
        <f>+(IF(X15="","",VLOOKUP(X15,$H$140:$I$192,2,FALSE)))*T15</f>
        <v>160731</v>
      </c>
    </row>
    <row r="16" spans="1:31" ht="18.75" customHeight="1" x14ac:dyDescent="0.2">
      <c r="A16" s="33" t="s">
        <v>39</v>
      </c>
      <c r="B16" s="51" t="str">
        <f>+IF(F16=0,0,MID(F16,LEN(F16)-3,1))</f>
        <v>3</v>
      </c>
      <c r="C16" s="29">
        <v>1</v>
      </c>
      <c r="D16" s="12" t="s">
        <v>13</v>
      </c>
      <c r="E16" s="13" t="str">
        <f>+IF(F16=0,0,CONCATENATE(MID(F16,FIND("-",F16,1)+1,4),"ORAS"))</f>
        <v>15 HORAS</v>
      </c>
      <c r="F16" s="14" t="s">
        <v>22</v>
      </c>
      <c r="G16" s="15">
        <f>+IF(F16="","",VLOOKUP(F16,$H$140:I$192,2,FALSE))</f>
        <v>443323</v>
      </c>
      <c r="H16" s="2"/>
      <c r="I16" s="332" t="s">
        <v>40</v>
      </c>
      <c r="J16" s="333"/>
      <c r="K16" s="333"/>
      <c r="L16" s="333"/>
      <c r="M16" s="333"/>
      <c r="N16" s="333"/>
      <c r="O16" s="333"/>
      <c r="P16" s="334"/>
      <c r="Q16" s="2"/>
      <c r="R16" s="50" t="s">
        <v>15</v>
      </c>
      <c r="S16" s="20" t="s">
        <v>41</v>
      </c>
      <c r="T16" s="17">
        <v>2</v>
      </c>
      <c r="U16" s="20">
        <v>0</v>
      </c>
      <c r="V16" s="20" t="s">
        <v>37</v>
      </c>
      <c r="W16" s="14" t="str">
        <f>+IF(X16=0,0,CONCATENATE(MID(X16,FIND("-",X16,1)+1,4),"ORAS"))</f>
        <v>08 HORAS</v>
      </c>
      <c r="X16" s="14" t="s">
        <v>38</v>
      </c>
      <c r="Y16" s="299">
        <f>+(IF(X16="","",VLOOKUP(X16,$H$140:$I$192,2,FALSE)))*T16</f>
        <v>107154</v>
      </c>
    </row>
    <row r="17" spans="1:31" ht="23.25" customHeight="1" x14ac:dyDescent="0.2">
      <c r="A17" s="52"/>
      <c r="B17" s="17"/>
      <c r="C17" s="21"/>
      <c r="D17" s="19"/>
      <c r="E17" s="14"/>
      <c r="F17" s="14"/>
      <c r="G17" s="30"/>
      <c r="H17" s="2"/>
      <c r="I17" s="7" t="s">
        <v>11</v>
      </c>
      <c r="J17" s="7" t="s">
        <v>4</v>
      </c>
      <c r="K17" s="8" t="s">
        <v>5</v>
      </c>
      <c r="L17" s="8" t="s">
        <v>6</v>
      </c>
      <c r="M17" s="8" t="s">
        <v>7</v>
      </c>
      <c r="N17" s="8" t="s">
        <v>8</v>
      </c>
      <c r="O17" s="8" t="s">
        <v>9</v>
      </c>
      <c r="P17" s="8" t="s">
        <v>10</v>
      </c>
      <c r="Q17" s="2"/>
      <c r="R17" s="2"/>
      <c r="S17" s="2"/>
      <c r="T17" s="2"/>
      <c r="U17" s="2"/>
      <c r="V17" s="2"/>
      <c r="W17" s="2"/>
      <c r="X17" s="2"/>
      <c r="Y17" s="2"/>
    </row>
    <row r="18" spans="1:31" ht="15.75" x14ac:dyDescent="0.25">
      <c r="A18" s="52"/>
      <c r="B18" s="17"/>
      <c r="C18" s="21"/>
      <c r="D18" s="19"/>
      <c r="E18" s="14"/>
      <c r="F18" s="14"/>
      <c r="G18" s="30"/>
      <c r="H18" s="2"/>
      <c r="I18" s="16" t="s">
        <v>15</v>
      </c>
      <c r="J18" s="14" t="s">
        <v>261</v>
      </c>
      <c r="K18" s="17">
        <v>2</v>
      </c>
      <c r="L18" s="18">
        <v>1</v>
      </c>
      <c r="M18" s="19" t="s">
        <v>13</v>
      </c>
      <c r="N18" s="13" t="str">
        <f>+IF(O18=0,0,CONCATENATE(MID(O18,FIND("-",O18,1)+1,4),"ORAS"))</f>
        <v>09 HORAS</v>
      </c>
      <c r="O18" s="14" t="s">
        <v>108</v>
      </c>
      <c r="P18" s="298">
        <f t="shared" ref="P18:P19" si="4">+IF(O18="","",VLOOKUP(O18,$H$140:$I$192,2,FALSE))</f>
        <v>392186</v>
      </c>
      <c r="Q18" s="2"/>
      <c r="R18" s="313" t="s">
        <v>42</v>
      </c>
      <c r="S18" s="314"/>
      <c r="T18" s="314"/>
      <c r="U18" s="314"/>
      <c r="V18" s="314"/>
      <c r="W18" s="314"/>
      <c r="X18" s="314"/>
      <c r="Y18" s="315"/>
    </row>
    <row r="19" spans="1:31" ht="15.75" x14ac:dyDescent="0.25">
      <c r="A19" s="53"/>
      <c r="B19" s="17"/>
      <c r="C19" s="19"/>
      <c r="D19" s="19"/>
      <c r="E19" s="14"/>
      <c r="F19" s="14"/>
      <c r="G19" s="30"/>
      <c r="H19" s="2"/>
      <c r="I19" s="16"/>
      <c r="J19" s="14"/>
      <c r="K19" s="17"/>
      <c r="L19" s="54"/>
      <c r="M19" s="54"/>
      <c r="N19" s="13">
        <f>+IF(O19=0,0,CONCATENATE(MID(O19,FIND("-",O19,1)+1,4),"ORAS"))</f>
        <v>0</v>
      </c>
      <c r="O19" s="14">
        <v>0</v>
      </c>
      <c r="P19" s="125">
        <f t="shared" si="4"/>
        <v>0</v>
      </c>
      <c r="Q19" s="2"/>
      <c r="R19" s="7" t="s">
        <v>11</v>
      </c>
      <c r="S19" s="7" t="s">
        <v>4</v>
      </c>
      <c r="T19" s="8" t="s">
        <v>5</v>
      </c>
      <c r="U19" s="8" t="s">
        <v>6</v>
      </c>
      <c r="V19" s="8" t="s">
        <v>7</v>
      </c>
      <c r="W19" s="8" t="s">
        <v>8</v>
      </c>
      <c r="X19" s="8" t="s">
        <v>9</v>
      </c>
      <c r="Y19" s="8" t="s">
        <v>10</v>
      </c>
      <c r="AA19" s="23"/>
      <c r="AB19" s="23"/>
      <c r="AC19" s="23"/>
      <c r="AD19" s="23"/>
      <c r="AE19" s="23"/>
    </row>
    <row r="20" spans="1:31" ht="15.75" x14ac:dyDescent="0.25">
      <c r="A20" s="55"/>
      <c r="B20" s="17"/>
      <c r="C20" s="56"/>
      <c r="D20" s="56"/>
      <c r="E20" s="14"/>
      <c r="F20" s="14"/>
      <c r="G20" s="30"/>
      <c r="H20" s="2"/>
      <c r="I20" s="34"/>
      <c r="J20" s="13"/>
      <c r="K20" s="17"/>
      <c r="L20" s="57"/>
      <c r="M20" s="22"/>
      <c r="N20" s="13"/>
      <c r="O20" s="14"/>
      <c r="P20" s="58"/>
      <c r="Q20" s="2"/>
      <c r="R20" s="5" t="s">
        <v>43</v>
      </c>
      <c r="S20" s="20" t="s">
        <v>36</v>
      </c>
      <c r="T20" s="17" t="s">
        <v>37</v>
      </c>
      <c r="U20" s="20" t="s">
        <v>37</v>
      </c>
      <c r="V20" s="12" t="s">
        <v>13</v>
      </c>
      <c r="W20" s="13" t="str">
        <f>+IF(X20=0,0,CONCATENATE(MID(X20,FIND("-",X20,1)+1,4),"ORAS"))</f>
        <v>15 HORAS</v>
      </c>
      <c r="X20" s="14" t="s">
        <v>44</v>
      </c>
      <c r="Y20" s="15">
        <f t="shared" ref="Y20:Y24" si="5">+IF(X20="","",VLOOKUP(X20,$H$140:$I$192,2,FALSE))</f>
        <v>373234</v>
      </c>
      <c r="AA20" s="23"/>
      <c r="AB20" s="23"/>
      <c r="AC20" s="23"/>
      <c r="AD20" s="23"/>
      <c r="AE20" s="23"/>
    </row>
    <row r="21" spans="1:31" ht="15.75" x14ac:dyDescent="0.25">
      <c r="A21" s="55"/>
      <c r="B21" s="17"/>
      <c r="C21" s="56"/>
      <c r="D21" s="56"/>
      <c r="E21" s="14"/>
      <c r="F21" s="14"/>
      <c r="G21" s="30"/>
      <c r="H21" s="2"/>
      <c r="I21" s="34"/>
      <c r="J21" s="13"/>
      <c r="K21" s="17"/>
      <c r="L21" s="57"/>
      <c r="M21" s="22"/>
      <c r="N21" s="13"/>
      <c r="O21" s="14"/>
      <c r="P21" s="58"/>
      <c r="Q21" s="2"/>
      <c r="R21" s="59" t="s">
        <v>43</v>
      </c>
      <c r="S21" s="20" t="s">
        <v>36</v>
      </c>
      <c r="T21" s="17" t="s">
        <v>37</v>
      </c>
      <c r="U21" s="20" t="s">
        <v>37</v>
      </c>
      <c r="V21" s="12" t="s">
        <v>13</v>
      </c>
      <c r="W21" s="13" t="str">
        <f>+IF(X21=0,0,CONCATENATE(MID(X21,FIND("-",X21,1)+1,4),"ORAS"))</f>
        <v>15 HORAS</v>
      </c>
      <c r="X21" s="14" t="s">
        <v>44</v>
      </c>
      <c r="Y21" s="15">
        <f t="shared" si="5"/>
        <v>373234</v>
      </c>
      <c r="AA21" s="23"/>
      <c r="AB21" s="23"/>
      <c r="AC21" s="23"/>
      <c r="AD21" s="23"/>
      <c r="AE21" s="23"/>
    </row>
    <row r="22" spans="1:31" ht="15.75" x14ac:dyDescent="0.25">
      <c r="A22" s="55"/>
      <c r="B22" s="17"/>
      <c r="C22" s="56"/>
      <c r="D22" s="56"/>
      <c r="E22" s="14"/>
      <c r="F22" s="56"/>
      <c r="G22" s="30"/>
      <c r="H22" s="2"/>
      <c r="I22" s="34"/>
      <c r="J22" s="13"/>
      <c r="K22" s="17"/>
      <c r="L22" s="57"/>
      <c r="M22" s="22"/>
      <c r="N22" s="13"/>
      <c r="O22" s="14"/>
      <c r="P22" s="58"/>
      <c r="Q22" s="2"/>
      <c r="R22" s="50" t="s">
        <v>15</v>
      </c>
      <c r="S22" s="20" t="s">
        <v>36</v>
      </c>
      <c r="T22" s="17" t="s">
        <v>37</v>
      </c>
      <c r="U22" s="20">
        <v>1</v>
      </c>
      <c r="V22" s="12" t="s">
        <v>13</v>
      </c>
      <c r="W22" s="13" t="str">
        <f>+IF(X22=0,0,CONCATENATE(MID(X22,FIND("-",X22,1)+1,4),"ORAS"))</f>
        <v>15 HORAS</v>
      </c>
      <c r="X22" s="14" t="s">
        <v>17</v>
      </c>
      <c r="Y22" s="15">
        <f t="shared" si="5"/>
        <v>239262</v>
      </c>
      <c r="AA22" s="23"/>
      <c r="AB22" s="23"/>
      <c r="AC22" s="23"/>
      <c r="AD22" s="23"/>
      <c r="AE22" s="23"/>
    </row>
    <row r="23" spans="1:31" ht="15.75" x14ac:dyDescent="0.25">
      <c r="A23" s="60" t="s">
        <v>45</v>
      </c>
      <c r="B23" s="61">
        <f>SUM(B4:B13)+B16+B17+B18+B19+B20+B22</f>
        <v>24</v>
      </c>
      <c r="C23" s="61">
        <f>+C4+C5+C6+C7+C8+C9+C10+C16</f>
        <v>8</v>
      </c>
      <c r="D23" s="62"/>
      <c r="E23" s="63"/>
      <c r="F23" s="62"/>
      <c r="G23" s="44">
        <f>SUM(G13,G16:G22)</f>
        <v>4051275</v>
      </c>
      <c r="H23" s="2"/>
      <c r="I23" s="34"/>
      <c r="J23" s="14"/>
      <c r="K23" s="17"/>
      <c r="L23" s="54"/>
      <c r="M23" s="54"/>
      <c r="N23" s="13"/>
      <c r="O23" s="14"/>
      <c r="P23" s="58"/>
      <c r="Q23" s="2"/>
      <c r="R23" s="50" t="s">
        <v>15</v>
      </c>
      <c r="S23" s="20" t="s">
        <v>36</v>
      </c>
      <c r="T23" s="17" t="s">
        <v>37</v>
      </c>
      <c r="U23" s="20" t="s">
        <v>37</v>
      </c>
      <c r="V23" s="19" t="s">
        <v>13</v>
      </c>
      <c r="W23" s="14" t="str">
        <f>+IF(X23=0,0,CONCATENATE(MID(X23,FIND("-",X23,1)+1,4),"ORAS"))</f>
        <v>15 HORAS</v>
      </c>
      <c r="X23" s="14" t="s">
        <v>44</v>
      </c>
      <c r="Y23" s="15">
        <f t="shared" si="5"/>
        <v>373234</v>
      </c>
      <c r="AA23" s="23"/>
      <c r="AB23" s="23"/>
      <c r="AC23" s="23"/>
      <c r="AD23" s="23"/>
      <c r="AE23" s="23"/>
    </row>
    <row r="24" spans="1:31" ht="15.75" x14ac:dyDescent="0.25">
      <c r="A24" s="335" t="s">
        <v>46</v>
      </c>
      <c r="B24" s="335"/>
      <c r="C24" s="335"/>
      <c r="D24" s="335"/>
      <c r="E24" s="335"/>
      <c r="F24" s="335"/>
      <c r="G24" s="335"/>
      <c r="H24" s="2"/>
      <c r="I24" s="65"/>
      <c r="J24" s="14"/>
      <c r="K24" s="17"/>
      <c r="L24" s="54"/>
      <c r="M24" s="22"/>
      <c r="N24" s="13"/>
      <c r="O24" s="14"/>
      <c r="P24" s="66"/>
      <c r="Q24" s="2"/>
      <c r="R24" s="67" t="s">
        <v>47</v>
      </c>
      <c r="S24" s="20" t="s">
        <v>36</v>
      </c>
      <c r="T24" s="17" t="s">
        <v>37</v>
      </c>
      <c r="U24" s="20" t="s">
        <v>37</v>
      </c>
      <c r="V24" s="19" t="s">
        <v>13</v>
      </c>
      <c r="W24" s="14" t="str">
        <f>+IF(X24=0,0,CONCATENATE(MID(X24,FIND("-",X24,1)+1,4),"ORAS"))</f>
        <v>15 HORAS</v>
      </c>
      <c r="X24" s="14" t="s">
        <v>44</v>
      </c>
      <c r="Y24" s="300">
        <f t="shared" si="5"/>
        <v>373234</v>
      </c>
      <c r="AA24" s="23"/>
      <c r="AB24" s="23"/>
      <c r="AC24" s="23"/>
      <c r="AD24" s="23"/>
      <c r="AE24" s="23"/>
    </row>
    <row r="25" spans="1:31" ht="15.75" x14ac:dyDescent="0.25">
      <c r="A25" s="335" t="s">
        <v>1</v>
      </c>
      <c r="B25" s="335"/>
      <c r="C25" s="335"/>
      <c r="D25" s="335"/>
      <c r="E25" s="335"/>
      <c r="F25" s="335"/>
      <c r="G25" s="335"/>
      <c r="H25" s="2"/>
      <c r="I25" s="34"/>
      <c r="J25" s="68"/>
      <c r="K25" s="17"/>
      <c r="L25" s="35"/>
      <c r="M25" s="35"/>
      <c r="N25" s="14"/>
      <c r="O25" s="14"/>
      <c r="P25" s="69"/>
      <c r="Q25" s="2"/>
      <c r="R25" s="2"/>
      <c r="S25" s="2"/>
      <c r="T25" s="2"/>
      <c r="U25" s="2"/>
      <c r="V25" s="2"/>
      <c r="W25" s="2"/>
      <c r="X25" s="2"/>
      <c r="Y25" s="2"/>
      <c r="AA25" s="23"/>
      <c r="AB25" s="23"/>
      <c r="AC25" s="23"/>
      <c r="AD25" s="23"/>
      <c r="AE25" s="23"/>
    </row>
    <row r="26" spans="1:31" ht="15.75" x14ac:dyDescent="0.2">
      <c r="A26" s="64" t="s">
        <v>4</v>
      </c>
      <c r="B26" s="70" t="s">
        <v>5</v>
      </c>
      <c r="C26" s="70" t="s">
        <v>6</v>
      </c>
      <c r="D26" s="70" t="s">
        <v>7</v>
      </c>
      <c r="E26" s="70" t="s">
        <v>8</v>
      </c>
      <c r="F26" s="70" t="s">
        <v>9</v>
      </c>
      <c r="G26" s="70" t="s">
        <v>10</v>
      </c>
      <c r="H26" s="2"/>
      <c r="I26" s="2"/>
      <c r="J26" s="71" t="s">
        <v>48</v>
      </c>
      <c r="K26" s="72">
        <f>SUM(K4:K15,K18:K25)</f>
        <v>9</v>
      </c>
      <c r="L26" s="72">
        <f>SUM(L4:L25)</f>
        <v>4</v>
      </c>
      <c r="M26" s="71"/>
      <c r="N26" s="71"/>
      <c r="O26" s="71"/>
      <c r="P26" s="73">
        <f>SUM(P4:P25)</f>
        <v>1420699</v>
      </c>
      <c r="Q26" s="2"/>
      <c r="R26" s="2"/>
      <c r="S26" s="74" t="s">
        <v>48</v>
      </c>
      <c r="T26" s="75">
        <f>T4+T5+T6+T15+T16</f>
        <v>17</v>
      </c>
      <c r="U26" s="75">
        <f>SUM(U4:U7,U22)</f>
        <v>4</v>
      </c>
      <c r="V26" s="74"/>
      <c r="W26" s="74"/>
      <c r="X26" s="74"/>
      <c r="Y26" s="76">
        <f>SUM(Y4:Y24)</f>
        <v>3505300</v>
      </c>
      <c r="AA26" s="77"/>
      <c r="AB26" s="77"/>
      <c r="AC26" s="77"/>
      <c r="AD26" s="77"/>
      <c r="AE26" s="78"/>
    </row>
    <row r="27" spans="1:31" ht="15.75" x14ac:dyDescent="0.2">
      <c r="A27" s="79" t="s">
        <v>49</v>
      </c>
      <c r="B27" s="11" t="str">
        <f>+IF(F27=0,0,MID(F27,LEN(F27)-3,1))</f>
        <v>3</v>
      </c>
      <c r="C27" s="12">
        <v>1</v>
      </c>
      <c r="D27" s="12" t="s">
        <v>13</v>
      </c>
      <c r="E27" s="13" t="str">
        <f>+IF(F27=0,0,CONCATENATE(MID(F27,FIND("-",F27,1)+1,4),"ORAS"))</f>
        <v>15 HORAS</v>
      </c>
      <c r="F27" s="14" t="s">
        <v>14</v>
      </c>
      <c r="G27" s="15">
        <f>+IF(F27="","",VLOOKUP(F27,$H$140:I$192,2,FALSE))</f>
        <v>514916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AA27" s="23"/>
      <c r="AB27" s="23"/>
      <c r="AC27" s="23"/>
      <c r="AD27" s="23"/>
      <c r="AE27" s="23"/>
    </row>
    <row r="28" spans="1:31" ht="20.100000000000001" customHeight="1" x14ac:dyDescent="0.2">
      <c r="A28" s="79" t="s">
        <v>50</v>
      </c>
      <c r="B28" s="51" t="str">
        <f>+IF(F28=0,0,MID(F28,LEN(F28)-3,1))</f>
        <v>3</v>
      </c>
      <c r="C28" s="80">
        <v>1</v>
      </c>
      <c r="D28" s="22" t="s">
        <v>13</v>
      </c>
      <c r="E28" s="13" t="str">
        <f>+IF(F28=0,0,CONCATENATE(MID(F28,FIND("-",F28,1)+1,4),"ORAS"))</f>
        <v>15 HORAS</v>
      </c>
      <c r="F28" s="14" t="s">
        <v>14</v>
      </c>
      <c r="G28" s="298">
        <f>+IF(F28="","",VLOOKUP(F28,$H$140:I$192,2,FALSE))</f>
        <v>514916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31" ht="15.75" customHeight="1" x14ac:dyDescent="0.2">
      <c r="A29" s="79" t="s">
        <v>51</v>
      </c>
      <c r="B29" s="51" t="str">
        <f>+IF(F29=0,0,MID(F29,LEN(F29)-3,1))</f>
        <v>3</v>
      </c>
      <c r="C29" s="80">
        <v>1</v>
      </c>
      <c r="D29" s="22" t="s">
        <v>13</v>
      </c>
      <c r="E29" s="13" t="str">
        <f>+IF(F29=0,0,CONCATENATE(MID(F29,FIND("-",F29,1)+1,4),"ORAS"))</f>
        <v>15 HORAS</v>
      </c>
      <c r="F29" s="14" t="s">
        <v>14</v>
      </c>
      <c r="G29" s="15">
        <f>+IF(F29="","",VLOOKUP(F29,$H$140:I$192,2,FALSE))</f>
        <v>514916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31" ht="15.75" x14ac:dyDescent="0.2">
      <c r="A30" s="79" t="s">
        <v>52</v>
      </c>
      <c r="B30" s="51">
        <v>3</v>
      </c>
      <c r="C30" s="80">
        <v>1</v>
      </c>
      <c r="D30" s="22" t="s">
        <v>13</v>
      </c>
      <c r="E30" s="13" t="str">
        <f t="shared" ref="E30" si="6">+IF(F30=0,0,CONCATENATE(MID(F30,FIND("-",F30,1)+1,4),"ORAS"))</f>
        <v>15 HORAS</v>
      </c>
      <c r="F30" s="14" t="s">
        <v>14</v>
      </c>
      <c r="G30" s="15">
        <f>+IF(F30="","",VLOOKUP(F30,$H$140:I$192,2,FALSE))</f>
        <v>514916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31" ht="15.75" x14ac:dyDescent="0.2">
      <c r="A31" s="81"/>
      <c r="B31" s="51"/>
      <c r="C31" s="80"/>
      <c r="D31" s="22"/>
      <c r="E31" s="13"/>
      <c r="F31" s="56"/>
      <c r="G31" s="30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31" ht="15.75" x14ac:dyDescent="0.2">
      <c r="A32" s="81"/>
      <c r="B32" s="80"/>
      <c r="C32" s="80"/>
      <c r="D32" s="22"/>
      <c r="E32" s="13"/>
      <c r="F32" s="56"/>
      <c r="G32" s="3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5.75" x14ac:dyDescent="0.2">
      <c r="A33" s="336" t="s">
        <v>35</v>
      </c>
      <c r="B33" s="336"/>
      <c r="C33" s="336"/>
      <c r="D33" s="336"/>
      <c r="E33" s="336"/>
      <c r="F33" s="336"/>
      <c r="G33" s="336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5.75" x14ac:dyDescent="0.2">
      <c r="A34" s="64"/>
      <c r="B34" s="70" t="s">
        <v>5</v>
      </c>
      <c r="C34" s="70" t="s">
        <v>6</v>
      </c>
      <c r="D34" s="70" t="s">
        <v>7</v>
      </c>
      <c r="E34" s="70"/>
      <c r="F34" s="70" t="s">
        <v>9</v>
      </c>
      <c r="G34" s="70" t="s">
        <v>10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82"/>
    </row>
    <row r="35" spans="1:25" ht="15.75" x14ac:dyDescent="0.25">
      <c r="A35" s="10" t="s">
        <v>53</v>
      </c>
      <c r="B35" s="51" t="str">
        <f>+IF(F35=0,0,MID(F35,LEN(F35)-3,1))</f>
        <v>2</v>
      </c>
      <c r="C35" s="83">
        <v>1</v>
      </c>
      <c r="D35" s="22" t="s">
        <v>13</v>
      </c>
      <c r="E35" s="13" t="str">
        <f>+IF(F35=0,0,CONCATENATE(MID(F35,FIND("-",F35,1)+1,4),"ORAS"))</f>
        <v>15 HORAS</v>
      </c>
      <c r="F35" s="14" t="s">
        <v>147</v>
      </c>
      <c r="G35" s="298">
        <f>+IF(F35="","",VLOOKUP(F35,$H$140:I$192,2,FALSE))</f>
        <v>388652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82"/>
    </row>
    <row r="36" spans="1:25" ht="15.75" x14ac:dyDescent="0.25">
      <c r="A36" s="79" t="s">
        <v>54</v>
      </c>
      <c r="B36" s="51" t="str">
        <f>+IF(F36=0,0,MID(F36,LEN(F36)-3,1))</f>
        <v>2</v>
      </c>
      <c r="C36" s="83">
        <v>1</v>
      </c>
      <c r="D36" s="22" t="s">
        <v>13</v>
      </c>
      <c r="E36" s="13" t="str">
        <f>+IF(F36=0,0,CONCATENATE(MID(F36,FIND("-",F36,1)+1,4),"ORAS"))</f>
        <v>15 HORAS</v>
      </c>
      <c r="F36" s="14" t="s">
        <v>147</v>
      </c>
      <c r="G36" s="298">
        <f>+IF(F36="","",VLOOKUP(F36,$H$140:I$192,2,FALSE))</f>
        <v>388652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5.75" x14ac:dyDescent="0.25">
      <c r="A37" s="79" t="s">
        <v>55</v>
      </c>
      <c r="B37" s="51" t="str">
        <f>+IF(F37=0,0,MID(F37,LEN(F37)-3,1))</f>
        <v>2</v>
      </c>
      <c r="C37" s="83">
        <v>1</v>
      </c>
      <c r="D37" s="22" t="s">
        <v>13</v>
      </c>
      <c r="E37" s="13" t="str">
        <f>+IF(F37=0,0,CONCATENATE(MID(F37,FIND("-",F37,1)+1,4),"ORAS"))</f>
        <v>15 HORAS</v>
      </c>
      <c r="F37" s="14" t="s">
        <v>147</v>
      </c>
      <c r="G37" s="298">
        <f>+IF(F37="","",VLOOKUP(F37,$H$140:I$192,2,FALSE))</f>
        <v>388652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5.75" x14ac:dyDescent="0.25">
      <c r="A38" s="34" t="s">
        <v>56</v>
      </c>
      <c r="B38" s="51" t="str">
        <f>+IF(F38=0,0,MID(F38,LEN(F38)-3,1))</f>
        <v>3</v>
      </c>
      <c r="C38" s="83">
        <v>1</v>
      </c>
      <c r="D38" s="22" t="s">
        <v>13</v>
      </c>
      <c r="E38" s="13" t="str">
        <f>+IF(F38=0,0,CONCATENATE(MID(F38,FIND("-",F38,1)+1,4),"ORAS"))</f>
        <v>15 HORAS</v>
      </c>
      <c r="F38" s="14" t="s">
        <v>22</v>
      </c>
      <c r="G38" s="15">
        <f>+IF(F38="","",VLOOKUP(F38,$H$140:I$192,2,FALSE))</f>
        <v>443323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5.75" x14ac:dyDescent="0.25">
      <c r="A39" s="84"/>
      <c r="B39" s="51"/>
      <c r="C39" s="83"/>
      <c r="D39" s="22"/>
      <c r="E39" s="13">
        <f>+IF(F39=0,0,CONCATENATE(MID(F39,FIND("-",F39,1)+1,4),"ORAS"))</f>
        <v>0</v>
      </c>
      <c r="F39" s="14">
        <v>0</v>
      </c>
      <c r="G39" s="125">
        <f>+IF(F39="","",VLOOKUP(F39,$H$140:I$192,2,FALSE))</f>
        <v>0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5.75" x14ac:dyDescent="0.2">
      <c r="A40" s="85"/>
      <c r="B40" s="17"/>
      <c r="C40" s="86"/>
      <c r="D40" s="43"/>
      <c r="E40" s="13"/>
      <c r="F40" s="56"/>
      <c r="G40" s="30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5.75" x14ac:dyDescent="0.2">
      <c r="A41" s="60" t="s">
        <v>45</v>
      </c>
      <c r="B41" s="61">
        <f>+B27+B28+B29+B35+B36+B37+B38+B39+B30</f>
        <v>21</v>
      </c>
      <c r="C41" s="62">
        <f>SUM(C27:C32)+C35+C36+C37+C38+C39+C40</f>
        <v>8</v>
      </c>
      <c r="D41" s="62"/>
      <c r="E41" s="13">
        <f>+IF(F41=0,0,CONCATENATE(MID(F41,FIND("-",F41,1)+1,3),"ORAS"))</f>
        <v>0</v>
      </c>
      <c r="F41" s="62"/>
      <c r="G41" s="44">
        <f>SUM(G27:G32,G35:G40)</f>
        <v>3668943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5.75" x14ac:dyDescent="0.2">
      <c r="A42" s="337" t="s">
        <v>57</v>
      </c>
      <c r="B42" s="337"/>
      <c r="C42" s="337"/>
      <c r="D42" s="337"/>
      <c r="E42" s="337"/>
      <c r="F42" s="337"/>
      <c r="G42" s="33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5.75" x14ac:dyDescent="0.2">
      <c r="A43" s="337" t="s">
        <v>1</v>
      </c>
      <c r="B43" s="337"/>
      <c r="C43" s="337"/>
      <c r="D43" s="337"/>
      <c r="E43" s="337"/>
      <c r="F43" s="337"/>
      <c r="G43" s="337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5.75" x14ac:dyDescent="0.2">
      <c r="A44" s="87" t="s">
        <v>4</v>
      </c>
      <c r="B44" s="88" t="s">
        <v>5</v>
      </c>
      <c r="C44" s="88" t="s">
        <v>6</v>
      </c>
      <c r="D44" s="88" t="s">
        <v>7</v>
      </c>
      <c r="E44" s="88" t="s">
        <v>8</v>
      </c>
      <c r="F44" s="88" t="s">
        <v>9</v>
      </c>
      <c r="G44" s="88" t="s">
        <v>10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5.75" x14ac:dyDescent="0.2">
      <c r="A45" s="89"/>
      <c r="B45" s="90"/>
      <c r="C45" s="90"/>
      <c r="D45" s="91"/>
      <c r="E45" s="91"/>
      <c r="F45" s="91"/>
      <c r="G45" s="9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.5" customHeight="1" x14ac:dyDescent="0.2">
      <c r="A46" s="89"/>
      <c r="B46" s="90"/>
      <c r="C46" s="90"/>
      <c r="D46" s="90"/>
      <c r="E46" s="90"/>
      <c r="F46" s="90"/>
      <c r="G46" s="90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5.75" x14ac:dyDescent="0.25">
      <c r="A47" s="53"/>
      <c r="B47" s="17"/>
      <c r="C47" s="83"/>
      <c r="D47" s="22"/>
      <c r="E47" s="13"/>
      <c r="F47" s="56"/>
      <c r="G47" s="56"/>
      <c r="H47" s="2"/>
      <c r="I47" s="2"/>
      <c r="J47" s="338"/>
      <c r="K47" s="338"/>
      <c r="L47" s="338"/>
      <c r="M47" s="338"/>
      <c r="N47" s="338"/>
      <c r="O47" s="338"/>
      <c r="P47" s="338"/>
      <c r="Q47" s="2"/>
      <c r="R47" s="2"/>
      <c r="S47" s="2"/>
      <c r="T47" s="2"/>
      <c r="U47" s="2"/>
      <c r="V47" s="2"/>
      <c r="W47" s="2"/>
      <c r="X47" s="2"/>
      <c r="Y47" s="2"/>
    </row>
    <row r="48" spans="1:25" ht="15.75" x14ac:dyDescent="0.2">
      <c r="A48" s="93"/>
      <c r="B48" s="17"/>
      <c r="C48" s="56"/>
      <c r="D48" s="56"/>
      <c r="E48" s="13"/>
      <c r="F48" s="56"/>
      <c r="G48" s="56"/>
      <c r="H48" s="2"/>
      <c r="I48" s="2"/>
      <c r="J48" s="338"/>
      <c r="K48" s="338"/>
      <c r="L48" s="338"/>
      <c r="M48" s="338"/>
      <c r="N48" s="338"/>
      <c r="O48" s="338"/>
      <c r="P48" s="338"/>
      <c r="Q48" s="2"/>
      <c r="R48" s="2"/>
      <c r="S48" s="2"/>
      <c r="T48" s="2"/>
      <c r="U48" s="2"/>
      <c r="V48" s="2"/>
      <c r="W48" s="2"/>
      <c r="X48" s="2"/>
      <c r="Y48" s="2"/>
    </row>
    <row r="49" spans="1:25" ht="15.75" x14ac:dyDescent="0.2">
      <c r="A49" s="93"/>
      <c r="B49" s="17"/>
      <c r="C49" s="56"/>
      <c r="D49" s="56"/>
      <c r="E49" s="13"/>
      <c r="F49" s="56"/>
      <c r="G49" s="56"/>
      <c r="H49" s="2"/>
      <c r="I49" s="2"/>
      <c r="J49" s="338"/>
      <c r="K49" s="338"/>
      <c r="L49" s="338"/>
      <c r="M49" s="338"/>
      <c r="N49" s="338"/>
      <c r="O49" s="338"/>
      <c r="P49" s="338"/>
      <c r="Q49" s="2"/>
      <c r="R49" s="2"/>
      <c r="S49" s="2"/>
      <c r="T49" s="2"/>
      <c r="U49" s="2"/>
      <c r="V49" s="2"/>
      <c r="W49" s="2"/>
      <c r="X49" s="2"/>
      <c r="Y49" s="2"/>
    </row>
    <row r="50" spans="1:25" ht="15.75" x14ac:dyDescent="0.2">
      <c r="A50" s="93"/>
      <c r="B50" s="17"/>
      <c r="C50" s="56"/>
      <c r="D50" s="56"/>
      <c r="E50" s="13"/>
      <c r="F50" s="56"/>
      <c r="G50" s="56"/>
      <c r="H50" s="2"/>
      <c r="I50" s="2"/>
      <c r="J50" s="338"/>
      <c r="K50" s="338"/>
      <c r="L50" s="338"/>
      <c r="M50" s="338"/>
      <c r="N50" s="338"/>
      <c r="O50" s="338"/>
      <c r="P50" s="338"/>
      <c r="Q50" s="2"/>
      <c r="R50" s="2"/>
      <c r="S50" s="2"/>
      <c r="T50" s="2"/>
      <c r="U50" s="2"/>
      <c r="V50" s="2"/>
      <c r="W50" s="2"/>
      <c r="X50" s="2"/>
      <c r="Y50" s="2"/>
    </row>
    <row r="51" spans="1:25" ht="15.75" x14ac:dyDescent="0.2">
      <c r="A51" s="93"/>
      <c r="B51" s="56"/>
      <c r="C51" s="56"/>
      <c r="D51" s="56"/>
      <c r="E51" s="13"/>
      <c r="F51" s="56"/>
      <c r="G51" s="56"/>
      <c r="H51" s="2"/>
      <c r="I51" s="2"/>
      <c r="J51" s="338"/>
      <c r="K51" s="338"/>
      <c r="L51" s="338"/>
      <c r="M51" s="338"/>
      <c r="N51" s="338"/>
      <c r="O51" s="338"/>
      <c r="P51" s="338"/>
      <c r="Q51" s="2"/>
      <c r="R51" s="2"/>
      <c r="S51" s="2"/>
      <c r="T51" s="2"/>
      <c r="U51" s="2"/>
      <c r="V51" s="2"/>
      <c r="W51" s="2"/>
      <c r="X51" s="2"/>
      <c r="Y51" s="2"/>
    </row>
    <row r="52" spans="1:25" ht="15.75" x14ac:dyDescent="0.2">
      <c r="A52" s="93"/>
      <c r="B52" s="56"/>
      <c r="C52" s="56"/>
      <c r="D52" s="56"/>
      <c r="E52" s="13"/>
      <c r="F52" s="56"/>
      <c r="G52" s="56"/>
      <c r="H52" s="2"/>
      <c r="I52" s="2"/>
      <c r="J52" s="338"/>
      <c r="K52" s="338"/>
      <c r="L52" s="338"/>
      <c r="M52" s="338"/>
      <c r="N52" s="338"/>
      <c r="O52" s="338"/>
      <c r="P52" s="338"/>
      <c r="Q52" s="2"/>
      <c r="R52" s="2"/>
      <c r="S52" s="2"/>
      <c r="T52" s="2"/>
      <c r="U52" s="2"/>
      <c r="V52" s="2"/>
      <c r="W52" s="2"/>
      <c r="X52" s="2"/>
      <c r="Y52" s="2"/>
    </row>
    <row r="53" spans="1:25" ht="15.75" x14ac:dyDescent="0.2">
      <c r="A53" s="317" t="s">
        <v>35</v>
      </c>
      <c r="B53" s="317"/>
      <c r="C53" s="317"/>
      <c r="D53" s="317"/>
      <c r="E53" s="317"/>
      <c r="F53" s="317"/>
      <c r="G53" s="317"/>
      <c r="H53" s="2"/>
      <c r="I53" s="2"/>
      <c r="J53" s="338"/>
      <c r="K53" s="338"/>
      <c r="L53" s="338"/>
      <c r="M53" s="338"/>
      <c r="N53" s="338"/>
      <c r="O53" s="338"/>
      <c r="P53" s="338"/>
      <c r="Q53" s="2"/>
      <c r="R53" s="2"/>
      <c r="S53" s="2"/>
      <c r="T53" s="2"/>
      <c r="U53" s="2"/>
      <c r="V53" s="2"/>
      <c r="W53" s="2"/>
      <c r="X53" s="2"/>
      <c r="Y53" s="2"/>
    </row>
    <row r="54" spans="1:25" ht="15.75" x14ac:dyDescent="0.2">
      <c r="A54" s="87" t="s">
        <v>4</v>
      </c>
      <c r="B54" s="88" t="s">
        <v>5</v>
      </c>
      <c r="C54" s="88" t="s">
        <v>6</v>
      </c>
      <c r="D54" s="88" t="s">
        <v>7</v>
      </c>
      <c r="E54" s="88" t="s">
        <v>8</v>
      </c>
      <c r="F54" s="88" t="s">
        <v>9</v>
      </c>
      <c r="G54" s="88" t="s">
        <v>10</v>
      </c>
      <c r="H54" s="2"/>
      <c r="I54" s="2"/>
      <c r="J54" s="338"/>
      <c r="K54" s="338"/>
      <c r="L54" s="338"/>
      <c r="M54" s="338"/>
      <c r="N54" s="338"/>
      <c r="O54" s="338"/>
      <c r="P54" s="338"/>
      <c r="Q54" s="2"/>
      <c r="R54" s="2"/>
      <c r="S54" s="2"/>
      <c r="T54" s="2"/>
      <c r="U54" s="2"/>
      <c r="V54" s="2"/>
      <c r="W54" s="2"/>
      <c r="X54" s="2"/>
      <c r="Y54" s="2"/>
    </row>
    <row r="55" spans="1:25" ht="15.75" x14ac:dyDescent="0.25">
      <c r="A55" s="53" t="s">
        <v>58</v>
      </c>
      <c r="B55" s="94" t="str">
        <f t="shared" ref="B55:B64" si="7">+IF(F55=0,0,MID(F55,LEN(F55)-3,1))</f>
        <v>3</v>
      </c>
      <c r="C55" s="83">
        <v>1</v>
      </c>
      <c r="D55" s="22" t="s">
        <v>13</v>
      </c>
      <c r="E55" s="13" t="str">
        <f t="shared" ref="E55:E64" si="8">+IF(F55=0,0,CONCATENATE(MID(F55,FIND("-",F55,1)+1,4),"ORAS"))</f>
        <v>15 HORAS</v>
      </c>
      <c r="F55" s="14" t="s">
        <v>22</v>
      </c>
      <c r="G55" s="15">
        <f>+IF(F55="","",VLOOKUP(F55,$H$140:I$192,2,FALSE))</f>
        <v>443323</v>
      </c>
      <c r="H55" s="2"/>
      <c r="I55" s="2"/>
      <c r="J55" s="338"/>
      <c r="K55" s="338"/>
      <c r="L55" s="338"/>
      <c r="M55" s="338"/>
      <c r="N55" s="338"/>
      <c r="O55" s="338"/>
      <c r="P55" s="338"/>
      <c r="Q55" s="2"/>
      <c r="R55" s="2"/>
      <c r="S55" s="2"/>
      <c r="T55" s="2"/>
      <c r="U55" s="2"/>
      <c r="V55" s="2"/>
      <c r="W55" s="2"/>
      <c r="X55" s="2"/>
      <c r="Y55" s="2"/>
    </row>
    <row r="56" spans="1:25" ht="15.75" x14ac:dyDescent="0.25">
      <c r="A56" s="53" t="s">
        <v>59</v>
      </c>
      <c r="B56" s="94" t="str">
        <f t="shared" si="7"/>
        <v>3</v>
      </c>
      <c r="C56" s="83">
        <v>1</v>
      </c>
      <c r="D56" s="22" t="s">
        <v>13</v>
      </c>
      <c r="E56" s="13" t="str">
        <f t="shared" si="8"/>
        <v>15 HORAS</v>
      </c>
      <c r="F56" s="14" t="s">
        <v>22</v>
      </c>
      <c r="G56" s="15">
        <f>+IF(F56="","",VLOOKUP(F56,$H$140:I$192,2,FALSE))</f>
        <v>443323</v>
      </c>
      <c r="H56" s="2"/>
      <c r="I56" s="2"/>
      <c r="J56" s="338"/>
      <c r="K56" s="338"/>
      <c r="L56" s="338"/>
      <c r="M56" s="338"/>
      <c r="N56" s="338"/>
      <c r="O56" s="338"/>
      <c r="P56" s="338"/>
      <c r="Q56" s="2"/>
      <c r="R56" s="2"/>
      <c r="S56" s="2"/>
      <c r="T56" s="2"/>
      <c r="U56" s="2"/>
      <c r="V56" s="2"/>
      <c r="W56" s="2"/>
      <c r="X56" s="2"/>
      <c r="Y56" s="2"/>
    </row>
    <row r="57" spans="1:25" ht="15.75" x14ac:dyDescent="0.25">
      <c r="A57" s="53" t="s">
        <v>60</v>
      </c>
      <c r="B57" s="94" t="str">
        <f t="shared" si="7"/>
        <v>3</v>
      </c>
      <c r="C57" s="83">
        <v>1</v>
      </c>
      <c r="D57" s="22" t="s">
        <v>13</v>
      </c>
      <c r="E57" s="13" t="str">
        <f t="shared" si="8"/>
        <v>15 HORAS</v>
      </c>
      <c r="F57" s="14" t="s">
        <v>22</v>
      </c>
      <c r="G57" s="15">
        <f>+IF(F57="","",VLOOKUP(F57,$H$140:I$192,2,FALSE))</f>
        <v>443323</v>
      </c>
      <c r="H57" s="2"/>
      <c r="I57" s="2"/>
      <c r="J57" s="338"/>
      <c r="K57" s="338"/>
      <c r="L57" s="338"/>
      <c r="M57" s="338"/>
      <c r="N57" s="338"/>
      <c r="O57" s="338"/>
      <c r="P57" s="338"/>
      <c r="Q57" s="2"/>
      <c r="R57" s="2"/>
      <c r="S57" s="2"/>
      <c r="T57" s="2"/>
      <c r="U57" s="2"/>
      <c r="V57" s="2"/>
      <c r="W57" s="2"/>
      <c r="X57" s="2"/>
      <c r="Y57" s="2"/>
    </row>
    <row r="58" spans="1:25" ht="15.75" x14ac:dyDescent="0.25">
      <c r="A58" s="53" t="s">
        <v>61</v>
      </c>
      <c r="B58" s="94" t="str">
        <f t="shared" si="7"/>
        <v>2</v>
      </c>
      <c r="C58" s="83">
        <v>1</v>
      </c>
      <c r="D58" s="22" t="s">
        <v>13</v>
      </c>
      <c r="E58" s="13" t="str">
        <f t="shared" si="8"/>
        <v>15 HORAS</v>
      </c>
      <c r="F58" s="14" t="s">
        <v>147</v>
      </c>
      <c r="G58" s="15">
        <f>+IF(F58="","",VLOOKUP(F58,$H$140:I$192,2,FALSE))</f>
        <v>388652</v>
      </c>
      <c r="H58" s="2"/>
      <c r="I58" s="2"/>
      <c r="J58" s="338"/>
      <c r="K58" s="338"/>
      <c r="L58" s="338"/>
      <c r="M58" s="338"/>
      <c r="N58" s="338"/>
      <c r="O58" s="338"/>
      <c r="P58" s="338"/>
      <c r="Q58" s="2"/>
      <c r="R58" s="2"/>
      <c r="S58" s="2"/>
      <c r="T58" s="2"/>
      <c r="U58" s="2"/>
      <c r="V58" s="2"/>
      <c r="W58" s="2"/>
      <c r="X58" s="2"/>
      <c r="Y58" s="2"/>
    </row>
    <row r="59" spans="1:25" ht="15.75" x14ac:dyDescent="0.25">
      <c r="A59" s="95" t="s">
        <v>62</v>
      </c>
      <c r="B59" s="94" t="str">
        <f t="shared" si="7"/>
        <v>3</v>
      </c>
      <c r="C59" s="83">
        <v>1</v>
      </c>
      <c r="D59" s="22" t="s">
        <v>13</v>
      </c>
      <c r="E59" s="13" t="str">
        <f t="shared" si="8"/>
        <v>15 HORAS</v>
      </c>
      <c r="F59" s="14" t="s">
        <v>22</v>
      </c>
      <c r="G59" s="15">
        <f>+IF(F59="","",VLOOKUP(F59,$H$140:I$192,2,FALSE))</f>
        <v>443323</v>
      </c>
      <c r="H59" s="2"/>
      <c r="I59" s="2"/>
      <c r="J59" s="338"/>
      <c r="K59" s="338"/>
      <c r="L59" s="338"/>
      <c r="M59" s="338"/>
      <c r="N59" s="338"/>
      <c r="O59" s="338"/>
      <c r="P59" s="338"/>
      <c r="Q59" s="2"/>
      <c r="R59" s="2"/>
      <c r="S59" s="2"/>
      <c r="T59" s="2"/>
      <c r="U59" s="2"/>
      <c r="V59" s="2"/>
      <c r="W59" s="2"/>
      <c r="X59" s="2"/>
      <c r="Y59" s="2"/>
    </row>
    <row r="60" spans="1:25" ht="15.75" x14ac:dyDescent="0.25">
      <c r="A60" s="95" t="s">
        <v>63</v>
      </c>
      <c r="B60" s="94" t="str">
        <f t="shared" si="7"/>
        <v>3</v>
      </c>
      <c r="C60" s="83">
        <v>1</v>
      </c>
      <c r="D60" s="22" t="s">
        <v>13</v>
      </c>
      <c r="E60" s="13" t="str">
        <f t="shared" si="8"/>
        <v>15 HORAS</v>
      </c>
      <c r="F60" s="14" t="s">
        <v>22</v>
      </c>
      <c r="G60" s="15">
        <f>+IF(F60="","",VLOOKUP(F60,$H$140:I$192,2,FALSE))</f>
        <v>443323</v>
      </c>
      <c r="H60" s="2"/>
      <c r="I60" s="2"/>
      <c r="J60" s="338"/>
      <c r="K60" s="338"/>
      <c r="L60" s="338"/>
      <c r="M60" s="338"/>
      <c r="N60" s="338"/>
      <c r="O60" s="338"/>
      <c r="P60" s="338"/>
      <c r="Q60" s="2"/>
      <c r="R60" s="2"/>
      <c r="S60" s="2"/>
      <c r="T60" s="2"/>
      <c r="U60" s="2"/>
      <c r="V60" s="2"/>
      <c r="W60" s="2"/>
      <c r="X60" s="2"/>
      <c r="Y60" s="2"/>
    </row>
    <row r="61" spans="1:25" ht="15.75" x14ac:dyDescent="0.25">
      <c r="A61" s="95" t="s">
        <v>64</v>
      </c>
      <c r="B61" s="94" t="str">
        <f t="shared" si="7"/>
        <v>3</v>
      </c>
      <c r="C61" s="83">
        <v>1</v>
      </c>
      <c r="D61" s="22" t="s">
        <v>13</v>
      </c>
      <c r="E61" s="13" t="str">
        <f t="shared" si="8"/>
        <v>15 HORAS</v>
      </c>
      <c r="F61" s="14" t="s">
        <v>22</v>
      </c>
      <c r="G61" s="15">
        <f>+IF(F61="","",VLOOKUP(F61,$H$140:I$192,2,FALSE))</f>
        <v>443323</v>
      </c>
      <c r="H61" s="2"/>
      <c r="I61" s="2"/>
      <c r="J61" s="338"/>
      <c r="K61" s="338"/>
      <c r="L61" s="338"/>
      <c r="M61" s="338"/>
      <c r="N61" s="338"/>
      <c r="O61" s="338"/>
      <c r="P61" s="338"/>
      <c r="Q61" s="2"/>
      <c r="R61" s="2"/>
      <c r="S61" s="2"/>
      <c r="T61" s="2"/>
      <c r="U61" s="2"/>
      <c r="V61" s="2"/>
      <c r="W61" s="2"/>
      <c r="X61" s="2"/>
      <c r="Y61" s="2"/>
    </row>
    <row r="62" spans="1:25" ht="15.75" x14ac:dyDescent="0.25">
      <c r="A62" s="95" t="s">
        <v>65</v>
      </c>
      <c r="B62" s="94" t="str">
        <f t="shared" si="7"/>
        <v>3</v>
      </c>
      <c r="C62" s="83">
        <v>1</v>
      </c>
      <c r="D62" s="22" t="s">
        <v>13</v>
      </c>
      <c r="E62" s="13" t="str">
        <f t="shared" si="8"/>
        <v>15 HORAS</v>
      </c>
      <c r="F62" s="14" t="s">
        <v>22</v>
      </c>
      <c r="G62" s="15">
        <f>+IF(F62="","",VLOOKUP(F62,$H$140:I$192,2,FALSE))</f>
        <v>443323</v>
      </c>
      <c r="H62" s="2"/>
      <c r="I62" s="2"/>
      <c r="J62" s="338"/>
      <c r="K62" s="338"/>
      <c r="L62" s="338"/>
      <c r="M62" s="338"/>
      <c r="N62" s="338"/>
      <c r="O62" s="338"/>
      <c r="P62" s="338"/>
      <c r="Q62" s="2"/>
      <c r="R62" s="2"/>
      <c r="S62" s="2"/>
      <c r="T62" s="2"/>
      <c r="U62" s="2"/>
      <c r="V62" s="2"/>
      <c r="W62" s="2"/>
      <c r="X62" s="2"/>
      <c r="Y62" s="2"/>
    </row>
    <row r="63" spans="1:25" ht="15.75" x14ac:dyDescent="0.25">
      <c r="A63" s="96" t="s">
        <v>66</v>
      </c>
      <c r="B63" s="94" t="str">
        <f t="shared" si="7"/>
        <v>3</v>
      </c>
      <c r="C63" s="83">
        <v>1</v>
      </c>
      <c r="D63" s="22" t="s">
        <v>13</v>
      </c>
      <c r="E63" s="13" t="str">
        <f t="shared" si="8"/>
        <v>15 HORAS</v>
      </c>
      <c r="F63" s="14" t="s">
        <v>22</v>
      </c>
      <c r="G63" s="15">
        <f>+IF(F63="","",VLOOKUP(F63,$H$140:I$192,2,FALSE))</f>
        <v>443323</v>
      </c>
      <c r="H63" s="2"/>
      <c r="I63" s="2"/>
      <c r="J63" s="338"/>
      <c r="K63" s="338"/>
      <c r="L63" s="338"/>
      <c r="M63" s="338"/>
      <c r="N63" s="338"/>
      <c r="O63" s="338"/>
      <c r="P63" s="338"/>
      <c r="Q63" s="2"/>
      <c r="R63" s="2"/>
      <c r="S63" s="2"/>
      <c r="T63" s="2"/>
      <c r="U63" s="2"/>
      <c r="V63" s="2"/>
      <c r="W63" s="2"/>
      <c r="X63" s="2"/>
      <c r="Y63" s="2"/>
    </row>
    <row r="64" spans="1:25" ht="15.75" x14ac:dyDescent="0.25">
      <c r="A64" s="96" t="s">
        <v>67</v>
      </c>
      <c r="B64" s="94" t="str">
        <f t="shared" si="7"/>
        <v>3</v>
      </c>
      <c r="C64" s="83">
        <v>1</v>
      </c>
      <c r="D64" s="22" t="s">
        <v>13</v>
      </c>
      <c r="E64" s="13" t="str">
        <f t="shared" si="8"/>
        <v>15 HORAS</v>
      </c>
      <c r="F64" s="14" t="s">
        <v>22</v>
      </c>
      <c r="G64" s="15">
        <f>+IF(F64="","",VLOOKUP(F64,$H$140:I$192,2,FALSE))</f>
        <v>443323</v>
      </c>
      <c r="H64" s="2"/>
      <c r="I64" s="2"/>
      <c r="J64" s="338"/>
      <c r="K64" s="338"/>
      <c r="L64" s="338"/>
      <c r="M64" s="338"/>
      <c r="N64" s="338"/>
      <c r="O64" s="338"/>
      <c r="P64" s="338"/>
      <c r="Q64" s="2"/>
      <c r="R64" s="2"/>
      <c r="S64" s="2"/>
      <c r="T64" s="2"/>
      <c r="U64" s="2"/>
      <c r="V64" s="2"/>
      <c r="W64" s="2"/>
      <c r="X64" s="2"/>
      <c r="Y64" s="2"/>
    </row>
    <row r="65" spans="1:31" ht="15.75" x14ac:dyDescent="0.25">
      <c r="A65" s="93"/>
      <c r="B65" s="17"/>
      <c r="C65" s="83"/>
      <c r="D65" s="97"/>
      <c r="E65" s="14"/>
      <c r="F65" s="14"/>
      <c r="G65" s="30"/>
      <c r="H65" s="2"/>
      <c r="I65" s="2"/>
      <c r="J65" s="338"/>
      <c r="K65" s="338"/>
      <c r="L65" s="338"/>
      <c r="M65" s="338"/>
      <c r="N65" s="338"/>
      <c r="O65" s="338"/>
      <c r="P65" s="338"/>
      <c r="Q65" s="2"/>
      <c r="R65" s="2"/>
      <c r="S65" s="2"/>
      <c r="T65" s="2"/>
      <c r="U65" s="2"/>
      <c r="V65" s="2"/>
      <c r="W65" s="2"/>
      <c r="X65" s="2"/>
      <c r="Y65" s="2"/>
    </row>
    <row r="66" spans="1:31" ht="15.75" x14ac:dyDescent="0.2">
      <c r="A66" s="93" t="s">
        <v>45</v>
      </c>
      <c r="B66" s="61">
        <f>B47+B48+B49+B50+B51+B52+B55+B56+B57+B58+B59+B60+B61+B62+B63+B64</f>
        <v>29</v>
      </c>
      <c r="C66" s="62">
        <f>SUM(C47:C52,C55:C65)</f>
        <v>10</v>
      </c>
      <c r="D66" s="62"/>
      <c r="E66" s="98"/>
      <c r="F66" s="62"/>
      <c r="G66" s="44">
        <f>SUM(G47:G52,G55:G65)</f>
        <v>4378559</v>
      </c>
      <c r="H66" s="2"/>
      <c r="I66" s="2"/>
      <c r="J66" s="338"/>
      <c r="K66" s="338"/>
      <c r="L66" s="338"/>
      <c r="M66" s="338"/>
      <c r="N66" s="338"/>
      <c r="O66" s="338"/>
      <c r="P66" s="338"/>
      <c r="Q66" s="2"/>
      <c r="R66" s="2"/>
      <c r="S66" s="2"/>
      <c r="T66" s="2"/>
      <c r="U66" s="2"/>
      <c r="V66" s="2"/>
      <c r="W66" s="2"/>
      <c r="X66" s="2"/>
      <c r="Y66" s="2"/>
    </row>
    <row r="67" spans="1:31" ht="15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31" ht="15" x14ac:dyDescent="0.2">
      <c r="A68" s="74" t="s">
        <v>48</v>
      </c>
      <c r="B68" s="99">
        <f>B66+B41+B23</f>
        <v>74</v>
      </c>
      <c r="C68" s="99">
        <f>C66+C41+C23</f>
        <v>26</v>
      </c>
      <c r="D68" s="74">
        <f>D66+D41+D23</f>
        <v>0</v>
      </c>
      <c r="E68" s="2"/>
      <c r="F68" s="2"/>
      <c r="G68" s="44">
        <f>SUM(G23,G41,G66)</f>
        <v>12098777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31" ht="15.75" x14ac:dyDescent="0.25">
      <c r="A69" s="2"/>
      <c r="B69" s="2"/>
      <c r="C69" s="2"/>
      <c r="D69" s="2"/>
      <c r="E69" s="2"/>
      <c r="F69" s="2"/>
      <c r="G69" s="2"/>
      <c r="H69" s="2"/>
      <c r="I69" s="2"/>
      <c r="J69" s="100" t="s">
        <v>68</v>
      </c>
      <c r="K69" s="101">
        <f>K26+B68+T26+AB26</f>
        <v>100</v>
      </c>
      <c r="L69" s="102"/>
      <c r="M69" s="103"/>
      <c r="N69" s="103"/>
      <c r="O69" s="103"/>
      <c r="P69" s="103"/>
      <c r="Q69" s="2"/>
      <c r="R69" s="2"/>
      <c r="S69" s="2"/>
      <c r="T69" s="2"/>
      <c r="U69" s="2"/>
      <c r="V69" s="2"/>
      <c r="W69" s="2"/>
      <c r="X69" s="2"/>
      <c r="Y69" s="2"/>
    </row>
    <row r="70" spans="1:31" ht="16.5" thickBot="1" x14ac:dyDescent="0.3">
      <c r="A70" s="2"/>
      <c r="B70" s="2"/>
      <c r="C70" s="2"/>
      <c r="D70" s="2"/>
      <c r="E70" s="2"/>
      <c r="F70" s="2"/>
      <c r="G70" s="2"/>
      <c r="H70" s="2"/>
      <c r="I70" s="2"/>
      <c r="J70" s="100" t="s">
        <v>69</v>
      </c>
      <c r="K70" s="104">
        <f>L26+C68+U26+AC26</f>
        <v>34</v>
      </c>
      <c r="L70" s="2"/>
      <c r="M70" s="105" t="s">
        <v>0</v>
      </c>
      <c r="N70" s="105" t="s">
        <v>46</v>
      </c>
      <c r="O70" s="105" t="s">
        <v>57</v>
      </c>
      <c r="P70" s="106"/>
      <c r="R70" s="107"/>
      <c r="T70" s="2"/>
      <c r="U70" s="2"/>
      <c r="V70" s="2"/>
      <c r="W70" s="2"/>
      <c r="X70" s="2"/>
      <c r="Y70" s="2"/>
    </row>
    <row r="71" spans="1:31" ht="27" customHeight="1" thickBot="1" x14ac:dyDescent="0.3">
      <c r="A71" s="2"/>
      <c r="B71" s="2"/>
      <c r="C71" s="2"/>
      <c r="D71" s="2"/>
      <c r="E71" s="2"/>
      <c r="F71" s="2"/>
      <c r="G71" s="2"/>
      <c r="H71" s="2"/>
      <c r="I71" s="2"/>
      <c r="J71" s="108" t="s">
        <v>70</v>
      </c>
      <c r="K71" s="318">
        <f>SUM(G68,P26,Y26)</f>
        <v>17024776</v>
      </c>
      <c r="L71" s="319"/>
      <c r="M71" s="109">
        <f>SUM(G4:G12,G16:G22,Y20:Y21)</f>
        <v>4797743</v>
      </c>
      <c r="N71" s="110">
        <f>SUM(G27:G32,G35:G40,P4:P15,P18:P25,Y4:Y7,Y15:Y16,Y22:Y23)</f>
        <v>7475240</v>
      </c>
      <c r="O71" s="109">
        <f>SUM(G47:G52,G55:G64,Y24)</f>
        <v>4751793</v>
      </c>
      <c r="P71" s="111">
        <f>SUM(M71:O71)</f>
        <v>17024776</v>
      </c>
      <c r="R71" s="112"/>
      <c r="S71" s="113"/>
      <c r="T71" s="2"/>
      <c r="U71" s="2"/>
      <c r="V71" s="2"/>
      <c r="W71" s="2"/>
      <c r="X71" s="2"/>
      <c r="Y71" s="2"/>
    </row>
    <row r="72" spans="1:31" ht="13.5" thickBot="1" x14ac:dyDescent="0.25"/>
    <row r="73" spans="1:31" ht="36" customHeight="1" thickBot="1" x14ac:dyDescent="0.25">
      <c r="A73" s="328" t="s">
        <v>71</v>
      </c>
      <c r="B73" s="329"/>
      <c r="C73" s="329"/>
      <c r="D73" s="329"/>
      <c r="E73" s="329"/>
      <c r="F73" s="329"/>
      <c r="G73" s="329"/>
      <c r="H73" s="329"/>
      <c r="I73" s="329"/>
      <c r="J73" s="329"/>
      <c r="K73" s="329"/>
      <c r="L73" s="329"/>
      <c r="M73" s="329"/>
      <c r="N73" s="329"/>
      <c r="O73" s="329"/>
      <c r="P73" s="329"/>
      <c r="Q73" s="329"/>
      <c r="R73" s="329"/>
      <c r="S73" s="329"/>
      <c r="T73" s="329"/>
      <c r="U73" s="329"/>
      <c r="V73" s="329"/>
      <c r="W73" s="329"/>
      <c r="X73" s="329"/>
      <c r="Y73" s="329"/>
      <c r="Z73" s="329"/>
      <c r="AA73" s="329"/>
      <c r="AB73" s="329"/>
      <c r="AC73" s="329"/>
      <c r="AD73" s="329"/>
      <c r="AE73" s="330"/>
    </row>
    <row r="74" spans="1:31" ht="286.5" customHeight="1" x14ac:dyDescent="0.2">
      <c r="A74" s="323" t="s">
        <v>262</v>
      </c>
      <c r="B74" s="324"/>
      <c r="C74" s="324"/>
      <c r="D74" s="324"/>
      <c r="E74" s="324"/>
      <c r="F74" s="324"/>
      <c r="G74" s="324"/>
      <c r="H74" s="324"/>
      <c r="I74" s="324"/>
      <c r="J74" s="324"/>
      <c r="K74" s="324"/>
      <c r="L74" s="324"/>
      <c r="M74" s="324"/>
      <c r="N74" s="324"/>
      <c r="O74" s="324"/>
      <c r="P74" s="324"/>
      <c r="Q74" s="324"/>
      <c r="R74" s="324"/>
      <c r="S74" s="324"/>
      <c r="T74" s="324"/>
      <c r="U74" s="324"/>
      <c r="V74" s="324"/>
      <c r="W74" s="324"/>
      <c r="X74" s="324"/>
      <c r="Y74" s="324"/>
      <c r="Z74" s="324"/>
      <c r="AA74" s="324"/>
      <c r="AB74" s="324"/>
      <c r="AC74" s="324"/>
      <c r="AD74" s="324"/>
      <c r="AE74" s="324"/>
    </row>
    <row r="75" spans="1:31" ht="222.75" customHeight="1" x14ac:dyDescent="0.2">
      <c r="A75" s="323"/>
      <c r="B75" s="324"/>
      <c r="C75" s="324"/>
      <c r="D75" s="324"/>
      <c r="E75" s="324"/>
      <c r="F75" s="324"/>
      <c r="G75" s="324"/>
      <c r="H75" s="324"/>
      <c r="I75" s="324"/>
      <c r="J75" s="324"/>
      <c r="K75" s="324"/>
      <c r="L75" s="324"/>
      <c r="M75" s="324"/>
      <c r="N75" s="324"/>
      <c r="O75" s="324"/>
      <c r="P75" s="324"/>
      <c r="Q75" s="324"/>
      <c r="R75" s="324"/>
      <c r="S75" s="324"/>
      <c r="T75" s="324"/>
      <c r="U75" s="324"/>
      <c r="V75" s="324"/>
      <c r="W75" s="324"/>
      <c r="X75" s="324"/>
      <c r="Y75" s="324"/>
      <c r="Z75" s="324"/>
      <c r="AA75" s="324"/>
      <c r="AB75" s="324"/>
      <c r="AC75" s="324"/>
      <c r="AD75" s="324"/>
      <c r="AE75" s="324"/>
    </row>
    <row r="76" spans="1:31" ht="109.5" customHeight="1" x14ac:dyDescent="0.2">
      <c r="A76" s="323"/>
      <c r="B76" s="324"/>
      <c r="C76" s="324"/>
      <c r="D76" s="324"/>
      <c r="E76" s="324"/>
      <c r="F76" s="324"/>
      <c r="G76" s="324"/>
      <c r="H76" s="324"/>
      <c r="I76" s="324"/>
      <c r="J76" s="324"/>
      <c r="K76" s="324"/>
      <c r="L76" s="324"/>
      <c r="M76" s="324"/>
      <c r="N76" s="324"/>
      <c r="O76" s="324"/>
      <c r="P76" s="324"/>
      <c r="Q76" s="324"/>
      <c r="R76" s="324"/>
      <c r="S76" s="324"/>
      <c r="T76" s="324"/>
      <c r="U76" s="324"/>
      <c r="V76" s="324"/>
      <c r="W76" s="324"/>
      <c r="X76" s="324"/>
      <c r="Y76" s="324"/>
      <c r="Z76" s="324"/>
      <c r="AA76" s="324"/>
      <c r="AB76" s="324"/>
      <c r="AC76" s="324"/>
      <c r="AD76" s="324"/>
      <c r="AE76" s="324"/>
    </row>
    <row r="77" spans="1:31" ht="148.5" customHeight="1" x14ac:dyDescent="0.2">
      <c r="A77" s="323"/>
      <c r="B77" s="324"/>
      <c r="C77" s="324"/>
      <c r="D77" s="324"/>
      <c r="E77" s="324"/>
      <c r="F77" s="324"/>
      <c r="G77" s="324"/>
      <c r="H77" s="324"/>
      <c r="I77" s="324"/>
      <c r="J77" s="324"/>
      <c r="K77" s="324"/>
      <c r="L77" s="324"/>
      <c r="M77" s="324"/>
      <c r="N77" s="324"/>
      <c r="O77" s="324"/>
      <c r="P77" s="324"/>
      <c r="Q77" s="324"/>
      <c r="R77" s="324"/>
      <c r="S77" s="324"/>
      <c r="T77" s="324"/>
      <c r="U77" s="324"/>
      <c r="V77" s="324"/>
      <c r="W77" s="324"/>
      <c r="X77" s="324"/>
      <c r="Y77" s="324"/>
      <c r="Z77" s="324"/>
      <c r="AA77" s="324"/>
      <c r="AB77" s="324"/>
      <c r="AC77" s="324"/>
      <c r="AD77" s="324"/>
      <c r="AE77" s="324"/>
    </row>
    <row r="78" spans="1:31" ht="90" customHeight="1" x14ac:dyDescent="0.2">
      <c r="A78" s="323"/>
      <c r="B78" s="324"/>
      <c r="C78" s="324"/>
      <c r="D78" s="324"/>
      <c r="E78" s="324"/>
      <c r="F78" s="324"/>
      <c r="G78" s="324"/>
      <c r="H78" s="324"/>
      <c r="I78" s="324"/>
      <c r="J78" s="324"/>
      <c r="K78" s="324"/>
      <c r="L78" s="324"/>
      <c r="M78" s="324"/>
      <c r="N78" s="324"/>
      <c r="O78" s="324"/>
      <c r="P78" s="324"/>
      <c r="Q78" s="324"/>
      <c r="R78" s="324"/>
      <c r="S78" s="324"/>
      <c r="T78" s="324"/>
      <c r="U78" s="324"/>
      <c r="V78" s="324"/>
      <c r="W78" s="324"/>
      <c r="X78" s="324"/>
      <c r="Y78" s="324"/>
      <c r="Z78" s="324"/>
      <c r="AA78" s="324"/>
      <c r="AB78" s="324"/>
      <c r="AC78" s="324"/>
      <c r="AD78" s="324"/>
      <c r="AE78" s="324"/>
    </row>
    <row r="79" spans="1:31" ht="156" customHeight="1" x14ac:dyDescent="0.2">
      <c r="A79" s="323"/>
      <c r="B79" s="324"/>
      <c r="C79" s="324"/>
      <c r="D79" s="324"/>
      <c r="E79" s="324"/>
      <c r="F79" s="324"/>
      <c r="G79" s="324"/>
      <c r="H79" s="324"/>
      <c r="I79" s="324"/>
      <c r="J79" s="324"/>
      <c r="K79" s="324"/>
      <c r="L79" s="324"/>
      <c r="M79" s="324"/>
      <c r="N79" s="324"/>
      <c r="O79" s="324"/>
      <c r="P79" s="324"/>
      <c r="Q79" s="324"/>
      <c r="R79" s="324"/>
      <c r="S79" s="324"/>
      <c r="T79" s="324"/>
      <c r="U79" s="324"/>
      <c r="V79" s="324"/>
      <c r="W79" s="324"/>
      <c r="X79" s="324"/>
      <c r="Y79" s="324"/>
      <c r="Z79" s="324"/>
      <c r="AA79" s="324"/>
      <c r="AB79" s="324"/>
      <c r="AC79" s="324"/>
      <c r="AD79" s="324"/>
      <c r="AE79" s="324"/>
    </row>
    <row r="80" spans="1:31" ht="258" customHeight="1" x14ac:dyDescent="0.2">
      <c r="A80" s="323"/>
      <c r="B80" s="324"/>
      <c r="C80" s="324"/>
      <c r="D80" s="324"/>
      <c r="E80" s="324"/>
      <c r="F80" s="324"/>
      <c r="G80" s="324"/>
      <c r="H80" s="324"/>
      <c r="I80" s="324"/>
      <c r="J80" s="324"/>
      <c r="K80" s="324"/>
      <c r="L80" s="324"/>
      <c r="M80" s="324"/>
      <c r="N80" s="324"/>
      <c r="O80" s="324"/>
      <c r="P80" s="324"/>
      <c r="Q80" s="324"/>
      <c r="R80" s="324"/>
      <c r="S80" s="324"/>
      <c r="T80" s="324"/>
      <c r="U80" s="324"/>
      <c r="V80" s="324"/>
      <c r="W80" s="324"/>
      <c r="X80" s="324"/>
      <c r="Y80" s="324"/>
      <c r="Z80" s="324"/>
      <c r="AA80" s="324"/>
      <c r="AB80" s="324"/>
      <c r="AC80" s="324"/>
      <c r="AD80" s="324"/>
      <c r="AE80" s="324"/>
    </row>
    <row r="81" spans="1:21" ht="18.75" x14ac:dyDescent="0.2">
      <c r="S81" s="114"/>
      <c r="T81" s="115"/>
      <c r="U81" s="114"/>
    </row>
    <row r="82" spans="1:21" ht="18.75" x14ac:dyDescent="0.2">
      <c r="S82" s="114"/>
      <c r="T82" s="115"/>
      <c r="U82" s="114"/>
    </row>
    <row r="83" spans="1:21" ht="18.75" x14ac:dyDescent="0.2">
      <c r="A83" s="325"/>
      <c r="S83" s="114"/>
      <c r="T83" s="115"/>
      <c r="U83" s="114"/>
    </row>
    <row r="84" spans="1:21" ht="18.75" x14ac:dyDescent="0.2">
      <c r="A84" s="325"/>
      <c r="S84" s="114"/>
      <c r="T84" s="115"/>
      <c r="U84" s="114"/>
    </row>
    <row r="85" spans="1:21" ht="18.75" x14ac:dyDescent="0.2">
      <c r="A85" s="325"/>
      <c r="S85" s="114"/>
      <c r="T85" s="115"/>
      <c r="U85" s="114"/>
    </row>
    <row r="86" spans="1:21" ht="18.75" x14ac:dyDescent="0.25">
      <c r="A86" s="117"/>
      <c r="S86" s="114"/>
      <c r="T86" s="115"/>
      <c r="U86" s="114"/>
    </row>
    <row r="87" spans="1:21" ht="18.75" x14ac:dyDescent="0.25">
      <c r="A87" s="117"/>
      <c r="S87" s="114"/>
      <c r="T87" s="115"/>
      <c r="U87" s="114"/>
    </row>
    <row r="88" spans="1:21" ht="18.75" x14ac:dyDescent="0.25">
      <c r="A88" s="116"/>
      <c r="S88" s="114"/>
      <c r="T88" s="115"/>
      <c r="U88" s="114"/>
    </row>
    <row r="89" spans="1:21" ht="18.75" x14ac:dyDescent="0.2">
      <c r="A89" s="325" t="s">
        <v>73</v>
      </c>
      <c r="B89" s="327"/>
      <c r="S89" s="114"/>
      <c r="T89" s="115"/>
      <c r="U89" s="114"/>
    </row>
    <row r="90" spans="1:21" ht="18.75" x14ac:dyDescent="0.2">
      <c r="A90" s="326"/>
      <c r="B90" s="327"/>
      <c r="S90" s="114"/>
      <c r="T90" s="115"/>
      <c r="U90" s="114"/>
    </row>
    <row r="91" spans="1:21" ht="18.75" x14ac:dyDescent="0.2">
      <c r="A91" s="326"/>
      <c r="B91" s="327"/>
      <c r="S91" s="114"/>
      <c r="T91" s="115"/>
      <c r="U91" s="114"/>
    </row>
    <row r="92" spans="1:21" ht="18.75" x14ac:dyDescent="0.25">
      <c r="A92" s="117"/>
      <c r="B92" s="118"/>
      <c r="S92" s="114"/>
      <c r="T92" s="115"/>
      <c r="U92" s="114"/>
    </row>
    <row r="93" spans="1:21" ht="12.75" customHeight="1" x14ac:dyDescent="0.25">
      <c r="A93" s="119"/>
    </row>
    <row r="94" spans="1:21" ht="12.75" customHeight="1" x14ac:dyDescent="0.2">
      <c r="A94" s="321" t="s">
        <v>74</v>
      </c>
    </row>
    <row r="95" spans="1:21" ht="12.75" customHeight="1" x14ac:dyDescent="0.2">
      <c r="A95" s="322"/>
    </row>
    <row r="96" spans="1:21" ht="12.75" customHeight="1" x14ac:dyDescent="0.2">
      <c r="A96" s="322"/>
    </row>
    <row r="97" spans="1:1" ht="249.75" customHeight="1" x14ac:dyDescent="0.2">
      <c r="A97" s="120"/>
    </row>
    <row r="98" spans="1:1" x14ac:dyDescent="0.2">
      <c r="A98" s="121"/>
    </row>
    <row r="99" spans="1:1" x14ac:dyDescent="0.2">
      <c r="A99" s="121"/>
    </row>
    <row r="100" spans="1:1" x14ac:dyDescent="0.2">
      <c r="A100" s="121"/>
    </row>
    <row r="101" spans="1:1" x14ac:dyDescent="0.2">
      <c r="A101" s="121"/>
    </row>
    <row r="102" spans="1:1" x14ac:dyDescent="0.2">
      <c r="A102" s="121"/>
    </row>
    <row r="103" spans="1:1" x14ac:dyDescent="0.2">
      <c r="A103" s="121"/>
    </row>
    <row r="104" spans="1:1" x14ac:dyDescent="0.2">
      <c r="A104" s="121"/>
    </row>
    <row r="139" spans="6:14" x14ac:dyDescent="0.2">
      <c r="J139" s="3" t="s">
        <v>75</v>
      </c>
      <c r="K139" s="3" t="s">
        <v>76</v>
      </c>
    </row>
    <row r="140" spans="6:14" s="122" customFormat="1" x14ac:dyDescent="0.2">
      <c r="F140" s="122">
        <v>0</v>
      </c>
      <c r="G140" s="122">
        <v>0</v>
      </c>
      <c r="H140" s="122">
        <v>0</v>
      </c>
      <c r="I140" s="122">
        <v>0</v>
      </c>
      <c r="J140" s="122">
        <v>0</v>
      </c>
      <c r="K140" s="122">
        <v>0</v>
      </c>
      <c r="L140" s="122">
        <v>0</v>
      </c>
      <c r="M140" s="122">
        <v>0</v>
      </c>
      <c r="N140" s="122" t="str">
        <f>+CONCATENATE(G140,"VEHICULO",M140)</f>
        <v>0VEHICULO0</v>
      </c>
    </row>
    <row r="141" spans="6:14" s="122" customFormat="1" x14ac:dyDescent="0.2">
      <c r="F141" s="122" t="s">
        <v>77</v>
      </c>
      <c r="G141" s="122" t="s">
        <v>78</v>
      </c>
      <c r="H141" s="122" t="s">
        <v>32</v>
      </c>
      <c r="I141" s="123">
        <v>582964</v>
      </c>
      <c r="J141" s="123" t="s">
        <v>79</v>
      </c>
      <c r="K141" s="124">
        <v>4</v>
      </c>
      <c r="L141" s="122" t="s">
        <v>80</v>
      </c>
      <c r="M141" s="122" t="s">
        <v>81</v>
      </c>
      <c r="N141" s="122" t="str">
        <f t="shared" ref="N141:N187" si="9">+CONCATENATE(G141,F141)</f>
        <v>1.40m³-15H-4OP</v>
      </c>
    </row>
    <row r="142" spans="6:14" s="122" customFormat="1" x14ac:dyDescent="0.2">
      <c r="F142" s="122" t="s">
        <v>82</v>
      </c>
      <c r="G142" s="122" t="s">
        <v>83</v>
      </c>
      <c r="H142" s="122" t="s">
        <v>14</v>
      </c>
      <c r="I142" s="123">
        <v>514916</v>
      </c>
      <c r="J142" s="123" t="s">
        <v>79</v>
      </c>
      <c r="K142" s="124">
        <v>3</v>
      </c>
      <c r="L142" s="122" t="s">
        <v>84</v>
      </c>
      <c r="M142" s="122" t="s">
        <v>81</v>
      </c>
      <c r="N142" s="122" t="str">
        <f t="shared" si="9"/>
        <v>2.40m³-15H-3OP</v>
      </c>
    </row>
    <row r="143" spans="6:14" s="122" customFormat="1" x14ac:dyDescent="0.2">
      <c r="F143" s="122" t="s">
        <v>85</v>
      </c>
      <c r="G143" s="122" t="s">
        <v>86</v>
      </c>
      <c r="H143" s="122" t="s">
        <v>87</v>
      </c>
      <c r="I143" s="123">
        <v>448638</v>
      </c>
      <c r="J143" s="123" t="s">
        <v>79</v>
      </c>
      <c r="K143" s="124">
        <v>2</v>
      </c>
      <c r="L143" s="122" t="s">
        <v>88</v>
      </c>
      <c r="M143" s="122" t="s">
        <v>81</v>
      </c>
      <c r="N143" s="122" t="str">
        <f t="shared" si="9"/>
        <v>3.40m³-15H-2OP</v>
      </c>
    </row>
    <row r="144" spans="6:14" s="122" customFormat="1" x14ac:dyDescent="0.2">
      <c r="F144" s="122" t="s">
        <v>89</v>
      </c>
      <c r="G144" s="122" t="s">
        <v>90</v>
      </c>
      <c r="H144" s="122" t="s">
        <v>91</v>
      </c>
      <c r="I144" s="123">
        <v>381163</v>
      </c>
      <c r="J144" s="123" t="s">
        <v>79</v>
      </c>
      <c r="K144" s="124">
        <v>1</v>
      </c>
      <c r="L144" s="122" t="s">
        <v>92</v>
      </c>
      <c r="M144" s="122" t="s">
        <v>81</v>
      </c>
      <c r="N144" s="122" t="str">
        <f t="shared" si="9"/>
        <v>4.40m³-15H-1OP</v>
      </c>
    </row>
    <row r="145" spans="6:14" s="122" customFormat="1" x14ac:dyDescent="0.2">
      <c r="F145" s="122" t="s">
        <v>93</v>
      </c>
      <c r="G145" s="122" t="s">
        <v>94</v>
      </c>
      <c r="H145" s="122" t="s">
        <v>95</v>
      </c>
      <c r="I145" s="123">
        <v>321680</v>
      </c>
      <c r="J145" s="123" t="s">
        <v>79</v>
      </c>
      <c r="K145" s="124">
        <v>0</v>
      </c>
      <c r="L145" s="122" t="s">
        <v>96</v>
      </c>
      <c r="M145" s="122" t="s">
        <v>81</v>
      </c>
      <c r="N145" s="122" t="str">
        <f t="shared" si="9"/>
        <v>5.40m³-15H-0OP</v>
      </c>
    </row>
    <row r="146" spans="6:14" s="122" customFormat="1" x14ac:dyDescent="0.2">
      <c r="F146" s="122" t="s">
        <v>97</v>
      </c>
      <c r="G146" s="122" t="s">
        <v>98</v>
      </c>
      <c r="H146" s="122" t="s">
        <v>99</v>
      </c>
      <c r="I146" s="123">
        <v>509192</v>
      </c>
      <c r="J146" s="123" t="s">
        <v>100</v>
      </c>
      <c r="K146" s="124">
        <v>4</v>
      </c>
      <c r="L146" s="122" t="s">
        <v>101</v>
      </c>
      <c r="M146" s="122" t="s">
        <v>81</v>
      </c>
      <c r="N146" s="122" t="str">
        <f t="shared" si="9"/>
        <v>6.40m³-9H-4OP</v>
      </c>
    </row>
    <row r="147" spans="6:14" s="122" customFormat="1" x14ac:dyDescent="0.2">
      <c r="F147" s="122" t="s">
        <v>102</v>
      </c>
      <c r="G147" s="122" t="s">
        <v>103</v>
      </c>
      <c r="H147" s="122" t="s">
        <v>104</v>
      </c>
      <c r="I147" s="123">
        <v>450204</v>
      </c>
      <c r="J147" s="123" t="s">
        <v>100</v>
      </c>
      <c r="K147" s="124">
        <v>3</v>
      </c>
      <c r="L147" s="122" t="s">
        <v>105</v>
      </c>
      <c r="M147" s="122" t="s">
        <v>81</v>
      </c>
      <c r="N147" s="122" t="str">
        <f t="shared" si="9"/>
        <v>7.40m³-9H-3OP</v>
      </c>
    </row>
    <row r="148" spans="6:14" s="122" customFormat="1" x14ac:dyDescent="0.2">
      <c r="F148" s="122" t="s">
        <v>106</v>
      </c>
      <c r="G148" s="122" t="s">
        <v>107</v>
      </c>
      <c r="H148" s="122" t="s">
        <v>108</v>
      </c>
      <c r="I148" s="123">
        <v>392186</v>
      </c>
      <c r="J148" s="123" t="s">
        <v>100</v>
      </c>
      <c r="K148" s="124">
        <v>2</v>
      </c>
      <c r="L148" s="122" t="s">
        <v>109</v>
      </c>
      <c r="M148" s="122" t="s">
        <v>81</v>
      </c>
      <c r="N148" s="122" t="str">
        <f t="shared" si="9"/>
        <v>8.40m³-9H-2OP</v>
      </c>
    </row>
    <row r="149" spans="6:14" s="122" customFormat="1" x14ac:dyDescent="0.2">
      <c r="F149" s="122" t="s">
        <v>110</v>
      </c>
      <c r="G149" s="122" t="s">
        <v>111</v>
      </c>
      <c r="H149" s="122" t="s">
        <v>112</v>
      </c>
      <c r="I149" s="123">
        <v>329397</v>
      </c>
      <c r="J149" s="123" t="s">
        <v>100</v>
      </c>
      <c r="K149" s="124">
        <v>1</v>
      </c>
      <c r="L149" s="122" t="s">
        <v>113</v>
      </c>
      <c r="M149" s="122" t="s">
        <v>81</v>
      </c>
      <c r="N149" s="122" t="str">
        <f t="shared" si="9"/>
        <v>9.40m³-9H-1OP</v>
      </c>
    </row>
    <row r="150" spans="6:14" s="122" customFormat="1" x14ac:dyDescent="0.2">
      <c r="F150" s="122" t="s">
        <v>114</v>
      </c>
      <c r="G150" s="122" t="s">
        <v>115</v>
      </c>
      <c r="H150" s="122" t="s">
        <v>116</v>
      </c>
      <c r="I150" s="123">
        <v>280919</v>
      </c>
      <c r="J150" s="123" t="s">
        <v>100</v>
      </c>
      <c r="K150" s="124">
        <v>0</v>
      </c>
      <c r="L150" s="122" t="s">
        <v>117</v>
      </c>
      <c r="M150" s="122" t="s">
        <v>81</v>
      </c>
      <c r="N150" s="122" t="str">
        <f t="shared" si="9"/>
        <v>10.40m³-9H-0OP</v>
      </c>
    </row>
    <row r="151" spans="6:14" s="122" customFormat="1" x14ac:dyDescent="0.2">
      <c r="F151" s="122" t="s">
        <v>118</v>
      </c>
      <c r="G151" s="122" t="s">
        <v>119</v>
      </c>
      <c r="H151" s="122" t="s">
        <v>120</v>
      </c>
      <c r="I151" s="123">
        <v>420585</v>
      </c>
      <c r="J151" s="123" t="s">
        <v>121</v>
      </c>
      <c r="K151" s="124">
        <v>4</v>
      </c>
      <c r="L151" s="122" t="s">
        <v>122</v>
      </c>
      <c r="M151" s="122" t="s">
        <v>81</v>
      </c>
      <c r="N151" s="122" t="str">
        <f t="shared" si="9"/>
        <v>11.40m³-4H-4OP</v>
      </c>
    </row>
    <row r="152" spans="6:14" s="122" customFormat="1" x14ac:dyDescent="0.2">
      <c r="F152" s="122" t="s">
        <v>123</v>
      </c>
      <c r="G152" s="122" t="s">
        <v>124</v>
      </c>
      <c r="H152" s="122" t="s">
        <v>125</v>
      </c>
      <c r="I152" s="123">
        <v>369327</v>
      </c>
      <c r="J152" s="123" t="s">
        <v>121</v>
      </c>
      <c r="K152" s="124">
        <v>3</v>
      </c>
      <c r="L152" s="122" t="s">
        <v>126</v>
      </c>
      <c r="M152" s="122" t="s">
        <v>81</v>
      </c>
      <c r="N152" s="122" t="str">
        <f t="shared" si="9"/>
        <v>12.40m³-4H-3OP</v>
      </c>
    </row>
    <row r="153" spans="6:14" s="122" customFormat="1" x14ac:dyDescent="0.2">
      <c r="F153" s="122" t="s">
        <v>127</v>
      </c>
      <c r="G153" s="122" t="s">
        <v>128</v>
      </c>
      <c r="H153" s="122" t="s">
        <v>129</v>
      </c>
      <c r="I153" s="123">
        <v>323463</v>
      </c>
      <c r="J153" s="123" t="s">
        <v>121</v>
      </c>
      <c r="K153" s="124">
        <v>2</v>
      </c>
      <c r="L153" s="122" t="s">
        <v>130</v>
      </c>
      <c r="M153" s="122" t="s">
        <v>81</v>
      </c>
      <c r="N153" s="122" t="str">
        <f t="shared" si="9"/>
        <v>13.40m³-4H-2OP</v>
      </c>
    </row>
    <row r="154" spans="6:14" s="122" customFormat="1" x14ac:dyDescent="0.2">
      <c r="F154" s="122" t="s">
        <v>131</v>
      </c>
      <c r="G154" s="122" t="s">
        <v>132</v>
      </c>
      <c r="H154" s="122" t="s">
        <v>133</v>
      </c>
      <c r="I154" s="123">
        <v>270330</v>
      </c>
      <c r="J154" s="123" t="s">
        <v>121</v>
      </c>
      <c r="K154" s="124">
        <v>1</v>
      </c>
      <c r="L154" s="122" t="s">
        <v>134</v>
      </c>
      <c r="M154" s="122" t="s">
        <v>81</v>
      </c>
      <c r="N154" s="122" t="str">
        <f t="shared" si="9"/>
        <v>14.40m³-4H-1OP</v>
      </c>
    </row>
    <row r="155" spans="6:14" s="122" customFormat="1" x14ac:dyDescent="0.2">
      <c r="F155" s="122" t="s">
        <v>135</v>
      </c>
      <c r="G155" s="122" t="s">
        <v>136</v>
      </c>
      <c r="H155" s="122" t="s">
        <v>137</v>
      </c>
      <c r="I155" s="123">
        <v>221709</v>
      </c>
      <c r="J155" s="123" t="s">
        <v>121</v>
      </c>
      <c r="K155" s="124">
        <v>0</v>
      </c>
      <c r="L155" s="122" t="s">
        <v>138</v>
      </c>
      <c r="M155" s="122" t="s">
        <v>81</v>
      </c>
      <c r="N155" s="122" t="str">
        <f t="shared" si="9"/>
        <v>15.40m³-4H-0OP</v>
      </c>
    </row>
    <row r="156" spans="6:14" s="122" customFormat="1" x14ac:dyDescent="0.2">
      <c r="F156" s="122" t="s">
        <v>139</v>
      </c>
      <c r="G156" s="122" t="s">
        <v>140</v>
      </c>
      <c r="H156" s="122" t="s">
        <v>19</v>
      </c>
      <c r="I156" s="123">
        <v>501739</v>
      </c>
      <c r="J156" s="123" t="s">
        <v>79</v>
      </c>
      <c r="K156" s="124">
        <v>4</v>
      </c>
      <c r="L156" s="122" t="s">
        <v>141</v>
      </c>
      <c r="M156" s="122" t="s">
        <v>81</v>
      </c>
      <c r="N156" s="122" t="str">
        <f t="shared" si="9"/>
        <v>16.25m³-15H-4OP</v>
      </c>
    </row>
    <row r="157" spans="6:14" s="122" customFormat="1" x14ac:dyDescent="0.2">
      <c r="F157" s="122" t="s">
        <v>142</v>
      </c>
      <c r="G157" s="122" t="s">
        <v>143</v>
      </c>
      <c r="H157" s="122" t="s">
        <v>22</v>
      </c>
      <c r="I157" s="123">
        <v>443323</v>
      </c>
      <c r="J157" s="123" t="s">
        <v>79</v>
      </c>
      <c r="K157" s="124">
        <v>3</v>
      </c>
      <c r="L157" s="122" t="s">
        <v>144</v>
      </c>
      <c r="M157" s="122" t="s">
        <v>81</v>
      </c>
      <c r="N157" s="122" t="str">
        <f t="shared" si="9"/>
        <v>17.25m³-15H-3OP</v>
      </c>
    </row>
    <row r="158" spans="6:14" s="122" customFormat="1" x14ac:dyDescent="0.2">
      <c r="F158" s="122" t="s">
        <v>145</v>
      </c>
      <c r="G158" s="122" t="s">
        <v>146</v>
      </c>
      <c r="H158" s="122" t="s">
        <v>147</v>
      </c>
      <c r="I158" s="123">
        <v>388652</v>
      </c>
      <c r="J158" s="123" t="s">
        <v>79</v>
      </c>
      <c r="K158" s="124">
        <v>2</v>
      </c>
      <c r="L158" s="122" t="s">
        <v>148</v>
      </c>
      <c r="M158" s="122" t="s">
        <v>81</v>
      </c>
      <c r="N158" s="122" t="str">
        <f t="shared" si="9"/>
        <v>18.25m³-15H-2OP</v>
      </c>
    </row>
    <row r="159" spans="6:14" s="122" customFormat="1" x14ac:dyDescent="0.2">
      <c r="F159" s="122" t="s">
        <v>149</v>
      </c>
      <c r="G159" s="122" t="s">
        <v>150</v>
      </c>
      <c r="H159" s="122" t="s">
        <v>151</v>
      </c>
      <c r="I159" s="123">
        <v>323189</v>
      </c>
      <c r="J159" s="123" t="s">
        <v>79</v>
      </c>
      <c r="K159" s="124">
        <v>1</v>
      </c>
      <c r="L159" s="122" t="s">
        <v>152</v>
      </c>
      <c r="M159" s="122" t="s">
        <v>81</v>
      </c>
      <c r="N159" s="122" t="str">
        <f t="shared" si="9"/>
        <v>19.25m³-15H-1OP</v>
      </c>
    </row>
    <row r="160" spans="6:14" s="122" customFormat="1" x14ac:dyDescent="0.2">
      <c r="F160" s="122" t="s">
        <v>153</v>
      </c>
      <c r="G160" s="122" t="s">
        <v>154</v>
      </c>
      <c r="H160" s="122" t="s">
        <v>155</v>
      </c>
      <c r="I160" s="123">
        <v>256051</v>
      </c>
      <c r="J160" s="123" t="s">
        <v>79</v>
      </c>
      <c r="K160" s="124">
        <v>0</v>
      </c>
      <c r="L160" s="122" t="s">
        <v>156</v>
      </c>
      <c r="M160" s="122" t="s">
        <v>81</v>
      </c>
      <c r="N160" s="122" t="str">
        <f t="shared" si="9"/>
        <v>20.25m³-15H-0OP</v>
      </c>
    </row>
    <row r="161" spans="6:14" s="122" customFormat="1" x14ac:dyDescent="0.2">
      <c r="F161" s="122" t="s">
        <v>157</v>
      </c>
      <c r="G161" s="122" t="s">
        <v>158</v>
      </c>
      <c r="H161" s="122" t="s">
        <v>27</v>
      </c>
      <c r="I161" s="123">
        <v>433978</v>
      </c>
      <c r="J161" s="123" t="s">
        <v>100</v>
      </c>
      <c r="K161" s="124">
        <v>4</v>
      </c>
      <c r="L161" s="122" t="s">
        <v>159</v>
      </c>
      <c r="M161" s="122" t="s">
        <v>81</v>
      </c>
      <c r="N161" s="122" t="str">
        <f t="shared" si="9"/>
        <v>21.25m³-9H-4OP</v>
      </c>
    </row>
    <row r="162" spans="6:14" s="122" customFormat="1" x14ac:dyDescent="0.2">
      <c r="F162" s="122" t="s">
        <v>160</v>
      </c>
      <c r="G162" s="122" t="s">
        <v>161</v>
      </c>
      <c r="H162" s="122" t="s">
        <v>162</v>
      </c>
      <c r="I162" s="123">
        <v>386383</v>
      </c>
      <c r="J162" s="123" t="s">
        <v>100</v>
      </c>
      <c r="K162" s="124">
        <v>3</v>
      </c>
      <c r="L162" s="122" t="s">
        <v>163</v>
      </c>
      <c r="M162" s="122" t="s">
        <v>81</v>
      </c>
      <c r="N162" s="122" t="str">
        <f t="shared" si="9"/>
        <v>22.25m³-9H-3OP</v>
      </c>
    </row>
    <row r="163" spans="6:14" s="122" customFormat="1" x14ac:dyDescent="0.2">
      <c r="F163" s="122" t="s">
        <v>164</v>
      </c>
      <c r="G163" s="122" t="s">
        <v>165</v>
      </c>
      <c r="H163" s="122" t="s">
        <v>166</v>
      </c>
      <c r="I163" s="123">
        <v>345928</v>
      </c>
      <c r="J163" s="123" t="s">
        <v>100</v>
      </c>
      <c r="K163" s="124">
        <v>2</v>
      </c>
      <c r="L163" s="122" t="s">
        <v>167</v>
      </c>
      <c r="M163" s="122" t="s">
        <v>81</v>
      </c>
      <c r="N163" s="122" t="str">
        <f t="shared" si="9"/>
        <v>23.25m³-9H-2OP</v>
      </c>
    </row>
    <row r="164" spans="6:14" s="122" customFormat="1" x14ac:dyDescent="0.2">
      <c r="F164" s="122" t="s">
        <v>168</v>
      </c>
      <c r="G164" s="122" t="s">
        <v>169</v>
      </c>
      <c r="H164" s="122" t="s">
        <v>170</v>
      </c>
      <c r="I164" s="123">
        <v>290841</v>
      </c>
      <c r="J164" s="123" t="s">
        <v>100</v>
      </c>
      <c r="K164" s="124">
        <v>1</v>
      </c>
      <c r="L164" s="122" t="s">
        <v>171</v>
      </c>
      <c r="M164" s="122" t="s">
        <v>81</v>
      </c>
      <c r="N164" s="122" t="str">
        <f t="shared" si="9"/>
        <v>24.25m³-9H-1OP</v>
      </c>
    </row>
    <row r="165" spans="6:14" s="122" customFormat="1" x14ac:dyDescent="0.2">
      <c r="F165" s="122" t="s">
        <v>172</v>
      </c>
      <c r="G165" s="122" t="s">
        <v>173</v>
      </c>
      <c r="H165" s="122" t="s">
        <v>174</v>
      </c>
      <c r="I165" s="123">
        <v>225849</v>
      </c>
      <c r="J165" s="123" t="s">
        <v>100</v>
      </c>
      <c r="K165" s="124">
        <v>0</v>
      </c>
      <c r="L165" s="122" t="s">
        <v>175</v>
      </c>
      <c r="M165" s="122" t="s">
        <v>81</v>
      </c>
      <c r="N165" s="122" t="str">
        <f t="shared" si="9"/>
        <v>25.25m³-9H-0OP</v>
      </c>
    </row>
    <row r="166" spans="6:14" s="122" customFormat="1" x14ac:dyDescent="0.2">
      <c r="F166" s="122" t="s">
        <v>176</v>
      </c>
      <c r="G166" s="122" t="s">
        <v>177</v>
      </c>
      <c r="H166" s="122" t="s">
        <v>178</v>
      </c>
      <c r="I166" s="123">
        <v>374201</v>
      </c>
      <c r="J166" s="123" t="s">
        <v>121</v>
      </c>
      <c r="K166" s="124">
        <v>4</v>
      </c>
      <c r="L166" s="122" t="s">
        <v>179</v>
      </c>
      <c r="M166" s="122" t="s">
        <v>81</v>
      </c>
      <c r="N166" s="122" t="str">
        <f t="shared" si="9"/>
        <v>26.25m³-4H-4OP</v>
      </c>
    </row>
    <row r="167" spans="6:14" s="122" customFormat="1" x14ac:dyDescent="0.2">
      <c r="F167" s="122" t="s">
        <v>180</v>
      </c>
      <c r="G167" s="122" t="s">
        <v>181</v>
      </c>
      <c r="H167" s="122" t="s">
        <v>182</v>
      </c>
      <c r="I167" s="123">
        <v>323876</v>
      </c>
      <c r="J167" s="123" t="s">
        <v>121</v>
      </c>
      <c r="K167" s="124">
        <v>3</v>
      </c>
      <c r="L167" s="122" t="s">
        <v>183</v>
      </c>
      <c r="M167" s="122" t="s">
        <v>81</v>
      </c>
      <c r="N167" s="122" t="str">
        <f t="shared" si="9"/>
        <v>27.25m³-4H-3OP</v>
      </c>
    </row>
    <row r="168" spans="6:14" s="122" customFormat="1" x14ac:dyDescent="0.2">
      <c r="F168" s="122" t="s">
        <v>184</v>
      </c>
      <c r="G168" s="122" t="s">
        <v>185</v>
      </c>
      <c r="H168" s="122" t="s">
        <v>186</v>
      </c>
      <c r="I168" s="123">
        <v>283531</v>
      </c>
      <c r="J168" s="123" t="s">
        <v>121</v>
      </c>
      <c r="K168" s="124">
        <v>2</v>
      </c>
      <c r="L168" s="122" t="s">
        <v>187</v>
      </c>
      <c r="M168" s="122" t="s">
        <v>81</v>
      </c>
      <c r="N168" s="122" t="str">
        <f t="shared" si="9"/>
        <v>28.25m³-4H-2OP</v>
      </c>
    </row>
    <row r="169" spans="6:14" s="122" customFormat="1" x14ac:dyDescent="0.2">
      <c r="F169" s="122" t="s">
        <v>188</v>
      </c>
      <c r="G169" s="122" t="s">
        <v>189</v>
      </c>
      <c r="H169" s="122" t="s">
        <v>190</v>
      </c>
      <c r="I169" s="123">
        <v>236854</v>
      </c>
      <c r="J169" s="123" t="s">
        <v>121</v>
      </c>
      <c r="K169" s="124">
        <v>1</v>
      </c>
      <c r="L169" s="122" t="s">
        <v>191</v>
      </c>
      <c r="M169" s="122" t="s">
        <v>81</v>
      </c>
      <c r="N169" s="122" t="str">
        <f t="shared" si="9"/>
        <v>29.25m³-4H-1OP</v>
      </c>
    </row>
    <row r="170" spans="6:14" s="122" customFormat="1" x14ac:dyDescent="0.2">
      <c r="F170" s="122" t="s">
        <v>192</v>
      </c>
      <c r="G170" s="122" t="s">
        <v>193</v>
      </c>
      <c r="H170" s="122" t="s">
        <v>194</v>
      </c>
      <c r="I170" s="123">
        <v>179940</v>
      </c>
      <c r="J170" s="123" t="s">
        <v>121</v>
      </c>
      <c r="K170" s="124">
        <v>0</v>
      </c>
      <c r="L170" s="122" t="s">
        <v>195</v>
      </c>
      <c r="M170" s="122" t="s">
        <v>81</v>
      </c>
      <c r="N170" s="122" t="str">
        <f t="shared" si="9"/>
        <v>30.25m³-4H-0OP</v>
      </c>
    </row>
    <row r="171" spans="6:14" s="122" customFormat="1" x14ac:dyDescent="0.2">
      <c r="F171" s="122" t="s">
        <v>196</v>
      </c>
      <c r="G171" s="122" t="s">
        <v>197</v>
      </c>
      <c r="H171" s="122" t="s">
        <v>17</v>
      </c>
      <c r="I171" s="123">
        <v>239262</v>
      </c>
      <c r="J171" s="123" t="s">
        <v>79</v>
      </c>
      <c r="K171" s="124">
        <v>0</v>
      </c>
      <c r="L171" s="122" t="s">
        <v>198</v>
      </c>
      <c r="M171" s="122" t="s">
        <v>81</v>
      </c>
      <c r="N171" s="122" t="str">
        <f t="shared" si="9"/>
        <v>31.FURGON-15H</v>
      </c>
    </row>
    <row r="172" spans="6:14" s="122" customFormat="1" x14ac:dyDescent="0.2">
      <c r="F172" s="122" t="s">
        <v>199</v>
      </c>
      <c r="G172" s="122" t="s">
        <v>200</v>
      </c>
      <c r="H172" s="122" t="s">
        <v>201</v>
      </c>
      <c r="I172" s="123">
        <v>214754</v>
      </c>
      <c r="J172" s="123" t="s">
        <v>100</v>
      </c>
      <c r="K172" s="124">
        <v>0</v>
      </c>
      <c r="L172" s="122" t="s">
        <v>202</v>
      </c>
      <c r="M172" s="122" t="s">
        <v>81</v>
      </c>
      <c r="N172" s="122" t="str">
        <f t="shared" si="9"/>
        <v>32.FURGON-9H</v>
      </c>
    </row>
    <row r="173" spans="6:14" s="122" customFormat="1" x14ac:dyDescent="0.2">
      <c r="F173" s="122" t="s">
        <v>203</v>
      </c>
      <c r="G173" s="122" t="s">
        <v>204</v>
      </c>
      <c r="H173" s="122" t="s">
        <v>205</v>
      </c>
      <c r="I173" s="123">
        <v>173120</v>
      </c>
      <c r="J173" s="123" t="s">
        <v>121</v>
      </c>
      <c r="K173" s="124">
        <v>0</v>
      </c>
      <c r="L173" s="122" t="s">
        <v>206</v>
      </c>
      <c r="M173" s="122" t="s">
        <v>81</v>
      </c>
      <c r="N173" s="122" t="str">
        <f t="shared" si="9"/>
        <v>33.FURGON-4H</v>
      </c>
    </row>
    <row r="174" spans="6:14" s="122" customFormat="1" x14ac:dyDescent="0.2">
      <c r="F174" s="122" t="s">
        <v>207</v>
      </c>
      <c r="G174" s="122" t="s">
        <v>208</v>
      </c>
      <c r="H174" s="122" t="s">
        <v>44</v>
      </c>
      <c r="I174" s="123">
        <v>373234</v>
      </c>
      <c r="J174" s="123" t="s">
        <v>79</v>
      </c>
      <c r="K174" s="124">
        <v>0</v>
      </c>
      <c r="L174" s="122" t="s">
        <v>209</v>
      </c>
      <c r="M174" s="122" t="s">
        <v>81</v>
      </c>
      <c r="N174" s="122" t="str">
        <f t="shared" si="9"/>
        <v>34.4X4-15H</v>
      </c>
    </row>
    <row r="175" spans="6:14" s="122" customFormat="1" x14ac:dyDescent="0.2">
      <c r="F175" s="122" t="s">
        <v>210</v>
      </c>
      <c r="G175" s="122" t="s">
        <v>211</v>
      </c>
      <c r="H175" s="122" t="s">
        <v>212</v>
      </c>
      <c r="I175" s="123">
        <v>242399</v>
      </c>
      <c r="J175" s="123" t="s">
        <v>100</v>
      </c>
      <c r="K175" s="124">
        <v>0</v>
      </c>
      <c r="L175" s="122" t="s">
        <v>213</v>
      </c>
      <c r="M175" s="122" t="s">
        <v>81</v>
      </c>
      <c r="N175" s="122" t="str">
        <f t="shared" si="9"/>
        <v>35.4X4-9H</v>
      </c>
    </row>
    <row r="176" spans="6:14" s="122" customFormat="1" x14ac:dyDescent="0.2">
      <c r="F176" s="122" t="s">
        <v>214</v>
      </c>
      <c r="G176" s="122" t="s">
        <v>215</v>
      </c>
      <c r="H176" s="122" t="s">
        <v>216</v>
      </c>
      <c r="I176" s="123">
        <v>195220</v>
      </c>
      <c r="J176" s="123" t="s">
        <v>121</v>
      </c>
      <c r="K176" s="124">
        <v>0</v>
      </c>
      <c r="L176" s="122" t="s">
        <v>217</v>
      </c>
      <c r="M176" s="122" t="s">
        <v>81</v>
      </c>
      <c r="N176" s="122" t="str">
        <f t="shared" si="9"/>
        <v>36.4X4-4H</v>
      </c>
    </row>
    <row r="177" spans="6:14" s="122" customFormat="1" x14ac:dyDescent="0.2">
      <c r="F177" s="122" t="s">
        <v>218</v>
      </c>
      <c r="G177" s="122" t="s">
        <v>219</v>
      </c>
      <c r="H177" s="122" t="s">
        <v>220</v>
      </c>
      <c r="I177" s="123">
        <v>836001</v>
      </c>
      <c r="J177" s="123" t="s">
        <v>79</v>
      </c>
      <c r="K177" s="124">
        <v>0</v>
      </c>
      <c r="L177" s="122" t="s">
        <v>221</v>
      </c>
      <c r="M177" s="122" t="s">
        <v>81</v>
      </c>
      <c r="N177" s="122" t="str">
        <f t="shared" si="9"/>
        <v>37.MONTACARGA-15H</v>
      </c>
    </row>
    <row r="178" spans="6:14" s="122" customFormat="1" x14ac:dyDescent="0.2">
      <c r="F178" s="122" t="s">
        <v>222</v>
      </c>
      <c r="G178" s="122" t="s">
        <v>223</v>
      </c>
      <c r="H178" s="122" t="s">
        <v>224</v>
      </c>
      <c r="I178" s="123">
        <v>144356</v>
      </c>
      <c r="J178" s="123" t="s">
        <v>225</v>
      </c>
      <c r="K178" s="124">
        <v>0</v>
      </c>
      <c r="L178" s="122" t="s">
        <v>226</v>
      </c>
      <c r="M178" s="122" t="s">
        <v>81</v>
      </c>
      <c r="N178" s="122" t="str">
        <f t="shared" si="9"/>
        <v>38.MONTACARGA-1H</v>
      </c>
    </row>
    <row r="179" spans="6:14" s="122" customFormat="1" x14ac:dyDescent="0.2">
      <c r="F179" s="122" t="s">
        <v>227</v>
      </c>
      <c r="G179" s="122" t="s">
        <v>228</v>
      </c>
      <c r="H179" s="122" t="s">
        <v>229</v>
      </c>
      <c r="I179" s="123">
        <v>828620</v>
      </c>
      <c r="J179" s="123" t="s">
        <v>79</v>
      </c>
      <c r="K179" s="124">
        <v>0</v>
      </c>
      <c r="L179" s="122" t="s">
        <v>230</v>
      </c>
      <c r="M179" s="122" t="s">
        <v>81</v>
      </c>
      <c r="N179" s="122" t="str">
        <f t="shared" si="9"/>
        <v>39.GRUA-15H-</v>
      </c>
    </row>
    <row r="180" spans="6:14" s="122" customFormat="1" x14ac:dyDescent="0.2">
      <c r="F180" s="122" t="s">
        <v>231</v>
      </c>
      <c r="G180" s="122" t="s">
        <v>232</v>
      </c>
      <c r="H180" s="122" t="s">
        <v>233</v>
      </c>
      <c r="I180" s="123">
        <v>148058</v>
      </c>
      <c r="J180" s="123" t="s">
        <v>225</v>
      </c>
      <c r="K180" s="124">
        <v>0</v>
      </c>
      <c r="L180" s="122" t="s">
        <v>234</v>
      </c>
      <c r="M180" s="122" t="s">
        <v>81</v>
      </c>
      <c r="N180" s="122" t="str">
        <f t="shared" si="9"/>
        <v>40.GRUA-1H</v>
      </c>
    </row>
    <row r="181" spans="6:14" s="122" customFormat="1" x14ac:dyDescent="0.2">
      <c r="F181" s="122" t="s">
        <v>235</v>
      </c>
      <c r="G181" s="122" t="s">
        <v>236</v>
      </c>
      <c r="H181" s="122" t="s">
        <v>38</v>
      </c>
      <c r="I181" s="123">
        <v>53577</v>
      </c>
      <c r="J181" s="123" t="s">
        <v>225</v>
      </c>
      <c r="K181" s="124">
        <v>0</v>
      </c>
      <c r="L181" s="122" t="s">
        <v>237</v>
      </c>
      <c r="M181" s="122" t="s">
        <v>81</v>
      </c>
      <c r="N181" s="122" t="str">
        <f t="shared" si="9"/>
        <v>41.OPERARIO-8-H</v>
      </c>
    </row>
    <row r="182" spans="6:14" s="122" customFormat="1" x14ac:dyDescent="0.2">
      <c r="F182" s="122" t="s">
        <v>238</v>
      </c>
      <c r="G182" s="122" t="s">
        <v>239</v>
      </c>
      <c r="H182" s="122" t="s">
        <v>240</v>
      </c>
      <c r="I182" s="123">
        <v>41562</v>
      </c>
      <c r="J182" s="123" t="s">
        <v>225</v>
      </c>
      <c r="K182" s="124">
        <v>0</v>
      </c>
      <c r="L182" s="122" t="s">
        <v>241</v>
      </c>
      <c r="M182" s="122" t="s">
        <v>81</v>
      </c>
      <c r="N182" s="122" t="str">
        <f t="shared" si="9"/>
        <v>42.OPERARIO-6-H</v>
      </c>
    </row>
    <row r="183" spans="6:14" s="122" customFormat="1" x14ac:dyDescent="0.2">
      <c r="F183" s="122" t="s">
        <v>242</v>
      </c>
      <c r="G183" s="122" t="s">
        <v>243</v>
      </c>
      <c r="H183" s="122" t="s">
        <v>244</v>
      </c>
      <c r="I183" s="123">
        <v>628232</v>
      </c>
      <c r="N183" s="122" t="str">
        <f t="shared" si="9"/>
        <v>43.BOGOTA-REGION-40m³-</v>
      </c>
    </row>
    <row r="184" spans="6:14" s="122" customFormat="1" x14ac:dyDescent="0.2">
      <c r="F184" s="122" t="s">
        <v>245</v>
      </c>
      <c r="G184" s="122" t="s">
        <v>246</v>
      </c>
      <c r="H184" s="122" t="s">
        <v>247</v>
      </c>
      <c r="I184" s="123">
        <v>562619</v>
      </c>
      <c r="N184" s="122" t="str">
        <f t="shared" si="9"/>
        <v>44.BOGOTA-REGION-25m³-</v>
      </c>
    </row>
    <row r="185" spans="6:14" s="122" customFormat="1" x14ac:dyDescent="0.2">
      <c r="F185" s="122" t="s">
        <v>248</v>
      </c>
      <c r="G185" s="122" t="s">
        <v>249</v>
      </c>
      <c r="H185" s="122" t="s">
        <v>250</v>
      </c>
      <c r="I185" s="123">
        <v>418264</v>
      </c>
      <c r="N185" s="122" t="str">
        <f t="shared" si="9"/>
        <v>45.BOGOTA-REGION-FURGON-</v>
      </c>
    </row>
    <row r="186" spans="6:14" s="122" customFormat="1" x14ac:dyDescent="0.2">
      <c r="F186" s="122" t="s">
        <v>251</v>
      </c>
      <c r="G186" s="122" t="s">
        <v>252</v>
      </c>
      <c r="H186" s="122" t="s">
        <v>253</v>
      </c>
      <c r="I186" s="123">
        <v>288714</v>
      </c>
      <c r="N186" s="122" t="str">
        <f t="shared" si="9"/>
        <v>46.BOGOTA-REGION-4X4</v>
      </c>
    </row>
    <row r="187" spans="6:14" x14ac:dyDescent="0.2">
      <c r="H187" s="122" t="s">
        <v>254</v>
      </c>
      <c r="I187" s="123">
        <f>41562*6</f>
        <v>249372</v>
      </c>
      <c r="J187" s="123" t="s">
        <v>225</v>
      </c>
      <c r="N187" s="3" t="str">
        <f t="shared" si="9"/>
        <v/>
      </c>
    </row>
    <row r="188" spans="6:14" x14ac:dyDescent="0.2">
      <c r="H188" s="122" t="s">
        <v>255</v>
      </c>
      <c r="I188" s="123">
        <f>41562*8</f>
        <v>332496</v>
      </c>
      <c r="J188" s="123" t="s">
        <v>225</v>
      </c>
    </row>
    <row r="189" spans="6:14" x14ac:dyDescent="0.2">
      <c r="H189" s="122" t="s">
        <v>256</v>
      </c>
      <c r="I189" s="123">
        <f>41562*8</f>
        <v>332496</v>
      </c>
      <c r="J189" s="123" t="s">
        <v>225</v>
      </c>
    </row>
    <row r="190" spans="6:14" x14ac:dyDescent="0.2">
      <c r="H190" s="122" t="s">
        <v>257</v>
      </c>
      <c r="I190" s="123">
        <f>53577*10</f>
        <v>535770</v>
      </c>
      <c r="J190" s="123" t="s">
        <v>225</v>
      </c>
    </row>
    <row r="191" spans="6:14" x14ac:dyDescent="0.2">
      <c r="H191" s="122" t="s">
        <v>258</v>
      </c>
      <c r="I191" s="123">
        <f>53577*8</f>
        <v>428616</v>
      </c>
      <c r="J191" s="123" t="s">
        <v>225</v>
      </c>
    </row>
    <row r="192" spans="6:14" x14ac:dyDescent="0.2">
      <c r="H192" s="122" t="s">
        <v>259</v>
      </c>
      <c r="I192" s="123">
        <f>53577*10</f>
        <v>535770</v>
      </c>
      <c r="J192" s="123" t="s">
        <v>225</v>
      </c>
    </row>
  </sheetData>
  <sheetProtection selectLockedCells="1" selectUnlockedCells="1"/>
  <mergeCells count="23">
    <mergeCell ref="A94:A96"/>
    <mergeCell ref="R13:Y13"/>
    <mergeCell ref="A74:AE80"/>
    <mergeCell ref="A83:A85"/>
    <mergeCell ref="A89:A91"/>
    <mergeCell ref="B89:B91"/>
    <mergeCell ref="A73:AE73"/>
    <mergeCell ref="A14:G14"/>
    <mergeCell ref="I16:P16"/>
    <mergeCell ref="R18:Y18"/>
    <mergeCell ref="A24:G24"/>
    <mergeCell ref="A25:G25"/>
    <mergeCell ref="A33:G33"/>
    <mergeCell ref="A42:G42"/>
    <mergeCell ref="A43:G43"/>
    <mergeCell ref="J47:P66"/>
    <mergeCell ref="R2:Y2"/>
    <mergeCell ref="AA2:AE2"/>
    <mergeCell ref="A53:G53"/>
    <mergeCell ref="K71:L71"/>
    <mergeCell ref="A1:G1"/>
    <mergeCell ref="A2:G2"/>
    <mergeCell ref="I2:P2"/>
  </mergeCells>
  <dataValidations count="4">
    <dataValidation type="list" allowBlank="1" showInputMessage="1" showErrorMessage="1" sqref="F4:F10 O4:O8 X4:X6 F55:F64 O18:O19 X15:X16 F16 F35:F39 F27:F30 X20:X24" xr:uid="{652BFE9C-94FF-BF4E-8D4E-383452DD4FB1}">
      <formula1>$H$140:$H$192</formula1>
    </dataValidation>
    <dataValidation type="list" allowBlank="1" showInputMessage="1" showErrorMessage="1" sqref="F20:F22 F11:F13" xr:uid="{5D73A82B-7108-AA42-958A-4256BDDA5FE6}">
      <formula1>$H$141:$H$186</formula1>
    </dataValidation>
    <dataValidation type="list" allowBlank="1" showInputMessage="1" showErrorMessage="1" sqref="O9:O15 O20:O25 F47:F52 F17:F19 F31:F32 X7:X8 F65" xr:uid="{97BAB1CA-B01B-6646-8551-8E3C5EA3C80E}">
      <formula1>$H$140:$H$186</formula1>
    </dataValidation>
    <dataValidation type="list" allowBlank="1" showInputMessage="1" showErrorMessage="1" sqref="F40" xr:uid="{5ABD9EC4-A6D9-5847-BD35-389F09C297C0}">
      <formula1>$H$140:$H$185</formula1>
    </dataValidation>
  </dataValidations>
  <pageMargins left="0.78749999999999998" right="0.78749999999999998" top="1.0527777777777778" bottom="1.0527777777777778" header="0.78749999999999998" footer="0.78749999999999998"/>
  <pageSetup scale="13" firstPageNumber="0" orientation="landscape" r:id="rId1"/>
  <headerFooter alignWithMargins="0">
    <oddHeader>&amp;C&amp;"Times New Roman,Normal"&amp;12&amp;A</oddHeader>
    <oddFooter>&amp;C&amp;"Times New Roman,Normal"&amp;12Página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93424-94CF-374D-BD9B-5E7F4A8C884A}">
  <sheetPr>
    <tabColor rgb="FFFF0000"/>
  </sheetPr>
  <dimension ref="A1:AE192"/>
  <sheetViews>
    <sheetView view="pageBreakPreview" topLeftCell="I34" zoomScale="90" zoomScaleNormal="59" zoomScaleSheetLayoutView="90" workbookViewId="0">
      <selection activeCell="C26" sqref="C26"/>
    </sheetView>
  </sheetViews>
  <sheetFormatPr baseColWidth="10" defaultColWidth="11.42578125" defaultRowHeight="12.75" x14ac:dyDescent="0.2"/>
  <cols>
    <col min="1" max="1" width="58.42578125" style="3" customWidth="1"/>
    <col min="2" max="2" width="27.42578125" style="3" customWidth="1"/>
    <col min="3" max="3" width="20.85546875" style="3" customWidth="1"/>
    <col min="4" max="5" width="44.42578125" style="3" customWidth="1"/>
    <col min="6" max="6" width="54.42578125" style="3" customWidth="1"/>
    <col min="7" max="7" width="52.85546875" style="3" customWidth="1"/>
    <col min="8" max="8" width="21.7109375" style="3" customWidth="1"/>
    <col min="9" max="9" width="28.140625" style="3" customWidth="1"/>
    <col min="10" max="10" width="64.85546875" style="3" customWidth="1"/>
    <col min="11" max="11" width="17.28515625" style="3" customWidth="1"/>
    <col min="12" max="12" width="18.140625" style="3" customWidth="1"/>
    <col min="13" max="13" width="20.85546875" style="3" customWidth="1"/>
    <col min="14" max="14" width="25.7109375" style="3" customWidth="1"/>
    <col min="15" max="15" width="43.42578125" style="3" customWidth="1"/>
    <col min="16" max="16" width="29.28515625" style="3" customWidth="1"/>
    <col min="17" max="17" width="23.85546875" style="3" customWidth="1"/>
    <col min="18" max="18" width="18.140625" style="3" customWidth="1"/>
    <col min="19" max="19" width="35.42578125" style="3" customWidth="1"/>
    <col min="20" max="20" width="20.28515625" style="3" customWidth="1"/>
    <col min="21" max="21" width="19" style="3" customWidth="1"/>
    <col min="22" max="23" width="25.42578125" style="3" customWidth="1"/>
    <col min="24" max="24" width="42.7109375" style="3" customWidth="1"/>
    <col min="25" max="25" width="22" style="3" customWidth="1"/>
    <col min="26" max="26" width="86.42578125" style="3" customWidth="1"/>
    <col min="27" max="27" width="43.140625" style="3" customWidth="1"/>
    <col min="28" max="29" width="11.42578125" style="3"/>
    <col min="30" max="30" width="14.42578125" style="3" customWidth="1"/>
    <col min="31" max="31" width="20" style="3" customWidth="1"/>
    <col min="32" max="264" width="11.42578125" style="3"/>
    <col min="265" max="265" width="43.7109375" style="3" customWidth="1"/>
    <col min="266" max="266" width="18.28515625" style="3" customWidth="1"/>
    <col min="267" max="267" width="35.42578125" style="3" customWidth="1"/>
    <col min="268" max="268" width="56.42578125" style="3" customWidth="1"/>
    <col min="269" max="269" width="121.28515625" style="3" customWidth="1"/>
    <col min="270" max="270" width="6" style="3" customWidth="1"/>
    <col min="271" max="271" width="33.42578125" style="3" customWidth="1"/>
    <col min="272" max="272" width="14.28515625" style="3" customWidth="1"/>
    <col min="273" max="273" width="12.7109375" style="3" customWidth="1"/>
    <col min="274" max="274" width="20.85546875" style="3" customWidth="1"/>
    <col min="275" max="275" width="16" style="3" customWidth="1"/>
    <col min="276" max="276" width="5.85546875" style="3" customWidth="1"/>
    <col min="277" max="277" width="35.42578125" style="3" customWidth="1"/>
    <col min="278" max="278" width="17.42578125" style="3" customWidth="1"/>
    <col min="279" max="279" width="14.140625" style="3" customWidth="1"/>
    <col min="280" max="280" width="22" style="3" customWidth="1"/>
    <col min="281" max="282" width="11.42578125" style="3"/>
    <col min="283" max="283" width="22.42578125" style="3" customWidth="1"/>
    <col min="284" max="285" width="11.42578125" style="3"/>
    <col min="286" max="286" width="14.42578125" style="3" customWidth="1"/>
    <col min="287" max="287" width="20" style="3" customWidth="1"/>
    <col min="288" max="520" width="11.42578125" style="3"/>
    <col min="521" max="521" width="43.7109375" style="3" customWidth="1"/>
    <col min="522" max="522" width="18.28515625" style="3" customWidth="1"/>
    <col min="523" max="523" width="35.42578125" style="3" customWidth="1"/>
    <col min="524" max="524" width="56.42578125" style="3" customWidth="1"/>
    <col min="525" max="525" width="121.28515625" style="3" customWidth="1"/>
    <col min="526" max="526" width="6" style="3" customWidth="1"/>
    <col min="527" max="527" width="33.42578125" style="3" customWidth="1"/>
    <col min="528" max="528" width="14.28515625" style="3" customWidth="1"/>
    <col min="529" max="529" width="12.7109375" style="3" customWidth="1"/>
    <col min="530" max="530" width="20.85546875" style="3" customWidth="1"/>
    <col min="531" max="531" width="16" style="3" customWidth="1"/>
    <col min="532" max="532" width="5.85546875" style="3" customWidth="1"/>
    <col min="533" max="533" width="35.42578125" style="3" customWidth="1"/>
    <col min="534" max="534" width="17.42578125" style="3" customWidth="1"/>
    <col min="535" max="535" width="14.140625" style="3" customWidth="1"/>
    <col min="536" max="536" width="22" style="3" customWidth="1"/>
    <col min="537" max="538" width="11.42578125" style="3"/>
    <col min="539" max="539" width="22.42578125" style="3" customWidth="1"/>
    <col min="540" max="541" width="11.42578125" style="3"/>
    <col min="542" max="542" width="14.42578125" style="3" customWidth="1"/>
    <col min="543" max="543" width="20" style="3" customWidth="1"/>
    <col min="544" max="776" width="11.42578125" style="3"/>
    <col min="777" max="777" width="43.7109375" style="3" customWidth="1"/>
    <col min="778" max="778" width="18.28515625" style="3" customWidth="1"/>
    <col min="779" max="779" width="35.42578125" style="3" customWidth="1"/>
    <col min="780" max="780" width="56.42578125" style="3" customWidth="1"/>
    <col min="781" max="781" width="121.28515625" style="3" customWidth="1"/>
    <col min="782" max="782" width="6" style="3" customWidth="1"/>
    <col min="783" max="783" width="33.42578125" style="3" customWidth="1"/>
    <col min="784" max="784" width="14.28515625" style="3" customWidth="1"/>
    <col min="785" max="785" width="12.7109375" style="3" customWidth="1"/>
    <col min="786" max="786" width="20.85546875" style="3" customWidth="1"/>
    <col min="787" max="787" width="16" style="3" customWidth="1"/>
    <col min="788" max="788" width="5.85546875" style="3" customWidth="1"/>
    <col min="789" max="789" width="35.42578125" style="3" customWidth="1"/>
    <col min="790" max="790" width="17.42578125" style="3" customWidth="1"/>
    <col min="791" max="791" width="14.140625" style="3" customWidth="1"/>
    <col min="792" max="792" width="22" style="3" customWidth="1"/>
    <col min="793" max="794" width="11.42578125" style="3"/>
    <col min="795" max="795" width="22.42578125" style="3" customWidth="1"/>
    <col min="796" max="797" width="11.42578125" style="3"/>
    <col min="798" max="798" width="14.42578125" style="3" customWidth="1"/>
    <col min="799" max="799" width="20" style="3" customWidth="1"/>
    <col min="800" max="1032" width="11.42578125" style="3"/>
    <col min="1033" max="1033" width="43.7109375" style="3" customWidth="1"/>
    <col min="1034" max="1034" width="18.28515625" style="3" customWidth="1"/>
    <col min="1035" max="1035" width="35.42578125" style="3" customWidth="1"/>
    <col min="1036" max="1036" width="56.42578125" style="3" customWidth="1"/>
    <col min="1037" max="1037" width="121.28515625" style="3" customWidth="1"/>
    <col min="1038" max="1038" width="6" style="3" customWidth="1"/>
    <col min="1039" max="1039" width="33.42578125" style="3" customWidth="1"/>
    <col min="1040" max="1040" width="14.28515625" style="3" customWidth="1"/>
    <col min="1041" max="1041" width="12.7109375" style="3" customWidth="1"/>
    <col min="1042" max="1042" width="20.85546875" style="3" customWidth="1"/>
    <col min="1043" max="1043" width="16" style="3" customWidth="1"/>
    <col min="1044" max="1044" width="5.85546875" style="3" customWidth="1"/>
    <col min="1045" max="1045" width="35.42578125" style="3" customWidth="1"/>
    <col min="1046" max="1046" width="17.42578125" style="3" customWidth="1"/>
    <col min="1047" max="1047" width="14.140625" style="3" customWidth="1"/>
    <col min="1048" max="1048" width="22" style="3" customWidth="1"/>
    <col min="1049" max="1050" width="11.42578125" style="3"/>
    <col min="1051" max="1051" width="22.42578125" style="3" customWidth="1"/>
    <col min="1052" max="1053" width="11.42578125" style="3"/>
    <col min="1054" max="1054" width="14.42578125" style="3" customWidth="1"/>
    <col min="1055" max="1055" width="20" style="3" customWidth="1"/>
    <col min="1056" max="1288" width="11.42578125" style="3"/>
    <col min="1289" max="1289" width="43.7109375" style="3" customWidth="1"/>
    <col min="1290" max="1290" width="18.28515625" style="3" customWidth="1"/>
    <col min="1291" max="1291" width="35.42578125" style="3" customWidth="1"/>
    <col min="1292" max="1292" width="56.42578125" style="3" customWidth="1"/>
    <col min="1293" max="1293" width="121.28515625" style="3" customWidth="1"/>
    <col min="1294" max="1294" width="6" style="3" customWidth="1"/>
    <col min="1295" max="1295" width="33.42578125" style="3" customWidth="1"/>
    <col min="1296" max="1296" width="14.28515625" style="3" customWidth="1"/>
    <col min="1297" max="1297" width="12.7109375" style="3" customWidth="1"/>
    <col min="1298" max="1298" width="20.85546875" style="3" customWidth="1"/>
    <col min="1299" max="1299" width="16" style="3" customWidth="1"/>
    <col min="1300" max="1300" width="5.85546875" style="3" customWidth="1"/>
    <col min="1301" max="1301" width="35.42578125" style="3" customWidth="1"/>
    <col min="1302" max="1302" width="17.42578125" style="3" customWidth="1"/>
    <col min="1303" max="1303" width="14.140625" style="3" customWidth="1"/>
    <col min="1304" max="1304" width="22" style="3" customWidth="1"/>
    <col min="1305" max="1306" width="11.42578125" style="3"/>
    <col min="1307" max="1307" width="22.42578125" style="3" customWidth="1"/>
    <col min="1308" max="1309" width="11.42578125" style="3"/>
    <col min="1310" max="1310" width="14.42578125" style="3" customWidth="1"/>
    <col min="1311" max="1311" width="20" style="3" customWidth="1"/>
    <col min="1312" max="1544" width="11.42578125" style="3"/>
    <col min="1545" max="1545" width="43.7109375" style="3" customWidth="1"/>
    <col min="1546" max="1546" width="18.28515625" style="3" customWidth="1"/>
    <col min="1547" max="1547" width="35.42578125" style="3" customWidth="1"/>
    <col min="1548" max="1548" width="56.42578125" style="3" customWidth="1"/>
    <col min="1549" max="1549" width="121.28515625" style="3" customWidth="1"/>
    <col min="1550" max="1550" width="6" style="3" customWidth="1"/>
    <col min="1551" max="1551" width="33.42578125" style="3" customWidth="1"/>
    <col min="1552" max="1552" width="14.28515625" style="3" customWidth="1"/>
    <col min="1553" max="1553" width="12.7109375" style="3" customWidth="1"/>
    <col min="1554" max="1554" width="20.85546875" style="3" customWidth="1"/>
    <col min="1555" max="1555" width="16" style="3" customWidth="1"/>
    <col min="1556" max="1556" width="5.85546875" style="3" customWidth="1"/>
    <col min="1557" max="1557" width="35.42578125" style="3" customWidth="1"/>
    <col min="1558" max="1558" width="17.42578125" style="3" customWidth="1"/>
    <col min="1559" max="1559" width="14.140625" style="3" customWidth="1"/>
    <col min="1560" max="1560" width="22" style="3" customWidth="1"/>
    <col min="1561" max="1562" width="11.42578125" style="3"/>
    <col min="1563" max="1563" width="22.42578125" style="3" customWidth="1"/>
    <col min="1564" max="1565" width="11.42578125" style="3"/>
    <col min="1566" max="1566" width="14.42578125" style="3" customWidth="1"/>
    <col min="1567" max="1567" width="20" style="3" customWidth="1"/>
    <col min="1568" max="1800" width="11.42578125" style="3"/>
    <col min="1801" max="1801" width="43.7109375" style="3" customWidth="1"/>
    <col min="1802" max="1802" width="18.28515625" style="3" customWidth="1"/>
    <col min="1803" max="1803" width="35.42578125" style="3" customWidth="1"/>
    <col min="1804" max="1804" width="56.42578125" style="3" customWidth="1"/>
    <col min="1805" max="1805" width="121.28515625" style="3" customWidth="1"/>
    <col min="1806" max="1806" width="6" style="3" customWidth="1"/>
    <col min="1807" max="1807" width="33.42578125" style="3" customWidth="1"/>
    <col min="1808" max="1808" width="14.28515625" style="3" customWidth="1"/>
    <col min="1809" max="1809" width="12.7109375" style="3" customWidth="1"/>
    <col min="1810" max="1810" width="20.85546875" style="3" customWidth="1"/>
    <col min="1811" max="1811" width="16" style="3" customWidth="1"/>
    <col min="1812" max="1812" width="5.85546875" style="3" customWidth="1"/>
    <col min="1813" max="1813" width="35.42578125" style="3" customWidth="1"/>
    <col min="1814" max="1814" width="17.42578125" style="3" customWidth="1"/>
    <col min="1815" max="1815" width="14.140625" style="3" customWidth="1"/>
    <col min="1816" max="1816" width="22" style="3" customWidth="1"/>
    <col min="1817" max="1818" width="11.42578125" style="3"/>
    <col min="1819" max="1819" width="22.42578125" style="3" customWidth="1"/>
    <col min="1820" max="1821" width="11.42578125" style="3"/>
    <col min="1822" max="1822" width="14.42578125" style="3" customWidth="1"/>
    <col min="1823" max="1823" width="20" style="3" customWidth="1"/>
    <col min="1824" max="2056" width="11.42578125" style="3"/>
    <col min="2057" max="2057" width="43.7109375" style="3" customWidth="1"/>
    <col min="2058" max="2058" width="18.28515625" style="3" customWidth="1"/>
    <col min="2059" max="2059" width="35.42578125" style="3" customWidth="1"/>
    <col min="2060" max="2060" width="56.42578125" style="3" customWidth="1"/>
    <col min="2061" max="2061" width="121.28515625" style="3" customWidth="1"/>
    <col min="2062" max="2062" width="6" style="3" customWidth="1"/>
    <col min="2063" max="2063" width="33.42578125" style="3" customWidth="1"/>
    <col min="2064" max="2064" width="14.28515625" style="3" customWidth="1"/>
    <col min="2065" max="2065" width="12.7109375" style="3" customWidth="1"/>
    <col min="2066" max="2066" width="20.85546875" style="3" customWidth="1"/>
    <col min="2067" max="2067" width="16" style="3" customWidth="1"/>
    <col min="2068" max="2068" width="5.85546875" style="3" customWidth="1"/>
    <col min="2069" max="2069" width="35.42578125" style="3" customWidth="1"/>
    <col min="2070" max="2070" width="17.42578125" style="3" customWidth="1"/>
    <col min="2071" max="2071" width="14.140625" style="3" customWidth="1"/>
    <col min="2072" max="2072" width="22" style="3" customWidth="1"/>
    <col min="2073" max="2074" width="11.42578125" style="3"/>
    <col min="2075" max="2075" width="22.42578125" style="3" customWidth="1"/>
    <col min="2076" max="2077" width="11.42578125" style="3"/>
    <col min="2078" max="2078" width="14.42578125" style="3" customWidth="1"/>
    <col min="2079" max="2079" width="20" style="3" customWidth="1"/>
    <col min="2080" max="2312" width="11.42578125" style="3"/>
    <col min="2313" max="2313" width="43.7109375" style="3" customWidth="1"/>
    <col min="2314" max="2314" width="18.28515625" style="3" customWidth="1"/>
    <col min="2315" max="2315" width="35.42578125" style="3" customWidth="1"/>
    <col min="2316" max="2316" width="56.42578125" style="3" customWidth="1"/>
    <col min="2317" max="2317" width="121.28515625" style="3" customWidth="1"/>
    <col min="2318" max="2318" width="6" style="3" customWidth="1"/>
    <col min="2319" max="2319" width="33.42578125" style="3" customWidth="1"/>
    <col min="2320" max="2320" width="14.28515625" style="3" customWidth="1"/>
    <col min="2321" max="2321" width="12.7109375" style="3" customWidth="1"/>
    <col min="2322" max="2322" width="20.85546875" style="3" customWidth="1"/>
    <col min="2323" max="2323" width="16" style="3" customWidth="1"/>
    <col min="2324" max="2324" width="5.85546875" style="3" customWidth="1"/>
    <col min="2325" max="2325" width="35.42578125" style="3" customWidth="1"/>
    <col min="2326" max="2326" width="17.42578125" style="3" customWidth="1"/>
    <col min="2327" max="2327" width="14.140625" style="3" customWidth="1"/>
    <col min="2328" max="2328" width="22" style="3" customWidth="1"/>
    <col min="2329" max="2330" width="11.42578125" style="3"/>
    <col min="2331" max="2331" width="22.42578125" style="3" customWidth="1"/>
    <col min="2332" max="2333" width="11.42578125" style="3"/>
    <col min="2334" max="2334" width="14.42578125" style="3" customWidth="1"/>
    <col min="2335" max="2335" width="20" style="3" customWidth="1"/>
    <col min="2336" max="2568" width="11.42578125" style="3"/>
    <col min="2569" max="2569" width="43.7109375" style="3" customWidth="1"/>
    <col min="2570" max="2570" width="18.28515625" style="3" customWidth="1"/>
    <col min="2571" max="2571" width="35.42578125" style="3" customWidth="1"/>
    <col min="2572" max="2572" width="56.42578125" style="3" customWidth="1"/>
    <col min="2573" max="2573" width="121.28515625" style="3" customWidth="1"/>
    <col min="2574" max="2574" width="6" style="3" customWidth="1"/>
    <col min="2575" max="2575" width="33.42578125" style="3" customWidth="1"/>
    <col min="2576" max="2576" width="14.28515625" style="3" customWidth="1"/>
    <col min="2577" max="2577" width="12.7109375" style="3" customWidth="1"/>
    <col min="2578" max="2578" width="20.85546875" style="3" customWidth="1"/>
    <col min="2579" max="2579" width="16" style="3" customWidth="1"/>
    <col min="2580" max="2580" width="5.85546875" style="3" customWidth="1"/>
    <col min="2581" max="2581" width="35.42578125" style="3" customWidth="1"/>
    <col min="2582" max="2582" width="17.42578125" style="3" customWidth="1"/>
    <col min="2583" max="2583" width="14.140625" style="3" customWidth="1"/>
    <col min="2584" max="2584" width="22" style="3" customWidth="1"/>
    <col min="2585" max="2586" width="11.42578125" style="3"/>
    <col min="2587" max="2587" width="22.42578125" style="3" customWidth="1"/>
    <col min="2588" max="2589" width="11.42578125" style="3"/>
    <col min="2590" max="2590" width="14.42578125" style="3" customWidth="1"/>
    <col min="2591" max="2591" width="20" style="3" customWidth="1"/>
    <col min="2592" max="2824" width="11.42578125" style="3"/>
    <col min="2825" max="2825" width="43.7109375" style="3" customWidth="1"/>
    <col min="2826" max="2826" width="18.28515625" style="3" customWidth="1"/>
    <col min="2827" max="2827" width="35.42578125" style="3" customWidth="1"/>
    <col min="2828" max="2828" width="56.42578125" style="3" customWidth="1"/>
    <col min="2829" max="2829" width="121.28515625" style="3" customWidth="1"/>
    <col min="2830" max="2830" width="6" style="3" customWidth="1"/>
    <col min="2831" max="2831" width="33.42578125" style="3" customWidth="1"/>
    <col min="2832" max="2832" width="14.28515625" style="3" customWidth="1"/>
    <col min="2833" max="2833" width="12.7109375" style="3" customWidth="1"/>
    <col min="2834" max="2834" width="20.85546875" style="3" customWidth="1"/>
    <col min="2835" max="2835" width="16" style="3" customWidth="1"/>
    <col min="2836" max="2836" width="5.85546875" style="3" customWidth="1"/>
    <col min="2837" max="2837" width="35.42578125" style="3" customWidth="1"/>
    <col min="2838" max="2838" width="17.42578125" style="3" customWidth="1"/>
    <col min="2839" max="2839" width="14.140625" style="3" customWidth="1"/>
    <col min="2840" max="2840" width="22" style="3" customWidth="1"/>
    <col min="2841" max="2842" width="11.42578125" style="3"/>
    <col min="2843" max="2843" width="22.42578125" style="3" customWidth="1"/>
    <col min="2844" max="2845" width="11.42578125" style="3"/>
    <col min="2846" max="2846" width="14.42578125" style="3" customWidth="1"/>
    <col min="2847" max="2847" width="20" style="3" customWidth="1"/>
    <col min="2848" max="3080" width="11.42578125" style="3"/>
    <col min="3081" max="3081" width="43.7109375" style="3" customWidth="1"/>
    <col min="3082" max="3082" width="18.28515625" style="3" customWidth="1"/>
    <col min="3083" max="3083" width="35.42578125" style="3" customWidth="1"/>
    <col min="3084" max="3084" width="56.42578125" style="3" customWidth="1"/>
    <col min="3085" max="3085" width="121.28515625" style="3" customWidth="1"/>
    <col min="3086" max="3086" width="6" style="3" customWidth="1"/>
    <col min="3087" max="3087" width="33.42578125" style="3" customWidth="1"/>
    <col min="3088" max="3088" width="14.28515625" style="3" customWidth="1"/>
    <col min="3089" max="3089" width="12.7109375" style="3" customWidth="1"/>
    <col min="3090" max="3090" width="20.85546875" style="3" customWidth="1"/>
    <col min="3091" max="3091" width="16" style="3" customWidth="1"/>
    <col min="3092" max="3092" width="5.85546875" style="3" customWidth="1"/>
    <col min="3093" max="3093" width="35.42578125" style="3" customWidth="1"/>
    <col min="3094" max="3094" width="17.42578125" style="3" customWidth="1"/>
    <col min="3095" max="3095" width="14.140625" style="3" customWidth="1"/>
    <col min="3096" max="3096" width="22" style="3" customWidth="1"/>
    <col min="3097" max="3098" width="11.42578125" style="3"/>
    <col min="3099" max="3099" width="22.42578125" style="3" customWidth="1"/>
    <col min="3100" max="3101" width="11.42578125" style="3"/>
    <col min="3102" max="3102" width="14.42578125" style="3" customWidth="1"/>
    <col min="3103" max="3103" width="20" style="3" customWidth="1"/>
    <col min="3104" max="3336" width="11.42578125" style="3"/>
    <col min="3337" max="3337" width="43.7109375" style="3" customWidth="1"/>
    <col min="3338" max="3338" width="18.28515625" style="3" customWidth="1"/>
    <col min="3339" max="3339" width="35.42578125" style="3" customWidth="1"/>
    <col min="3340" max="3340" width="56.42578125" style="3" customWidth="1"/>
    <col min="3341" max="3341" width="121.28515625" style="3" customWidth="1"/>
    <col min="3342" max="3342" width="6" style="3" customWidth="1"/>
    <col min="3343" max="3343" width="33.42578125" style="3" customWidth="1"/>
    <col min="3344" max="3344" width="14.28515625" style="3" customWidth="1"/>
    <col min="3345" max="3345" width="12.7109375" style="3" customWidth="1"/>
    <col min="3346" max="3346" width="20.85546875" style="3" customWidth="1"/>
    <col min="3347" max="3347" width="16" style="3" customWidth="1"/>
    <col min="3348" max="3348" width="5.85546875" style="3" customWidth="1"/>
    <col min="3349" max="3349" width="35.42578125" style="3" customWidth="1"/>
    <col min="3350" max="3350" width="17.42578125" style="3" customWidth="1"/>
    <col min="3351" max="3351" width="14.140625" style="3" customWidth="1"/>
    <col min="3352" max="3352" width="22" style="3" customWidth="1"/>
    <col min="3353" max="3354" width="11.42578125" style="3"/>
    <col min="3355" max="3355" width="22.42578125" style="3" customWidth="1"/>
    <col min="3356" max="3357" width="11.42578125" style="3"/>
    <col min="3358" max="3358" width="14.42578125" style="3" customWidth="1"/>
    <col min="3359" max="3359" width="20" style="3" customWidth="1"/>
    <col min="3360" max="3592" width="11.42578125" style="3"/>
    <col min="3593" max="3593" width="43.7109375" style="3" customWidth="1"/>
    <col min="3594" max="3594" width="18.28515625" style="3" customWidth="1"/>
    <col min="3595" max="3595" width="35.42578125" style="3" customWidth="1"/>
    <col min="3596" max="3596" width="56.42578125" style="3" customWidth="1"/>
    <col min="3597" max="3597" width="121.28515625" style="3" customWidth="1"/>
    <col min="3598" max="3598" width="6" style="3" customWidth="1"/>
    <col min="3599" max="3599" width="33.42578125" style="3" customWidth="1"/>
    <col min="3600" max="3600" width="14.28515625" style="3" customWidth="1"/>
    <col min="3601" max="3601" width="12.7109375" style="3" customWidth="1"/>
    <col min="3602" max="3602" width="20.85546875" style="3" customWidth="1"/>
    <col min="3603" max="3603" width="16" style="3" customWidth="1"/>
    <col min="3604" max="3604" width="5.85546875" style="3" customWidth="1"/>
    <col min="3605" max="3605" width="35.42578125" style="3" customWidth="1"/>
    <col min="3606" max="3606" width="17.42578125" style="3" customWidth="1"/>
    <col min="3607" max="3607" width="14.140625" style="3" customWidth="1"/>
    <col min="3608" max="3608" width="22" style="3" customWidth="1"/>
    <col min="3609" max="3610" width="11.42578125" style="3"/>
    <col min="3611" max="3611" width="22.42578125" style="3" customWidth="1"/>
    <col min="3612" max="3613" width="11.42578125" style="3"/>
    <col min="3614" max="3614" width="14.42578125" style="3" customWidth="1"/>
    <col min="3615" max="3615" width="20" style="3" customWidth="1"/>
    <col min="3616" max="3848" width="11.42578125" style="3"/>
    <col min="3849" max="3849" width="43.7109375" style="3" customWidth="1"/>
    <col min="3850" max="3850" width="18.28515625" style="3" customWidth="1"/>
    <col min="3851" max="3851" width="35.42578125" style="3" customWidth="1"/>
    <col min="3852" max="3852" width="56.42578125" style="3" customWidth="1"/>
    <col min="3853" max="3853" width="121.28515625" style="3" customWidth="1"/>
    <col min="3854" max="3854" width="6" style="3" customWidth="1"/>
    <col min="3855" max="3855" width="33.42578125" style="3" customWidth="1"/>
    <col min="3856" max="3856" width="14.28515625" style="3" customWidth="1"/>
    <col min="3857" max="3857" width="12.7109375" style="3" customWidth="1"/>
    <col min="3858" max="3858" width="20.85546875" style="3" customWidth="1"/>
    <col min="3859" max="3859" width="16" style="3" customWidth="1"/>
    <col min="3860" max="3860" width="5.85546875" style="3" customWidth="1"/>
    <col min="3861" max="3861" width="35.42578125" style="3" customWidth="1"/>
    <col min="3862" max="3862" width="17.42578125" style="3" customWidth="1"/>
    <col min="3863" max="3863" width="14.140625" style="3" customWidth="1"/>
    <col min="3864" max="3864" width="22" style="3" customWidth="1"/>
    <col min="3865" max="3866" width="11.42578125" style="3"/>
    <col min="3867" max="3867" width="22.42578125" style="3" customWidth="1"/>
    <col min="3868" max="3869" width="11.42578125" style="3"/>
    <col min="3870" max="3870" width="14.42578125" style="3" customWidth="1"/>
    <col min="3871" max="3871" width="20" style="3" customWidth="1"/>
    <col min="3872" max="4104" width="11.42578125" style="3"/>
    <col min="4105" max="4105" width="43.7109375" style="3" customWidth="1"/>
    <col min="4106" max="4106" width="18.28515625" style="3" customWidth="1"/>
    <col min="4107" max="4107" width="35.42578125" style="3" customWidth="1"/>
    <col min="4108" max="4108" width="56.42578125" style="3" customWidth="1"/>
    <col min="4109" max="4109" width="121.28515625" style="3" customWidth="1"/>
    <col min="4110" max="4110" width="6" style="3" customWidth="1"/>
    <col min="4111" max="4111" width="33.42578125" style="3" customWidth="1"/>
    <col min="4112" max="4112" width="14.28515625" style="3" customWidth="1"/>
    <col min="4113" max="4113" width="12.7109375" style="3" customWidth="1"/>
    <col min="4114" max="4114" width="20.85546875" style="3" customWidth="1"/>
    <col min="4115" max="4115" width="16" style="3" customWidth="1"/>
    <col min="4116" max="4116" width="5.85546875" style="3" customWidth="1"/>
    <col min="4117" max="4117" width="35.42578125" style="3" customWidth="1"/>
    <col min="4118" max="4118" width="17.42578125" style="3" customWidth="1"/>
    <col min="4119" max="4119" width="14.140625" style="3" customWidth="1"/>
    <col min="4120" max="4120" width="22" style="3" customWidth="1"/>
    <col min="4121" max="4122" width="11.42578125" style="3"/>
    <col min="4123" max="4123" width="22.42578125" style="3" customWidth="1"/>
    <col min="4124" max="4125" width="11.42578125" style="3"/>
    <col min="4126" max="4126" width="14.42578125" style="3" customWidth="1"/>
    <col min="4127" max="4127" width="20" style="3" customWidth="1"/>
    <col min="4128" max="4360" width="11.42578125" style="3"/>
    <col min="4361" max="4361" width="43.7109375" style="3" customWidth="1"/>
    <col min="4362" max="4362" width="18.28515625" style="3" customWidth="1"/>
    <col min="4363" max="4363" width="35.42578125" style="3" customWidth="1"/>
    <col min="4364" max="4364" width="56.42578125" style="3" customWidth="1"/>
    <col min="4365" max="4365" width="121.28515625" style="3" customWidth="1"/>
    <col min="4366" max="4366" width="6" style="3" customWidth="1"/>
    <col min="4367" max="4367" width="33.42578125" style="3" customWidth="1"/>
    <col min="4368" max="4368" width="14.28515625" style="3" customWidth="1"/>
    <col min="4369" max="4369" width="12.7109375" style="3" customWidth="1"/>
    <col min="4370" max="4370" width="20.85546875" style="3" customWidth="1"/>
    <col min="4371" max="4371" width="16" style="3" customWidth="1"/>
    <col min="4372" max="4372" width="5.85546875" style="3" customWidth="1"/>
    <col min="4373" max="4373" width="35.42578125" style="3" customWidth="1"/>
    <col min="4374" max="4374" width="17.42578125" style="3" customWidth="1"/>
    <col min="4375" max="4375" width="14.140625" style="3" customWidth="1"/>
    <col min="4376" max="4376" width="22" style="3" customWidth="1"/>
    <col min="4377" max="4378" width="11.42578125" style="3"/>
    <col min="4379" max="4379" width="22.42578125" style="3" customWidth="1"/>
    <col min="4380" max="4381" width="11.42578125" style="3"/>
    <col min="4382" max="4382" width="14.42578125" style="3" customWidth="1"/>
    <col min="4383" max="4383" width="20" style="3" customWidth="1"/>
    <col min="4384" max="4616" width="11.42578125" style="3"/>
    <col min="4617" max="4617" width="43.7109375" style="3" customWidth="1"/>
    <col min="4618" max="4618" width="18.28515625" style="3" customWidth="1"/>
    <col min="4619" max="4619" width="35.42578125" style="3" customWidth="1"/>
    <col min="4620" max="4620" width="56.42578125" style="3" customWidth="1"/>
    <col min="4621" max="4621" width="121.28515625" style="3" customWidth="1"/>
    <col min="4622" max="4622" width="6" style="3" customWidth="1"/>
    <col min="4623" max="4623" width="33.42578125" style="3" customWidth="1"/>
    <col min="4624" max="4624" width="14.28515625" style="3" customWidth="1"/>
    <col min="4625" max="4625" width="12.7109375" style="3" customWidth="1"/>
    <col min="4626" max="4626" width="20.85546875" style="3" customWidth="1"/>
    <col min="4627" max="4627" width="16" style="3" customWidth="1"/>
    <col min="4628" max="4628" width="5.85546875" style="3" customWidth="1"/>
    <col min="4629" max="4629" width="35.42578125" style="3" customWidth="1"/>
    <col min="4630" max="4630" width="17.42578125" style="3" customWidth="1"/>
    <col min="4631" max="4631" width="14.140625" style="3" customWidth="1"/>
    <col min="4632" max="4632" width="22" style="3" customWidth="1"/>
    <col min="4633" max="4634" width="11.42578125" style="3"/>
    <col min="4635" max="4635" width="22.42578125" style="3" customWidth="1"/>
    <col min="4636" max="4637" width="11.42578125" style="3"/>
    <col min="4638" max="4638" width="14.42578125" style="3" customWidth="1"/>
    <col min="4639" max="4639" width="20" style="3" customWidth="1"/>
    <col min="4640" max="4872" width="11.42578125" style="3"/>
    <col min="4873" max="4873" width="43.7109375" style="3" customWidth="1"/>
    <col min="4874" max="4874" width="18.28515625" style="3" customWidth="1"/>
    <col min="4875" max="4875" width="35.42578125" style="3" customWidth="1"/>
    <col min="4876" max="4876" width="56.42578125" style="3" customWidth="1"/>
    <col min="4877" max="4877" width="121.28515625" style="3" customWidth="1"/>
    <col min="4878" max="4878" width="6" style="3" customWidth="1"/>
    <col min="4879" max="4879" width="33.42578125" style="3" customWidth="1"/>
    <col min="4880" max="4880" width="14.28515625" style="3" customWidth="1"/>
    <col min="4881" max="4881" width="12.7109375" style="3" customWidth="1"/>
    <col min="4882" max="4882" width="20.85546875" style="3" customWidth="1"/>
    <col min="4883" max="4883" width="16" style="3" customWidth="1"/>
    <col min="4884" max="4884" width="5.85546875" style="3" customWidth="1"/>
    <col min="4885" max="4885" width="35.42578125" style="3" customWidth="1"/>
    <col min="4886" max="4886" width="17.42578125" style="3" customWidth="1"/>
    <col min="4887" max="4887" width="14.140625" style="3" customWidth="1"/>
    <col min="4888" max="4888" width="22" style="3" customWidth="1"/>
    <col min="4889" max="4890" width="11.42578125" style="3"/>
    <col min="4891" max="4891" width="22.42578125" style="3" customWidth="1"/>
    <col min="4892" max="4893" width="11.42578125" style="3"/>
    <col min="4894" max="4894" width="14.42578125" style="3" customWidth="1"/>
    <col min="4895" max="4895" width="20" style="3" customWidth="1"/>
    <col min="4896" max="5128" width="11.42578125" style="3"/>
    <col min="5129" max="5129" width="43.7109375" style="3" customWidth="1"/>
    <col min="5130" max="5130" width="18.28515625" style="3" customWidth="1"/>
    <col min="5131" max="5131" width="35.42578125" style="3" customWidth="1"/>
    <col min="5132" max="5132" width="56.42578125" style="3" customWidth="1"/>
    <col min="5133" max="5133" width="121.28515625" style="3" customWidth="1"/>
    <col min="5134" max="5134" width="6" style="3" customWidth="1"/>
    <col min="5135" max="5135" width="33.42578125" style="3" customWidth="1"/>
    <col min="5136" max="5136" width="14.28515625" style="3" customWidth="1"/>
    <col min="5137" max="5137" width="12.7109375" style="3" customWidth="1"/>
    <col min="5138" max="5138" width="20.85546875" style="3" customWidth="1"/>
    <col min="5139" max="5139" width="16" style="3" customWidth="1"/>
    <col min="5140" max="5140" width="5.85546875" style="3" customWidth="1"/>
    <col min="5141" max="5141" width="35.42578125" style="3" customWidth="1"/>
    <col min="5142" max="5142" width="17.42578125" style="3" customWidth="1"/>
    <col min="5143" max="5143" width="14.140625" style="3" customWidth="1"/>
    <col min="5144" max="5144" width="22" style="3" customWidth="1"/>
    <col min="5145" max="5146" width="11.42578125" style="3"/>
    <col min="5147" max="5147" width="22.42578125" style="3" customWidth="1"/>
    <col min="5148" max="5149" width="11.42578125" style="3"/>
    <col min="5150" max="5150" width="14.42578125" style="3" customWidth="1"/>
    <col min="5151" max="5151" width="20" style="3" customWidth="1"/>
    <col min="5152" max="5384" width="11.42578125" style="3"/>
    <col min="5385" max="5385" width="43.7109375" style="3" customWidth="1"/>
    <col min="5386" max="5386" width="18.28515625" style="3" customWidth="1"/>
    <col min="5387" max="5387" width="35.42578125" style="3" customWidth="1"/>
    <col min="5388" max="5388" width="56.42578125" style="3" customWidth="1"/>
    <col min="5389" max="5389" width="121.28515625" style="3" customWidth="1"/>
    <col min="5390" max="5390" width="6" style="3" customWidth="1"/>
    <col min="5391" max="5391" width="33.42578125" style="3" customWidth="1"/>
    <col min="5392" max="5392" width="14.28515625" style="3" customWidth="1"/>
    <col min="5393" max="5393" width="12.7109375" style="3" customWidth="1"/>
    <col min="5394" max="5394" width="20.85546875" style="3" customWidth="1"/>
    <col min="5395" max="5395" width="16" style="3" customWidth="1"/>
    <col min="5396" max="5396" width="5.85546875" style="3" customWidth="1"/>
    <col min="5397" max="5397" width="35.42578125" style="3" customWidth="1"/>
    <col min="5398" max="5398" width="17.42578125" style="3" customWidth="1"/>
    <col min="5399" max="5399" width="14.140625" style="3" customWidth="1"/>
    <col min="5400" max="5400" width="22" style="3" customWidth="1"/>
    <col min="5401" max="5402" width="11.42578125" style="3"/>
    <col min="5403" max="5403" width="22.42578125" style="3" customWidth="1"/>
    <col min="5404" max="5405" width="11.42578125" style="3"/>
    <col min="5406" max="5406" width="14.42578125" style="3" customWidth="1"/>
    <col min="5407" max="5407" width="20" style="3" customWidth="1"/>
    <col min="5408" max="5640" width="11.42578125" style="3"/>
    <col min="5641" max="5641" width="43.7109375" style="3" customWidth="1"/>
    <col min="5642" max="5642" width="18.28515625" style="3" customWidth="1"/>
    <col min="5643" max="5643" width="35.42578125" style="3" customWidth="1"/>
    <col min="5644" max="5644" width="56.42578125" style="3" customWidth="1"/>
    <col min="5645" max="5645" width="121.28515625" style="3" customWidth="1"/>
    <col min="5646" max="5646" width="6" style="3" customWidth="1"/>
    <col min="5647" max="5647" width="33.42578125" style="3" customWidth="1"/>
    <col min="5648" max="5648" width="14.28515625" style="3" customWidth="1"/>
    <col min="5649" max="5649" width="12.7109375" style="3" customWidth="1"/>
    <col min="5650" max="5650" width="20.85546875" style="3" customWidth="1"/>
    <col min="5651" max="5651" width="16" style="3" customWidth="1"/>
    <col min="5652" max="5652" width="5.85546875" style="3" customWidth="1"/>
    <col min="5653" max="5653" width="35.42578125" style="3" customWidth="1"/>
    <col min="5654" max="5654" width="17.42578125" style="3" customWidth="1"/>
    <col min="5655" max="5655" width="14.140625" style="3" customWidth="1"/>
    <col min="5656" max="5656" width="22" style="3" customWidth="1"/>
    <col min="5657" max="5658" width="11.42578125" style="3"/>
    <col min="5659" max="5659" width="22.42578125" style="3" customWidth="1"/>
    <col min="5660" max="5661" width="11.42578125" style="3"/>
    <col min="5662" max="5662" width="14.42578125" style="3" customWidth="1"/>
    <col min="5663" max="5663" width="20" style="3" customWidth="1"/>
    <col min="5664" max="5896" width="11.42578125" style="3"/>
    <col min="5897" max="5897" width="43.7109375" style="3" customWidth="1"/>
    <col min="5898" max="5898" width="18.28515625" style="3" customWidth="1"/>
    <col min="5899" max="5899" width="35.42578125" style="3" customWidth="1"/>
    <col min="5900" max="5900" width="56.42578125" style="3" customWidth="1"/>
    <col min="5901" max="5901" width="121.28515625" style="3" customWidth="1"/>
    <col min="5902" max="5902" width="6" style="3" customWidth="1"/>
    <col min="5903" max="5903" width="33.42578125" style="3" customWidth="1"/>
    <col min="5904" max="5904" width="14.28515625" style="3" customWidth="1"/>
    <col min="5905" max="5905" width="12.7109375" style="3" customWidth="1"/>
    <col min="5906" max="5906" width="20.85546875" style="3" customWidth="1"/>
    <col min="5907" max="5907" width="16" style="3" customWidth="1"/>
    <col min="5908" max="5908" width="5.85546875" style="3" customWidth="1"/>
    <col min="5909" max="5909" width="35.42578125" style="3" customWidth="1"/>
    <col min="5910" max="5910" width="17.42578125" style="3" customWidth="1"/>
    <col min="5911" max="5911" width="14.140625" style="3" customWidth="1"/>
    <col min="5912" max="5912" width="22" style="3" customWidth="1"/>
    <col min="5913" max="5914" width="11.42578125" style="3"/>
    <col min="5915" max="5915" width="22.42578125" style="3" customWidth="1"/>
    <col min="5916" max="5917" width="11.42578125" style="3"/>
    <col min="5918" max="5918" width="14.42578125" style="3" customWidth="1"/>
    <col min="5919" max="5919" width="20" style="3" customWidth="1"/>
    <col min="5920" max="6152" width="11.42578125" style="3"/>
    <col min="6153" max="6153" width="43.7109375" style="3" customWidth="1"/>
    <col min="6154" max="6154" width="18.28515625" style="3" customWidth="1"/>
    <col min="6155" max="6155" width="35.42578125" style="3" customWidth="1"/>
    <col min="6156" max="6156" width="56.42578125" style="3" customWidth="1"/>
    <col min="6157" max="6157" width="121.28515625" style="3" customWidth="1"/>
    <col min="6158" max="6158" width="6" style="3" customWidth="1"/>
    <col min="6159" max="6159" width="33.42578125" style="3" customWidth="1"/>
    <col min="6160" max="6160" width="14.28515625" style="3" customWidth="1"/>
    <col min="6161" max="6161" width="12.7109375" style="3" customWidth="1"/>
    <col min="6162" max="6162" width="20.85546875" style="3" customWidth="1"/>
    <col min="6163" max="6163" width="16" style="3" customWidth="1"/>
    <col min="6164" max="6164" width="5.85546875" style="3" customWidth="1"/>
    <col min="6165" max="6165" width="35.42578125" style="3" customWidth="1"/>
    <col min="6166" max="6166" width="17.42578125" style="3" customWidth="1"/>
    <col min="6167" max="6167" width="14.140625" style="3" customWidth="1"/>
    <col min="6168" max="6168" width="22" style="3" customWidth="1"/>
    <col min="6169" max="6170" width="11.42578125" style="3"/>
    <col min="6171" max="6171" width="22.42578125" style="3" customWidth="1"/>
    <col min="6172" max="6173" width="11.42578125" style="3"/>
    <col min="6174" max="6174" width="14.42578125" style="3" customWidth="1"/>
    <col min="6175" max="6175" width="20" style="3" customWidth="1"/>
    <col min="6176" max="6408" width="11.42578125" style="3"/>
    <col min="6409" max="6409" width="43.7109375" style="3" customWidth="1"/>
    <col min="6410" max="6410" width="18.28515625" style="3" customWidth="1"/>
    <col min="6411" max="6411" width="35.42578125" style="3" customWidth="1"/>
    <col min="6412" max="6412" width="56.42578125" style="3" customWidth="1"/>
    <col min="6413" max="6413" width="121.28515625" style="3" customWidth="1"/>
    <col min="6414" max="6414" width="6" style="3" customWidth="1"/>
    <col min="6415" max="6415" width="33.42578125" style="3" customWidth="1"/>
    <col min="6416" max="6416" width="14.28515625" style="3" customWidth="1"/>
    <col min="6417" max="6417" width="12.7109375" style="3" customWidth="1"/>
    <col min="6418" max="6418" width="20.85546875" style="3" customWidth="1"/>
    <col min="6419" max="6419" width="16" style="3" customWidth="1"/>
    <col min="6420" max="6420" width="5.85546875" style="3" customWidth="1"/>
    <col min="6421" max="6421" width="35.42578125" style="3" customWidth="1"/>
    <col min="6422" max="6422" width="17.42578125" style="3" customWidth="1"/>
    <col min="6423" max="6423" width="14.140625" style="3" customWidth="1"/>
    <col min="6424" max="6424" width="22" style="3" customWidth="1"/>
    <col min="6425" max="6426" width="11.42578125" style="3"/>
    <col min="6427" max="6427" width="22.42578125" style="3" customWidth="1"/>
    <col min="6428" max="6429" width="11.42578125" style="3"/>
    <col min="6430" max="6430" width="14.42578125" style="3" customWidth="1"/>
    <col min="6431" max="6431" width="20" style="3" customWidth="1"/>
    <col min="6432" max="6664" width="11.42578125" style="3"/>
    <col min="6665" max="6665" width="43.7109375" style="3" customWidth="1"/>
    <col min="6666" max="6666" width="18.28515625" style="3" customWidth="1"/>
    <col min="6667" max="6667" width="35.42578125" style="3" customWidth="1"/>
    <col min="6668" max="6668" width="56.42578125" style="3" customWidth="1"/>
    <col min="6669" max="6669" width="121.28515625" style="3" customWidth="1"/>
    <col min="6670" max="6670" width="6" style="3" customWidth="1"/>
    <col min="6671" max="6671" width="33.42578125" style="3" customWidth="1"/>
    <col min="6672" max="6672" width="14.28515625" style="3" customWidth="1"/>
    <col min="6673" max="6673" width="12.7109375" style="3" customWidth="1"/>
    <col min="6674" max="6674" width="20.85546875" style="3" customWidth="1"/>
    <col min="6675" max="6675" width="16" style="3" customWidth="1"/>
    <col min="6676" max="6676" width="5.85546875" style="3" customWidth="1"/>
    <col min="6677" max="6677" width="35.42578125" style="3" customWidth="1"/>
    <col min="6678" max="6678" width="17.42578125" style="3" customWidth="1"/>
    <col min="6679" max="6679" width="14.140625" style="3" customWidth="1"/>
    <col min="6680" max="6680" width="22" style="3" customWidth="1"/>
    <col min="6681" max="6682" width="11.42578125" style="3"/>
    <col min="6683" max="6683" width="22.42578125" style="3" customWidth="1"/>
    <col min="6684" max="6685" width="11.42578125" style="3"/>
    <col min="6686" max="6686" width="14.42578125" style="3" customWidth="1"/>
    <col min="6687" max="6687" width="20" style="3" customWidth="1"/>
    <col min="6688" max="6920" width="11.42578125" style="3"/>
    <col min="6921" max="6921" width="43.7109375" style="3" customWidth="1"/>
    <col min="6922" max="6922" width="18.28515625" style="3" customWidth="1"/>
    <col min="6923" max="6923" width="35.42578125" style="3" customWidth="1"/>
    <col min="6924" max="6924" width="56.42578125" style="3" customWidth="1"/>
    <col min="6925" max="6925" width="121.28515625" style="3" customWidth="1"/>
    <col min="6926" max="6926" width="6" style="3" customWidth="1"/>
    <col min="6927" max="6927" width="33.42578125" style="3" customWidth="1"/>
    <col min="6928" max="6928" width="14.28515625" style="3" customWidth="1"/>
    <col min="6929" max="6929" width="12.7109375" style="3" customWidth="1"/>
    <col min="6930" max="6930" width="20.85546875" style="3" customWidth="1"/>
    <col min="6931" max="6931" width="16" style="3" customWidth="1"/>
    <col min="6932" max="6932" width="5.85546875" style="3" customWidth="1"/>
    <col min="6933" max="6933" width="35.42578125" style="3" customWidth="1"/>
    <col min="6934" max="6934" width="17.42578125" style="3" customWidth="1"/>
    <col min="6935" max="6935" width="14.140625" style="3" customWidth="1"/>
    <col min="6936" max="6936" width="22" style="3" customWidth="1"/>
    <col min="6937" max="6938" width="11.42578125" style="3"/>
    <col min="6939" max="6939" width="22.42578125" style="3" customWidth="1"/>
    <col min="6940" max="6941" width="11.42578125" style="3"/>
    <col min="6942" max="6942" width="14.42578125" style="3" customWidth="1"/>
    <col min="6943" max="6943" width="20" style="3" customWidth="1"/>
    <col min="6944" max="7176" width="11.42578125" style="3"/>
    <col min="7177" max="7177" width="43.7109375" style="3" customWidth="1"/>
    <col min="7178" max="7178" width="18.28515625" style="3" customWidth="1"/>
    <col min="7179" max="7179" width="35.42578125" style="3" customWidth="1"/>
    <col min="7180" max="7180" width="56.42578125" style="3" customWidth="1"/>
    <col min="7181" max="7181" width="121.28515625" style="3" customWidth="1"/>
    <col min="7182" max="7182" width="6" style="3" customWidth="1"/>
    <col min="7183" max="7183" width="33.42578125" style="3" customWidth="1"/>
    <col min="7184" max="7184" width="14.28515625" style="3" customWidth="1"/>
    <col min="7185" max="7185" width="12.7109375" style="3" customWidth="1"/>
    <col min="7186" max="7186" width="20.85546875" style="3" customWidth="1"/>
    <col min="7187" max="7187" width="16" style="3" customWidth="1"/>
    <col min="7188" max="7188" width="5.85546875" style="3" customWidth="1"/>
    <col min="7189" max="7189" width="35.42578125" style="3" customWidth="1"/>
    <col min="7190" max="7190" width="17.42578125" style="3" customWidth="1"/>
    <col min="7191" max="7191" width="14.140625" style="3" customWidth="1"/>
    <col min="7192" max="7192" width="22" style="3" customWidth="1"/>
    <col min="7193" max="7194" width="11.42578125" style="3"/>
    <col min="7195" max="7195" width="22.42578125" style="3" customWidth="1"/>
    <col min="7196" max="7197" width="11.42578125" style="3"/>
    <col min="7198" max="7198" width="14.42578125" style="3" customWidth="1"/>
    <col min="7199" max="7199" width="20" style="3" customWidth="1"/>
    <col min="7200" max="7432" width="11.42578125" style="3"/>
    <col min="7433" max="7433" width="43.7109375" style="3" customWidth="1"/>
    <col min="7434" max="7434" width="18.28515625" style="3" customWidth="1"/>
    <col min="7435" max="7435" width="35.42578125" style="3" customWidth="1"/>
    <col min="7436" max="7436" width="56.42578125" style="3" customWidth="1"/>
    <col min="7437" max="7437" width="121.28515625" style="3" customWidth="1"/>
    <col min="7438" max="7438" width="6" style="3" customWidth="1"/>
    <col min="7439" max="7439" width="33.42578125" style="3" customWidth="1"/>
    <col min="7440" max="7440" width="14.28515625" style="3" customWidth="1"/>
    <col min="7441" max="7441" width="12.7109375" style="3" customWidth="1"/>
    <col min="7442" max="7442" width="20.85546875" style="3" customWidth="1"/>
    <col min="7443" max="7443" width="16" style="3" customWidth="1"/>
    <col min="7444" max="7444" width="5.85546875" style="3" customWidth="1"/>
    <col min="7445" max="7445" width="35.42578125" style="3" customWidth="1"/>
    <col min="7446" max="7446" width="17.42578125" style="3" customWidth="1"/>
    <col min="7447" max="7447" width="14.140625" style="3" customWidth="1"/>
    <col min="7448" max="7448" width="22" style="3" customWidth="1"/>
    <col min="7449" max="7450" width="11.42578125" style="3"/>
    <col min="7451" max="7451" width="22.42578125" style="3" customWidth="1"/>
    <col min="7452" max="7453" width="11.42578125" style="3"/>
    <col min="7454" max="7454" width="14.42578125" style="3" customWidth="1"/>
    <col min="7455" max="7455" width="20" style="3" customWidth="1"/>
    <col min="7456" max="7688" width="11.42578125" style="3"/>
    <col min="7689" max="7689" width="43.7109375" style="3" customWidth="1"/>
    <col min="7690" max="7690" width="18.28515625" style="3" customWidth="1"/>
    <col min="7691" max="7691" width="35.42578125" style="3" customWidth="1"/>
    <col min="7692" max="7692" width="56.42578125" style="3" customWidth="1"/>
    <col min="7693" max="7693" width="121.28515625" style="3" customWidth="1"/>
    <col min="7694" max="7694" width="6" style="3" customWidth="1"/>
    <col min="7695" max="7695" width="33.42578125" style="3" customWidth="1"/>
    <col min="7696" max="7696" width="14.28515625" style="3" customWidth="1"/>
    <col min="7697" max="7697" width="12.7109375" style="3" customWidth="1"/>
    <col min="7698" max="7698" width="20.85546875" style="3" customWidth="1"/>
    <col min="7699" max="7699" width="16" style="3" customWidth="1"/>
    <col min="7700" max="7700" width="5.85546875" style="3" customWidth="1"/>
    <col min="7701" max="7701" width="35.42578125" style="3" customWidth="1"/>
    <col min="7702" max="7702" width="17.42578125" style="3" customWidth="1"/>
    <col min="7703" max="7703" width="14.140625" style="3" customWidth="1"/>
    <col min="7704" max="7704" width="22" style="3" customWidth="1"/>
    <col min="7705" max="7706" width="11.42578125" style="3"/>
    <col min="7707" max="7707" width="22.42578125" style="3" customWidth="1"/>
    <col min="7708" max="7709" width="11.42578125" style="3"/>
    <col min="7710" max="7710" width="14.42578125" style="3" customWidth="1"/>
    <col min="7711" max="7711" width="20" style="3" customWidth="1"/>
    <col min="7712" max="7944" width="11.42578125" style="3"/>
    <col min="7945" max="7945" width="43.7109375" style="3" customWidth="1"/>
    <col min="7946" max="7946" width="18.28515625" style="3" customWidth="1"/>
    <col min="7947" max="7947" width="35.42578125" style="3" customWidth="1"/>
    <col min="7948" max="7948" width="56.42578125" style="3" customWidth="1"/>
    <col min="7949" max="7949" width="121.28515625" style="3" customWidth="1"/>
    <col min="7950" max="7950" width="6" style="3" customWidth="1"/>
    <col min="7951" max="7951" width="33.42578125" style="3" customWidth="1"/>
    <col min="7952" max="7952" width="14.28515625" style="3" customWidth="1"/>
    <col min="7953" max="7953" width="12.7109375" style="3" customWidth="1"/>
    <col min="7954" max="7954" width="20.85546875" style="3" customWidth="1"/>
    <col min="7955" max="7955" width="16" style="3" customWidth="1"/>
    <col min="7956" max="7956" width="5.85546875" style="3" customWidth="1"/>
    <col min="7957" max="7957" width="35.42578125" style="3" customWidth="1"/>
    <col min="7958" max="7958" width="17.42578125" style="3" customWidth="1"/>
    <col min="7959" max="7959" width="14.140625" style="3" customWidth="1"/>
    <col min="7960" max="7960" width="22" style="3" customWidth="1"/>
    <col min="7961" max="7962" width="11.42578125" style="3"/>
    <col min="7963" max="7963" width="22.42578125" style="3" customWidth="1"/>
    <col min="7964" max="7965" width="11.42578125" style="3"/>
    <col min="7966" max="7966" width="14.42578125" style="3" customWidth="1"/>
    <col min="7967" max="7967" width="20" style="3" customWidth="1"/>
    <col min="7968" max="8200" width="11.42578125" style="3"/>
    <col min="8201" max="8201" width="43.7109375" style="3" customWidth="1"/>
    <col min="8202" max="8202" width="18.28515625" style="3" customWidth="1"/>
    <col min="8203" max="8203" width="35.42578125" style="3" customWidth="1"/>
    <col min="8204" max="8204" width="56.42578125" style="3" customWidth="1"/>
    <col min="8205" max="8205" width="121.28515625" style="3" customWidth="1"/>
    <col min="8206" max="8206" width="6" style="3" customWidth="1"/>
    <col min="8207" max="8207" width="33.42578125" style="3" customWidth="1"/>
    <col min="8208" max="8208" width="14.28515625" style="3" customWidth="1"/>
    <col min="8209" max="8209" width="12.7109375" style="3" customWidth="1"/>
    <col min="8210" max="8210" width="20.85546875" style="3" customWidth="1"/>
    <col min="8211" max="8211" width="16" style="3" customWidth="1"/>
    <col min="8212" max="8212" width="5.85546875" style="3" customWidth="1"/>
    <col min="8213" max="8213" width="35.42578125" style="3" customWidth="1"/>
    <col min="8214" max="8214" width="17.42578125" style="3" customWidth="1"/>
    <col min="8215" max="8215" width="14.140625" style="3" customWidth="1"/>
    <col min="8216" max="8216" width="22" style="3" customWidth="1"/>
    <col min="8217" max="8218" width="11.42578125" style="3"/>
    <col min="8219" max="8219" width="22.42578125" style="3" customWidth="1"/>
    <col min="8220" max="8221" width="11.42578125" style="3"/>
    <col min="8222" max="8222" width="14.42578125" style="3" customWidth="1"/>
    <col min="8223" max="8223" width="20" style="3" customWidth="1"/>
    <col min="8224" max="8456" width="11.42578125" style="3"/>
    <col min="8457" max="8457" width="43.7109375" style="3" customWidth="1"/>
    <col min="8458" max="8458" width="18.28515625" style="3" customWidth="1"/>
    <col min="8459" max="8459" width="35.42578125" style="3" customWidth="1"/>
    <col min="8460" max="8460" width="56.42578125" style="3" customWidth="1"/>
    <col min="8461" max="8461" width="121.28515625" style="3" customWidth="1"/>
    <col min="8462" max="8462" width="6" style="3" customWidth="1"/>
    <col min="8463" max="8463" width="33.42578125" style="3" customWidth="1"/>
    <col min="8464" max="8464" width="14.28515625" style="3" customWidth="1"/>
    <col min="8465" max="8465" width="12.7109375" style="3" customWidth="1"/>
    <col min="8466" max="8466" width="20.85546875" style="3" customWidth="1"/>
    <col min="8467" max="8467" width="16" style="3" customWidth="1"/>
    <col min="8468" max="8468" width="5.85546875" style="3" customWidth="1"/>
    <col min="8469" max="8469" width="35.42578125" style="3" customWidth="1"/>
    <col min="8470" max="8470" width="17.42578125" style="3" customWidth="1"/>
    <col min="8471" max="8471" width="14.140625" style="3" customWidth="1"/>
    <col min="8472" max="8472" width="22" style="3" customWidth="1"/>
    <col min="8473" max="8474" width="11.42578125" style="3"/>
    <col min="8475" max="8475" width="22.42578125" style="3" customWidth="1"/>
    <col min="8476" max="8477" width="11.42578125" style="3"/>
    <col min="8478" max="8478" width="14.42578125" style="3" customWidth="1"/>
    <col min="8479" max="8479" width="20" style="3" customWidth="1"/>
    <col min="8480" max="8712" width="11.42578125" style="3"/>
    <col min="8713" max="8713" width="43.7109375" style="3" customWidth="1"/>
    <col min="8714" max="8714" width="18.28515625" style="3" customWidth="1"/>
    <col min="8715" max="8715" width="35.42578125" style="3" customWidth="1"/>
    <col min="8716" max="8716" width="56.42578125" style="3" customWidth="1"/>
    <col min="8717" max="8717" width="121.28515625" style="3" customWidth="1"/>
    <col min="8718" max="8718" width="6" style="3" customWidth="1"/>
    <col min="8719" max="8719" width="33.42578125" style="3" customWidth="1"/>
    <col min="8720" max="8720" width="14.28515625" style="3" customWidth="1"/>
    <col min="8721" max="8721" width="12.7109375" style="3" customWidth="1"/>
    <col min="8722" max="8722" width="20.85546875" style="3" customWidth="1"/>
    <col min="8723" max="8723" width="16" style="3" customWidth="1"/>
    <col min="8724" max="8724" width="5.85546875" style="3" customWidth="1"/>
    <col min="8725" max="8725" width="35.42578125" style="3" customWidth="1"/>
    <col min="8726" max="8726" width="17.42578125" style="3" customWidth="1"/>
    <col min="8727" max="8727" width="14.140625" style="3" customWidth="1"/>
    <col min="8728" max="8728" width="22" style="3" customWidth="1"/>
    <col min="8729" max="8730" width="11.42578125" style="3"/>
    <col min="8731" max="8731" width="22.42578125" style="3" customWidth="1"/>
    <col min="8732" max="8733" width="11.42578125" style="3"/>
    <col min="8734" max="8734" width="14.42578125" style="3" customWidth="1"/>
    <col min="8735" max="8735" width="20" style="3" customWidth="1"/>
    <col min="8736" max="8968" width="11.42578125" style="3"/>
    <col min="8969" max="8969" width="43.7109375" style="3" customWidth="1"/>
    <col min="8970" max="8970" width="18.28515625" style="3" customWidth="1"/>
    <col min="8971" max="8971" width="35.42578125" style="3" customWidth="1"/>
    <col min="8972" max="8972" width="56.42578125" style="3" customWidth="1"/>
    <col min="8973" max="8973" width="121.28515625" style="3" customWidth="1"/>
    <col min="8974" max="8974" width="6" style="3" customWidth="1"/>
    <col min="8975" max="8975" width="33.42578125" style="3" customWidth="1"/>
    <col min="8976" max="8976" width="14.28515625" style="3" customWidth="1"/>
    <col min="8977" max="8977" width="12.7109375" style="3" customWidth="1"/>
    <col min="8978" max="8978" width="20.85546875" style="3" customWidth="1"/>
    <col min="8979" max="8979" width="16" style="3" customWidth="1"/>
    <col min="8980" max="8980" width="5.85546875" style="3" customWidth="1"/>
    <col min="8981" max="8981" width="35.42578125" style="3" customWidth="1"/>
    <col min="8982" max="8982" width="17.42578125" style="3" customWidth="1"/>
    <col min="8983" max="8983" width="14.140625" style="3" customWidth="1"/>
    <col min="8984" max="8984" width="22" style="3" customWidth="1"/>
    <col min="8985" max="8986" width="11.42578125" style="3"/>
    <col min="8987" max="8987" width="22.42578125" style="3" customWidth="1"/>
    <col min="8988" max="8989" width="11.42578125" style="3"/>
    <col min="8990" max="8990" width="14.42578125" style="3" customWidth="1"/>
    <col min="8991" max="8991" width="20" style="3" customWidth="1"/>
    <col min="8992" max="9224" width="11.42578125" style="3"/>
    <col min="9225" max="9225" width="43.7109375" style="3" customWidth="1"/>
    <col min="9226" max="9226" width="18.28515625" style="3" customWidth="1"/>
    <col min="9227" max="9227" width="35.42578125" style="3" customWidth="1"/>
    <col min="9228" max="9228" width="56.42578125" style="3" customWidth="1"/>
    <col min="9229" max="9229" width="121.28515625" style="3" customWidth="1"/>
    <col min="9230" max="9230" width="6" style="3" customWidth="1"/>
    <col min="9231" max="9231" width="33.42578125" style="3" customWidth="1"/>
    <col min="9232" max="9232" width="14.28515625" style="3" customWidth="1"/>
    <col min="9233" max="9233" width="12.7109375" style="3" customWidth="1"/>
    <col min="9234" max="9234" width="20.85546875" style="3" customWidth="1"/>
    <col min="9235" max="9235" width="16" style="3" customWidth="1"/>
    <col min="9236" max="9236" width="5.85546875" style="3" customWidth="1"/>
    <col min="9237" max="9237" width="35.42578125" style="3" customWidth="1"/>
    <col min="9238" max="9238" width="17.42578125" style="3" customWidth="1"/>
    <col min="9239" max="9239" width="14.140625" style="3" customWidth="1"/>
    <col min="9240" max="9240" width="22" style="3" customWidth="1"/>
    <col min="9241" max="9242" width="11.42578125" style="3"/>
    <col min="9243" max="9243" width="22.42578125" style="3" customWidth="1"/>
    <col min="9244" max="9245" width="11.42578125" style="3"/>
    <col min="9246" max="9246" width="14.42578125" style="3" customWidth="1"/>
    <col min="9247" max="9247" width="20" style="3" customWidth="1"/>
    <col min="9248" max="9480" width="11.42578125" style="3"/>
    <col min="9481" max="9481" width="43.7109375" style="3" customWidth="1"/>
    <col min="9482" max="9482" width="18.28515625" style="3" customWidth="1"/>
    <col min="9483" max="9483" width="35.42578125" style="3" customWidth="1"/>
    <col min="9484" max="9484" width="56.42578125" style="3" customWidth="1"/>
    <col min="9485" max="9485" width="121.28515625" style="3" customWidth="1"/>
    <col min="9486" max="9486" width="6" style="3" customWidth="1"/>
    <col min="9487" max="9487" width="33.42578125" style="3" customWidth="1"/>
    <col min="9488" max="9488" width="14.28515625" style="3" customWidth="1"/>
    <col min="9489" max="9489" width="12.7109375" style="3" customWidth="1"/>
    <col min="9490" max="9490" width="20.85546875" style="3" customWidth="1"/>
    <col min="9491" max="9491" width="16" style="3" customWidth="1"/>
    <col min="9492" max="9492" width="5.85546875" style="3" customWidth="1"/>
    <col min="9493" max="9493" width="35.42578125" style="3" customWidth="1"/>
    <col min="9494" max="9494" width="17.42578125" style="3" customWidth="1"/>
    <col min="9495" max="9495" width="14.140625" style="3" customWidth="1"/>
    <col min="9496" max="9496" width="22" style="3" customWidth="1"/>
    <col min="9497" max="9498" width="11.42578125" style="3"/>
    <col min="9499" max="9499" width="22.42578125" style="3" customWidth="1"/>
    <col min="9500" max="9501" width="11.42578125" style="3"/>
    <col min="9502" max="9502" width="14.42578125" style="3" customWidth="1"/>
    <col min="9503" max="9503" width="20" style="3" customWidth="1"/>
    <col min="9504" max="9736" width="11.42578125" style="3"/>
    <col min="9737" max="9737" width="43.7109375" style="3" customWidth="1"/>
    <col min="9738" max="9738" width="18.28515625" style="3" customWidth="1"/>
    <col min="9739" max="9739" width="35.42578125" style="3" customWidth="1"/>
    <col min="9740" max="9740" width="56.42578125" style="3" customWidth="1"/>
    <col min="9741" max="9741" width="121.28515625" style="3" customWidth="1"/>
    <col min="9742" max="9742" width="6" style="3" customWidth="1"/>
    <col min="9743" max="9743" width="33.42578125" style="3" customWidth="1"/>
    <col min="9744" max="9744" width="14.28515625" style="3" customWidth="1"/>
    <col min="9745" max="9745" width="12.7109375" style="3" customWidth="1"/>
    <col min="9746" max="9746" width="20.85546875" style="3" customWidth="1"/>
    <col min="9747" max="9747" width="16" style="3" customWidth="1"/>
    <col min="9748" max="9748" width="5.85546875" style="3" customWidth="1"/>
    <col min="9749" max="9749" width="35.42578125" style="3" customWidth="1"/>
    <col min="9750" max="9750" width="17.42578125" style="3" customWidth="1"/>
    <col min="9751" max="9751" width="14.140625" style="3" customWidth="1"/>
    <col min="9752" max="9752" width="22" style="3" customWidth="1"/>
    <col min="9753" max="9754" width="11.42578125" style="3"/>
    <col min="9755" max="9755" width="22.42578125" style="3" customWidth="1"/>
    <col min="9756" max="9757" width="11.42578125" style="3"/>
    <col min="9758" max="9758" width="14.42578125" style="3" customWidth="1"/>
    <col min="9759" max="9759" width="20" style="3" customWidth="1"/>
    <col min="9760" max="9992" width="11.42578125" style="3"/>
    <col min="9993" max="9993" width="43.7109375" style="3" customWidth="1"/>
    <col min="9994" max="9994" width="18.28515625" style="3" customWidth="1"/>
    <col min="9995" max="9995" width="35.42578125" style="3" customWidth="1"/>
    <col min="9996" max="9996" width="56.42578125" style="3" customWidth="1"/>
    <col min="9997" max="9997" width="121.28515625" style="3" customWidth="1"/>
    <col min="9998" max="9998" width="6" style="3" customWidth="1"/>
    <col min="9999" max="9999" width="33.42578125" style="3" customWidth="1"/>
    <col min="10000" max="10000" width="14.28515625" style="3" customWidth="1"/>
    <col min="10001" max="10001" width="12.7109375" style="3" customWidth="1"/>
    <col min="10002" max="10002" width="20.85546875" style="3" customWidth="1"/>
    <col min="10003" max="10003" width="16" style="3" customWidth="1"/>
    <col min="10004" max="10004" width="5.85546875" style="3" customWidth="1"/>
    <col min="10005" max="10005" width="35.42578125" style="3" customWidth="1"/>
    <col min="10006" max="10006" width="17.42578125" style="3" customWidth="1"/>
    <col min="10007" max="10007" width="14.140625" style="3" customWidth="1"/>
    <col min="10008" max="10008" width="22" style="3" customWidth="1"/>
    <col min="10009" max="10010" width="11.42578125" style="3"/>
    <col min="10011" max="10011" width="22.42578125" style="3" customWidth="1"/>
    <col min="10012" max="10013" width="11.42578125" style="3"/>
    <col min="10014" max="10014" width="14.42578125" style="3" customWidth="1"/>
    <col min="10015" max="10015" width="20" style="3" customWidth="1"/>
    <col min="10016" max="10248" width="11.42578125" style="3"/>
    <col min="10249" max="10249" width="43.7109375" style="3" customWidth="1"/>
    <col min="10250" max="10250" width="18.28515625" style="3" customWidth="1"/>
    <col min="10251" max="10251" width="35.42578125" style="3" customWidth="1"/>
    <col min="10252" max="10252" width="56.42578125" style="3" customWidth="1"/>
    <col min="10253" max="10253" width="121.28515625" style="3" customWidth="1"/>
    <col min="10254" max="10254" width="6" style="3" customWidth="1"/>
    <col min="10255" max="10255" width="33.42578125" style="3" customWidth="1"/>
    <col min="10256" max="10256" width="14.28515625" style="3" customWidth="1"/>
    <col min="10257" max="10257" width="12.7109375" style="3" customWidth="1"/>
    <col min="10258" max="10258" width="20.85546875" style="3" customWidth="1"/>
    <col min="10259" max="10259" width="16" style="3" customWidth="1"/>
    <col min="10260" max="10260" width="5.85546875" style="3" customWidth="1"/>
    <col min="10261" max="10261" width="35.42578125" style="3" customWidth="1"/>
    <col min="10262" max="10262" width="17.42578125" style="3" customWidth="1"/>
    <col min="10263" max="10263" width="14.140625" style="3" customWidth="1"/>
    <col min="10264" max="10264" width="22" style="3" customWidth="1"/>
    <col min="10265" max="10266" width="11.42578125" style="3"/>
    <col min="10267" max="10267" width="22.42578125" style="3" customWidth="1"/>
    <col min="10268" max="10269" width="11.42578125" style="3"/>
    <col min="10270" max="10270" width="14.42578125" style="3" customWidth="1"/>
    <col min="10271" max="10271" width="20" style="3" customWidth="1"/>
    <col min="10272" max="10504" width="11.42578125" style="3"/>
    <col min="10505" max="10505" width="43.7109375" style="3" customWidth="1"/>
    <col min="10506" max="10506" width="18.28515625" style="3" customWidth="1"/>
    <col min="10507" max="10507" width="35.42578125" style="3" customWidth="1"/>
    <col min="10508" max="10508" width="56.42578125" style="3" customWidth="1"/>
    <col min="10509" max="10509" width="121.28515625" style="3" customWidth="1"/>
    <col min="10510" max="10510" width="6" style="3" customWidth="1"/>
    <col min="10511" max="10511" width="33.42578125" style="3" customWidth="1"/>
    <col min="10512" max="10512" width="14.28515625" style="3" customWidth="1"/>
    <col min="10513" max="10513" width="12.7109375" style="3" customWidth="1"/>
    <col min="10514" max="10514" width="20.85546875" style="3" customWidth="1"/>
    <col min="10515" max="10515" width="16" style="3" customWidth="1"/>
    <col min="10516" max="10516" width="5.85546875" style="3" customWidth="1"/>
    <col min="10517" max="10517" width="35.42578125" style="3" customWidth="1"/>
    <col min="10518" max="10518" width="17.42578125" style="3" customWidth="1"/>
    <col min="10519" max="10519" width="14.140625" style="3" customWidth="1"/>
    <col min="10520" max="10520" width="22" style="3" customWidth="1"/>
    <col min="10521" max="10522" width="11.42578125" style="3"/>
    <col min="10523" max="10523" width="22.42578125" style="3" customWidth="1"/>
    <col min="10524" max="10525" width="11.42578125" style="3"/>
    <col min="10526" max="10526" width="14.42578125" style="3" customWidth="1"/>
    <col min="10527" max="10527" width="20" style="3" customWidth="1"/>
    <col min="10528" max="10760" width="11.42578125" style="3"/>
    <col min="10761" max="10761" width="43.7109375" style="3" customWidth="1"/>
    <col min="10762" max="10762" width="18.28515625" style="3" customWidth="1"/>
    <col min="10763" max="10763" width="35.42578125" style="3" customWidth="1"/>
    <col min="10764" max="10764" width="56.42578125" style="3" customWidth="1"/>
    <col min="10765" max="10765" width="121.28515625" style="3" customWidth="1"/>
    <col min="10766" max="10766" width="6" style="3" customWidth="1"/>
    <col min="10767" max="10767" width="33.42578125" style="3" customWidth="1"/>
    <col min="10768" max="10768" width="14.28515625" style="3" customWidth="1"/>
    <col min="10769" max="10769" width="12.7109375" style="3" customWidth="1"/>
    <col min="10770" max="10770" width="20.85546875" style="3" customWidth="1"/>
    <col min="10771" max="10771" width="16" style="3" customWidth="1"/>
    <col min="10772" max="10772" width="5.85546875" style="3" customWidth="1"/>
    <col min="10773" max="10773" width="35.42578125" style="3" customWidth="1"/>
    <col min="10774" max="10774" width="17.42578125" style="3" customWidth="1"/>
    <col min="10775" max="10775" width="14.140625" style="3" customWidth="1"/>
    <col min="10776" max="10776" width="22" style="3" customWidth="1"/>
    <col min="10777" max="10778" width="11.42578125" style="3"/>
    <col min="10779" max="10779" width="22.42578125" style="3" customWidth="1"/>
    <col min="10780" max="10781" width="11.42578125" style="3"/>
    <col min="10782" max="10782" width="14.42578125" style="3" customWidth="1"/>
    <col min="10783" max="10783" width="20" style="3" customWidth="1"/>
    <col min="10784" max="11016" width="11.42578125" style="3"/>
    <col min="11017" max="11017" width="43.7109375" style="3" customWidth="1"/>
    <col min="11018" max="11018" width="18.28515625" style="3" customWidth="1"/>
    <col min="11019" max="11019" width="35.42578125" style="3" customWidth="1"/>
    <col min="11020" max="11020" width="56.42578125" style="3" customWidth="1"/>
    <col min="11021" max="11021" width="121.28515625" style="3" customWidth="1"/>
    <col min="11022" max="11022" width="6" style="3" customWidth="1"/>
    <col min="11023" max="11023" width="33.42578125" style="3" customWidth="1"/>
    <col min="11024" max="11024" width="14.28515625" style="3" customWidth="1"/>
    <col min="11025" max="11025" width="12.7109375" style="3" customWidth="1"/>
    <col min="11026" max="11026" width="20.85546875" style="3" customWidth="1"/>
    <col min="11027" max="11027" width="16" style="3" customWidth="1"/>
    <col min="11028" max="11028" width="5.85546875" style="3" customWidth="1"/>
    <col min="11029" max="11029" width="35.42578125" style="3" customWidth="1"/>
    <col min="11030" max="11030" width="17.42578125" style="3" customWidth="1"/>
    <col min="11031" max="11031" width="14.140625" style="3" customWidth="1"/>
    <col min="11032" max="11032" width="22" style="3" customWidth="1"/>
    <col min="11033" max="11034" width="11.42578125" style="3"/>
    <col min="11035" max="11035" width="22.42578125" style="3" customWidth="1"/>
    <col min="11036" max="11037" width="11.42578125" style="3"/>
    <col min="11038" max="11038" width="14.42578125" style="3" customWidth="1"/>
    <col min="11039" max="11039" width="20" style="3" customWidth="1"/>
    <col min="11040" max="11272" width="11.42578125" style="3"/>
    <col min="11273" max="11273" width="43.7109375" style="3" customWidth="1"/>
    <col min="11274" max="11274" width="18.28515625" style="3" customWidth="1"/>
    <col min="11275" max="11275" width="35.42578125" style="3" customWidth="1"/>
    <col min="11276" max="11276" width="56.42578125" style="3" customWidth="1"/>
    <col min="11277" max="11277" width="121.28515625" style="3" customWidth="1"/>
    <col min="11278" max="11278" width="6" style="3" customWidth="1"/>
    <col min="11279" max="11279" width="33.42578125" style="3" customWidth="1"/>
    <col min="11280" max="11280" width="14.28515625" style="3" customWidth="1"/>
    <col min="11281" max="11281" width="12.7109375" style="3" customWidth="1"/>
    <col min="11282" max="11282" width="20.85546875" style="3" customWidth="1"/>
    <col min="11283" max="11283" width="16" style="3" customWidth="1"/>
    <col min="11284" max="11284" width="5.85546875" style="3" customWidth="1"/>
    <col min="11285" max="11285" width="35.42578125" style="3" customWidth="1"/>
    <col min="11286" max="11286" width="17.42578125" style="3" customWidth="1"/>
    <col min="11287" max="11287" width="14.140625" style="3" customWidth="1"/>
    <col min="11288" max="11288" width="22" style="3" customWidth="1"/>
    <col min="11289" max="11290" width="11.42578125" style="3"/>
    <col min="11291" max="11291" width="22.42578125" style="3" customWidth="1"/>
    <col min="11292" max="11293" width="11.42578125" style="3"/>
    <col min="11294" max="11294" width="14.42578125" style="3" customWidth="1"/>
    <col min="11295" max="11295" width="20" style="3" customWidth="1"/>
    <col min="11296" max="11528" width="11.42578125" style="3"/>
    <col min="11529" max="11529" width="43.7109375" style="3" customWidth="1"/>
    <col min="11530" max="11530" width="18.28515625" style="3" customWidth="1"/>
    <col min="11531" max="11531" width="35.42578125" style="3" customWidth="1"/>
    <col min="11532" max="11532" width="56.42578125" style="3" customWidth="1"/>
    <col min="11533" max="11533" width="121.28515625" style="3" customWidth="1"/>
    <col min="11534" max="11534" width="6" style="3" customWidth="1"/>
    <col min="11535" max="11535" width="33.42578125" style="3" customWidth="1"/>
    <col min="11536" max="11536" width="14.28515625" style="3" customWidth="1"/>
    <col min="11537" max="11537" width="12.7109375" style="3" customWidth="1"/>
    <col min="11538" max="11538" width="20.85546875" style="3" customWidth="1"/>
    <col min="11539" max="11539" width="16" style="3" customWidth="1"/>
    <col min="11540" max="11540" width="5.85546875" style="3" customWidth="1"/>
    <col min="11541" max="11541" width="35.42578125" style="3" customWidth="1"/>
    <col min="11542" max="11542" width="17.42578125" style="3" customWidth="1"/>
    <col min="11543" max="11543" width="14.140625" style="3" customWidth="1"/>
    <col min="11544" max="11544" width="22" style="3" customWidth="1"/>
    <col min="11545" max="11546" width="11.42578125" style="3"/>
    <col min="11547" max="11547" width="22.42578125" style="3" customWidth="1"/>
    <col min="11548" max="11549" width="11.42578125" style="3"/>
    <col min="11550" max="11550" width="14.42578125" style="3" customWidth="1"/>
    <col min="11551" max="11551" width="20" style="3" customWidth="1"/>
    <col min="11552" max="11784" width="11.42578125" style="3"/>
    <col min="11785" max="11785" width="43.7109375" style="3" customWidth="1"/>
    <col min="11786" max="11786" width="18.28515625" style="3" customWidth="1"/>
    <col min="11787" max="11787" width="35.42578125" style="3" customWidth="1"/>
    <col min="11788" max="11788" width="56.42578125" style="3" customWidth="1"/>
    <col min="11789" max="11789" width="121.28515625" style="3" customWidth="1"/>
    <col min="11790" max="11790" width="6" style="3" customWidth="1"/>
    <col min="11791" max="11791" width="33.42578125" style="3" customWidth="1"/>
    <col min="11792" max="11792" width="14.28515625" style="3" customWidth="1"/>
    <col min="11793" max="11793" width="12.7109375" style="3" customWidth="1"/>
    <col min="11794" max="11794" width="20.85546875" style="3" customWidth="1"/>
    <col min="11795" max="11795" width="16" style="3" customWidth="1"/>
    <col min="11796" max="11796" width="5.85546875" style="3" customWidth="1"/>
    <col min="11797" max="11797" width="35.42578125" style="3" customWidth="1"/>
    <col min="11798" max="11798" width="17.42578125" style="3" customWidth="1"/>
    <col min="11799" max="11799" width="14.140625" style="3" customWidth="1"/>
    <col min="11800" max="11800" width="22" style="3" customWidth="1"/>
    <col min="11801" max="11802" width="11.42578125" style="3"/>
    <col min="11803" max="11803" width="22.42578125" style="3" customWidth="1"/>
    <col min="11804" max="11805" width="11.42578125" style="3"/>
    <col min="11806" max="11806" width="14.42578125" style="3" customWidth="1"/>
    <col min="11807" max="11807" width="20" style="3" customWidth="1"/>
    <col min="11808" max="12040" width="11.42578125" style="3"/>
    <col min="12041" max="12041" width="43.7109375" style="3" customWidth="1"/>
    <col min="12042" max="12042" width="18.28515625" style="3" customWidth="1"/>
    <col min="12043" max="12043" width="35.42578125" style="3" customWidth="1"/>
    <col min="12044" max="12044" width="56.42578125" style="3" customWidth="1"/>
    <col min="12045" max="12045" width="121.28515625" style="3" customWidth="1"/>
    <col min="12046" max="12046" width="6" style="3" customWidth="1"/>
    <col min="12047" max="12047" width="33.42578125" style="3" customWidth="1"/>
    <col min="12048" max="12048" width="14.28515625" style="3" customWidth="1"/>
    <col min="12049" max="12049" width="12.7109375" style="3" customWidth="1"/>
    <col min="12050" max="12050" width="20.85546875" style="3" customWidth="1"/>
    <col min="12051" max="12051" width="16" style="3" customWidth="1"/>
    <col min="12052" max="12052" width="5.85546875" style="3" customWidth="1"/>
    <col min="12053" max="12053" width="35.42578125" style="3" customWidth="1"/>
    <col min="12054" max="12054" width="17.42578125" style="3" customWidth="1"/>
    <col min="12055" max="12055" width="14.140625" style="3" customWidth="1"/>
    <col min="12056" max="12056" width="22" style="3" customWidth="1"/>
    <col min="12057" max="12058" width="11.42578125" style="3"/>
    <col min="12059" max="12059" width="22.42578125" style="3" customWidth="1"/>
    <col min="12060" max="12061" width="11.42578125" style="3"/>
    <col min="12062" max="12062" width="14.42578125" style="3" customWidth="1"/>
    <col min="12063" max="12063" width="20" style="3" customWidth="1"/>
    <col min="12064" max="12296" width="11.42578125" style="3"/>
    <col min="12297" max="12297" width="43.7109375" style="3" customWidth="1"/>
    <col min="12298" max="12298" width="18.28515625" style="3" customWidth="1"/>
    <col min="12299" max="12299" width="35.42578125" style="3" customWidth="1"/>
    <col min="12300" max="12300" width="56.42578125" style="3" customWidth="1"/>
    <col min="12301" max="12301" width="121.28515625" style="3" customWidth="1"/>
    <col min="12302" max="12302" width="6" style="3" customWidth="1"/>
    <col min="12303" max="12303" width="33.42578125" style="3" customWidth="1"/>
    <col min="12304" max="12304" width="14.28515625" style="3" customWidth="1"/>
    <col min="12305" max="12305" width="12.7109375" style="3" customWidth="1"/>
    <col min="12306" max="12306" width="20.85546875" style="3" customWidth="1"/>
    <col min="12307" max="12307" width="16" style="3" customWidth="1"/>
    <col min="12308" max="12308" width="5.85546875" style="3" customWidth="1"/>
    <col min="12309" max="12309" width="35.42578125" style="3" customWidth="1"/>
    <col min="12310" max="12310" width="17.42578125" style="3" customWidth="1"/>
    <col min="12311" max="12311" width="14.140625" style="3" customWidth="1"/>
    <col min="12312" max="12312" width="22" style="3" customWidth="1"/>
    <col min="12313" max="12314" width="11.42578125" style="3"/>
    <col min="12315" max="12315" width="22.42578125" style="3" customWidth="1"/>
    <col min="12316" max="12317" width="11.42578125" style="3"/>
    <col min="12318" max="12318" width="14.42578125" style="3" customWidth="1"/>
    <col min="12319" max="12319" width="20" style="3" customWidth="1"/>
    <col min="12320" max="12552" width="11.42578125" style="3"/>
    <col min="12553" max="12553" width="43.7109375" style="3" customWidth="1"/>
    <col min="12554" max="12554" width="18.28515625" style="3" customWidth="1"/>
    <col min="12555" max="12555" width="35.42578125" style="3" customWidth="1"/>
    <col min="12556" max="12556" width="56.42578125" style="3" customWidth="1"/>
    <col min="12557" max="12557" width="121.28515625" style="3" customWidth="1"/>
    <col min="12558" max="12558" width="6" style="3" customWidth="1"/>
    <col min="12559" max="12559" width="33.42578125" style="3" customWidth="1"/>
    <col min="12560" max="12560" width="14.28515625" style="3" customWidth="1"/>
    <col min="12561" max="12561" width="12.7109375" style="3" customWidth="1"/>
    <col min="12562" max="12562" width="20.85546875" style="3" customWidth="1"/>
    <col min="12563" max="12563" width="16" style="3" customWidth="1"/>
    <col min="12564" max="12564" width="5.85546875" style="3" customWidth="1"/>
    <col min="12565" max="12565" width="35.42578125" style="3" customWidth="1"/>
    <col min="12566" max="12566" width="17.42578125" style="3" customWidth="1"/>
    <col min="12567" max="12567" width="14.140625" style="3" customWidth="1"/>
    <col min="12568" max="12568" width="22" style="3" customWidth="1"/>
    <col min="12569" max="12570" width="11.42578125" style="3"/>
    <col min="12571" max="12571" width="22.42578125" style="3" customWidth="1"/>
    <col min="12572" max="12573" width="11.42578125" style="3"/>
    <col min="12574" max="12574" width="14.42578125" style="3" customWidth="1"/>
    <col min="12575" max="12575" width="20" style="3" customWidth="1"/>
    <col min="12576" max="12808" width="11.42578125" style="3"/>
    <col min="12809" max="12809" width="43.7109375" style="3" customWidth="1"/>
    <col min="12810" max="12810" width="18.28515625" style="3" customWidth="1"/>
    <col min="12811" max="12811" width="35.42578125" style="3" customWidth="1"/>
    <col min="12812" max="12812" width="56.42578125" style="3" customWidth="1"/>
    <col min="12813" max="12813" width="121.28515625" style="3" customWidth="1"/>
    <col min="12814" max="12814" width="6" style="3" customWidth="1"/>
    <col min="12815" max="12815" width="33.42578125" style="3" customWidth="1"/>
    <col min="12816" max="12816" width="14.28515625" style="3" customWidth="1"/>
    <col min="12817" max="12817" width="12.7109375" style="3" customWidth="1"/>
    <col min="12818" max="12818" width="20.85546875" style="3" customWidth="1"/>
    <col min="12819" max="12819" width="16" style="3" customWidth="1"/>
    <col min="12820" max="12820" width="5.85546875" style="3" customWidth="1"/>
    <col min="12821" max="12821" width="35.42578125" style="3" customWidth="1"/>
    <col min="12822" max="12822" width="17.42578125" style="3" customWidth="1"/>
    <col min="12823" max="12823" width="14.140625" style="3" customWidth="1"/>
    <col min="12824" max="12824" width="22" style="3" customWidth="1"/>
    <col min="12825" max="12826" width="11.42578125" style="3"/>
    <col min="12827" max="12827" width="22.42578125" style="3" customWidth="1"/>
    <col min="12828" max="12829" width="11.42578125" style="3"/>
    <col min="12830" max="12830" width="14.42578125" style="3" customWidth="1"/>
    <col min="12831" max="12831" width="20" style="3" customWidth="1"/>
    <col min="12832" max="13064" width="11.42578125" style="3"/>
    <col min="13065" max="13065" width="43.7109375" style="3" customWidth="1"/>
    <col min="13066" max="13066" width="18.28515625" style="3" customWidth="1"/>
    <col min="13067" max="13067" width="35.42578125" style="3" customWidth="1"/>
    <col min="13068" max="13068" width="56.42578125" style="3" customWidth="1"/>
    <col min="13069" max="13069" width="121.28515625" style="3" customWidth="1"/>
    <col min="13070" max="13070" width="6" style="3" customWidth="1"/>
    <col min="13071" max="13071" width="33.42578125" style="3" customWidth="1"/>
    <col min="13072" max="13072" width="14.28515625" style="3" customWidth="1"/>
    <col min="13073" max="13073" width="12.7109375" style="3" customWidth="1"/>
    <col min="13074" max="13074" width="20.85546875" style="3" customWidth="1"/>
    <col min="13075" max="13075" width="16" style="3" customWidth="1"/>
    <col min="13076" max="13076" width="5.85546875" style="3" customWidth="1"/>
    <col min="13077" max="13077" width="35.42578125" style="3" customWidth="1"/>
    <col min="13078" max="13078" width="17.42578125" style="3" customWidth="1"/>
    <col min="13079" max="13079" width="14.140625" style="3" customWidth="1"/>
    <col min="13080" max="13080" width="22" style="3" customWidth="1"/>
    <col min="13081" max="13082" width="11.42578125" style="3"/>
    <col min="13083" max="13083" width="22.42578125" style="3" customWidth="1"/>
    <col min="13084" max="13085" width="11.42578125" style="3"/>
    <col min="13086" max="13086" width="14.42578125" style="3" customWidth="1"/>
    <col min="13087" max="13087" width="20" style="3" customWidth="1"/>
    <col min="13088" max="13320" width="11.42578125" style="3"/>
    <col min="13321" max="13321" width="43.7109375" style="3" customWidth="1"/>
    <col min="13322" max="13322" width="18.28515625" style="3" customWidth="1"/>
    <col min="13323" max="13323" width="35.42578125" style="3" customWidth="1"/>
    <col min="13324" max="13324" width="56.42578125" style="3" customWidth="1"/>
    <col min="13325" max="13325" width="121.28515625" style="3" customWidth="1"/>
    <col min="13326" max="13326" width="6" style="3" customWidth="1"/>
    <col min="13327" max="13327" width="33.42578125" style="3" customWidth="1"/>
    <col min="13328" max="13328" width="14.28515625" style="3" customWidth="1"/>
    <col min="13329" max="13329" width="12.7109375" style="3" customWidth="1"/>
    <col min="13330" max="13330" width="20.85546875" style="3" customWidth="1"/>
    <col min="13331" max="13331" width="16" style="3" customWidth="1"/>
    <col min="13332" max="13332" width="5.85546875" style="3" customWidth="1"/>
    <col min="13333" max="13333" width="35.42578125" style="3" customWidth="1"/>
    <col min="13334" max="13334" width="17.42578125" style="3" customWidth="1"/>
    <col min="13335" max="13335" width="14.140625" style="3" customWidth="1"/>
    <col min="13336" max="13336" width="22" style="3" customWidth="1"/>
    <col min="13337" max="13338" width="11.42578125" style="3"/>
    <col min="13339" max="13339" width="22.42578125" style="3" customWidth="1"/>
    <col min="13340" max="13341" width="11.42578125" style="3"/>
    <col min="13342" max="13342" width="14.42578125" style="3" customWidth="1"/>
    <col min="13343" max="13343" width="20" style="3" customWidth="1"/>
    <col min="13344" max="13576" width="11.42578125" style="3"/>
    <col min="13577" max="13577" width="43.7109375" style="3" customWidth="1"/>
    <col min="13578" max="13578" width="18.28515625" style="3" customWidth="1"/>
    <col min="13579" max="13579" width="35.42578125" style="3" customWidth="1"/>
    <col min="13580" max="13580" width="56.42578125" style="3" customWidth="1"/>
    <col min="13581" max="13581" width="121.28515625" style="3" customWidth="1"/>
    <col min="13582" max="13582" width="6" style="3" customWidth="1"/>
    <col min="13583" max="13583" width="33.42578125" style="3" customWidth="1"/>
    <col min="13584" max="13584" width="14.28515625" style="3" customWidth="1"/>
    <col min="13585" max="13585" width="12.7109375" style="3" customWidth="1"/>
    <col min="13586" max="13586" width="20.85546875" style="3" customWidth="1"/>
    <col min="13587" max="13587" width="16" style="3" customWidth="1"/>
    <col min="13588" max="13588" width="5.85546875" style="3" customWidth="1"/>
    <col min="13589" max="13589" width="35.42578125" style="3" customWidth="1"/>
    <col min="13590" max="13590" width="17.42578125" style="3" customWidth="1"/>
    <col min="13591" max="13591" width="14.140625" style="3" customWidth="1"/>
    <col min="13592" max="13592" width="22" style="3" customWidth="1"/>
    <col min="13593" max="13594" width="11.42578125" style="3"/>
    <col min="13595" max="13595" width="22.42578125" style="3" customWidth="1"/>
    <col min="13596" max="13597" width="11.42578125" style="3"/>
    <col min="13598" max="13598" width="14.42578125" style="3" customWidth="1"/>
    <col min="13599" max="13599" width="20" style="3" customWidth="1"/>
    <col min="13600" max="13832" width="11.42578125" style="3"/>
    <col min="13833" max="13833" width="43.7109375" style="3" customWidth="1"/>
    <col min="13834" max="13834" width="18.28515625" style="3" customWidth="1"/>
    <col min="13835" max="13835" width="35.42578125" style="3" customWidth="1"/>
    <col min="13836" max="13836" width="56.42578125" style="3" customWidth="1"/>
    <col min="13837" max="13837" width="121.28515625" style="3" customWidth="1"/>
    <col min="13838" max="13838" width="6" style="3" customWidth="1"/>
    <col min="13839" max="13839" width="33.42578125" style="3" customWidth="1"/>
    <col min="13840" max="13840" width="14.28515625" style="3" customWidth="1"/>
    <col min="13841" max="13841" width="12.7109375" style="3" customWidth="1"/>
    <col min="13842" max="13842" width="20.85546875" style="3" customWidth="1"/>
    <col min="13843" max="13843" width="16" style="3" customWidth="1"/>
    <col min="13844" max="13844" width="5.85546875" style="3" customWidth="1"/>
    <col min="13845" max="13845" width="35.42578125" style="3" customWidth="1"/>
    <col min="13846" max="13846" width="17.42578125" style="3" customWidth="1"/>
    <col min="13847" max="13847" width="14.140625" style="3" customWidth="1"/>
    <col min="13848" max="13848" width="22" style="3" customWidth="1"/>
    <col min="13849" max="13850" width="11.42578125" style="3"/>
    <col min="13851" max="13851" width="22.42578125" style="3" customWidth="1"/>
    <col min="13852" max="13853" width="11.42578125" style="3"/>
    <col min="13854" max="13854" width="14.42578125" style="3" customWidth="1"/>
    <col min="13855" max="13855" width="20" style="3" customWidth="1"/>
    <col min="13856" max="14088" width="11.42578125" style="3"/>
    <col min="14089" max="14089" width="43.7109375" style="3" customWidth="1"/>
    <col min="14090" max="14090" width="18.28515625" style="3" customWidth="1"/>
    <col min="14091" max="14091" width="35.42578125" style="3" customWidth="1"/>
    <col min="14092" max="14092" width="56.42578125" style="3" customWidth="1"/>
    <col min="14093" max="14093" width="121.28515625" style="3" customWidth="1"/>
    <col min="14094" max="14094" width="6" style="3" customWidth="1"/>
    <col min="14095" max="14095" width="33.42578125" style="3" customWidth="1"/>
    <col min="14096" max="14096" width="14.28515625" style="3" customWidth="1"/>
    <col min="14097" max="14097" width="12.7109375" style="3" customWidth="1"/>
    <col min="14098" max="14098" width="20.85546875" style="3" customWidth="1"/>
    <col min="14099" max="14099" width="16" style="3" customWidth="1"/>
    <col min="14100" max="14100" width="5.85546875" style="3" customWidth="1"/>
    <col min="14101" max="14101" width="35.42578125" style="3" customWidth="1"/>
    <col min="14102" max="14102" width="17.42578125" style="3" customWidth="1"/>
    <col min="14103" max="14103" width="14.140625" style="3" customWidth="1"/>
    <col min="14104" max="14104" width="22" style="3" customWidth="1"/>
    <col min="14105" max="14106" width="11.42578125" style="3"/>
    <col min="14107" max="14107" width="22.42578125" style="3" customWidth="1"/>
    <col min="14108" max="14109" width="11.42578125" style="3"/>
    <col min="14110" max="14110" width="14.42578125" style="3" customWidth="1"/>
    <col min="14111" max="14111" width="20" style="3" customWidth="1"/>
    <col min="14112" max="14344" width="11.42578125" style="3"/>
    <col min="14345" max="14345" width="43.7109375" style="3" customWidth="1"/>
    <col min="14346" max="14346" width="18.28515625" style="3" customWidth="1"/>
    <col min="14347" max="14347" width="35.42578125" style="3" customWidth="1"/>
    <col min="14348" max="14348" width="56.42578125" style="3" customWidth="1"/>
    <col min="14349" max="14349" width="121.28515625" style="3" customWidth="1"/>
    <col min="14350" max="14350" width="6" style="3" customWidth="1"/>
    <col min="14351" max="14351" width="33.42578125" style="3" customWidth="1"/>
    <col min="14352" max="14352" width="14.28515625" style="3" customWidth="1"/>
    <col min="14353" max="14353" width="12.7109375" style="3" customWidth="1"/>
    <col min="14354" max="14354" width="20.85546875" style="3" customWidth="1"/>
    <col min="14355" max="14355" width="16" style="3" customWidth="1"/>
    <col min="14356" max="14356" width="5.85546875" style="3" customWidth="1"/>
    <col min="14357" max="14357" width="35.42578125" style="3" customWidth="1"/>
    <col min="14358" max="14358" width="17.42578125" style="3" customWidth="1"/>
    <col min="14359" max="14359" width="14.140625" style="3" customWidth="1"/>
    <col min="14360" max="14360" width="22" style="3" customWidth="1"/>
    <col min="14361" max="14362" width="11.42578125" style="3"/>
    <col min="14363" max="14363" width="22.42578125" style="3" customWidth="1"/>
    <col min="14364" max="14365" width="11.42578125" style="3"/>
    <col min="14366" max="14366" width="14.42578125" style="3" customWidth="1"/>
    <col min="14367" max="14367" width="20" style="3" customWidth="1"/>
    <col min="14368" max="14600" width="11.42578125" style="3"/>
    <col min="14601" max="14601" width="43.7109375" style="3" customWidth="1"/>
    <col min="14602" max="14602" width="18.28515625" style="3" customWidth="1"/>
    <col min="14603" max="14603" width="35.42578125" style="3" customWidth="1"/>
    <col min="14604" max="14604" width="56.42578125" style="3" customWidth="1"/>
    <col min="14605" max="14605" width="121.28515625" style="3" customWidth="1"/>
    <col min="14606" max="14606" width="6" style="3" customWidth="1"/>
    <col min="14607" max="14607" width="33.42578125" style="3" customWidth="1"/>
    <col min="14608" max="14608" width="14.28515625" style="3" customWidth="1"/>
    <col min="14609" max="14609" width="12.7109375" style="3" customWidth="1"/>
    <col min="14610" max="14610" width="20.85546875" style="3" customWidth="1"/>
    <col min="14611" max="14611" width="16" style="3" customWidth="1"/>
    <col min="14612" max="14612" width="5.85546875" style="3" customWidth="1"/>
    <col min="14613" max="14613" width="35.42578125" style="3" customWidth="1"/>
    <col min="14614" max="14614" width="17.42578125" style="3" customWidth="1"/>
    <col min="14615" max="14615" width="14.140625" style="3" customWidth="1"/>
    <col min="14616" max="14616" width="22" style="3" customWidth="1"/>
    <col min="14617" max="14618" width="11.42578125" style="3"/>
    <col min="14619" max="14619" width="22.42578125" style="3" customWidth="1"/>
    <col min="14620" max="14621" width="11.42578125" style="3"/>
    <col min="14622" max="14622" width="14.42578125" style="3" customWidth="1"/>
    <col min="14623" max="14623" width="20" style="3" customWidth="1"/>
    <col min="14624" max="14856" width="11.42578125" style="3"/>
    <col min="14857" max="14857" width="43.7109375" style="3" customWidth="1"/>
    <col min="14858" max="14858" width="18.28515625" style="3" customWidth="1"/>
    <col min="14859" max="14859" width="35.42578125" style="3" customWidth="1"/>
    <col min="14860" max="14860" width="56.42578125" style="3" customWidth="1"/>
    <col min="14861" max="14861" width="121.28515625" style="3" customWidth="1"/>
    <col min="14862" max="14862" width="6" style="3" customWidth="1"/>
    <col min="14863" max="14863" width="33.42578125" style="3" customWidth="1"/>
    <col min="14864" max="14864" width="14.28515625" style="3" customWidth="1"/>
    <col min="14865" max="14865" width="12.7109375" style="3" customWidth="1"/>
    <col min="14866" max="14866" width="20.85546875" style="3" customWidth="1"/>
    <col min="14867" max="14867" width="16" style="3" customWidth="1"/>
    <col min="14868" max="14868" width="5.85546875" style="3" customWidth="1"/>
    <col min="14869" max="14869" width="35.42578125" style="3" customWidth="1"/>
    <col min="14870" max="14870" width="17.42578125" style="3" customWidth="1"/>
    <col min="14871" max="14871" width="14.140625" style="3" customWidth="1"/>
    <col min="14872" max="14872" width="22" style="3" customWidth="1"/>
    <col min="14873" max="14874" width="11.42578125" style="3"/>
    <col min="14875" max="14875" width="22.42578125" style="3" customWidth="1"/>
    <col min="14876" max="14877" width="11.42578125" style="3"/>
    <col min="14878" max="14878" width="14.42578125" style="3" customWidth="1"/>
    <col min="14879" max="14879" width="20" style="3" customWidth="1"/>
    <col min="14880" max="15112" width="11.42578125" style="3"/>
    <col min="15113" max="15113" width="43.7109375" style="3" customWidth="1"/>
    <col min="15114" max="15114" width="18.28515625" style="3" customWidth="1"/>
    <col min="15115" max="15115" width="35.42578125" style="3" customWidth="1"/>
    <col min="15116" max="15116" width="56.42578125" style="3" customWidth="1"/>
    <col min="15117" max="15117" width="121.28515625" style="3" customWidth="1"/>
    <col min="15118" max="15118" width="6" style="3" customWidth="1"/>
    <col min="15119" max="15119" width="33.42578125" style="3" customWidth="1"/>
    <col min="15120" max="15120" width="14.28515625" style="3" customWidth="1"/>
    <col min="15121" max="15121" width="12.7109375" style="3" customWidth="1"/>
    <col min="15122" max="15122" width="20.85546875" style="3" customWidth="1"/>
    <col min="15123" max="15123" width="16" style="3" customWidth="1"/>
    <col min="15124" max="15124" width="5.85546875" style="3" customWidth="1"/>
    <col min="15125" max="15125" width="35.42578125" style="3" customWidth="1"/>
    <col min="15126" max="15126" width="17.42578125" style="3" customWidth="1"/>
    <col min="15127" max="15127" width="14.140625" style="3" customWidth="1"/>
    <col min="15128" max="15128" width="22" style="3" customWidth="1"/>
    <col min="15129" max="15130" width="11.42578125" style="3"/>
    <col min="15131" max="15131" width="22.42578125" style="3" customWidth="1"/>
    <col min="15132" max="15133" width="11.42578125" style="3"/>
    <col min="15134" max="15134" width="14.42578125" style="3" customWidth="1"/>
    <col min="15135" max="15135" width="20" style="3" customWidth="1"/>
    <col min="15136" max="15368" width="11.42578125" style="3"/>
    <col min="15369" max="15369" width="43.7109375" style="3" customWidth="1"/>
    <col min="15370" max="15370" width="18.28515625" style="3" customWidth="1"/>
    <col min="15371" max="15371" width="35.42578125" style="3" customWidth="1"/>
    <col min="15372" max="15372" width="56.42578125" style="3" customWidth="1"/>
    <col min="15373" max="15373" width="121.28515625" style="3" customWidth="1"/>
    <col min="15374" max="15374" width="6" style="3" customWidth="1"/>
    <col min="15375" max="15375" width="33.42578125" style="3" customWidth="1"/>
    <col min="15376" max="15376" width="14.28515625" style="3" customWidth="1"/>
    <col min="15377" max="15377" width="12.7109375" style="3" customWidth="1"/>
    <col min="15378" max="15378" width="20.85546875" style="3" customWidth="1"/>
    <col min="15379" max="15379" width="16" style="3" customWidth="1"/>
    <col min="15380" max="15380" width="5.85546875" style="3" customWidth="1"/>
    <col min="15381" max="15381" width="35.42578125" style="3" customWidth="1"/>
    <col min="15382" max="15382" width="17.42578125" style="3" customWidth="1"/>
    <col min="15383" max="15383" width="14.140625" style="3" customWidth="1"/>
    <col min="15384" max="15384" width="22" style="3" customWidth="1"/>
    <col min="15385" max="15386" width="11.42578125" style="3"/>
    <col min="15387" max="15387" width="22.42578125" style="3" customWidth="1"/>
    <col min="15388" max="15389" width="11.42578125" style="3"/>
    <col min="15390" max="15390" width="14.42578125" style="3" customWidth="1"/>
    <col min="15391" max="15391" width="20" style="3" customWidth="1"/>
    <col min="15392" max="15624" width="11.42578125" style="3"/>
    <col min="15625" max="15625" width="43.7109375" style="3" customWidth="1"/>
    <col min="15626" max="15626" width="18.28515625" style="3" customWidth="1"/>
    <col min="15627" max="15627" width="35.42578125" style="3" customWidth="1"/>
    <col min="15628" max="15628" width="56.42578125" style="3" customWidth="1"/>
    <col min="15629" max="15629" width="121.28515625" style="3" customWidth="1"/>
    <col min="15630" max="15630" width="6" style="3" customWidth="1"/>
    <col min="15631" max="15631" width="33.42578125" style="3" customWidth="1"/>
    <col min="15632" max="15632" width="14.28515625" style="3" customWidth="1"/>
    <col min="15633" max="15633" width="12.7109375" style="3" customWidth="1"/>
    <col min="15634" max="15634" width="20.85546875" style="3" customWidth="1"/>
    <col min="15635" max="15635" width="16" style="3" customWidth="1"/>
    <col min="15636" max="15636" width="5.85546875" style="3" customWidth="1"/>
    <col min="15637" max="15637" width="35.42578125" style="3" customWidth="1"/>
    <col min="15638" max="15638" width="17.42578125" style="3" customWidth="1"/>
    <col min="15639" max="15639" width="14.140625" style="3" customWidth="1"/>
    <col min="15640" max="15640" width="22" style="3" customWidth="1"/>
    <col min="15641" max="15642" width="11.42578125" style="3"/>
    <col min="15643" max="15643" width="22.42578125" style="3" customWidth="1"/>
    <col min="15644" max="15645" width="11.42578125" style="3"/>
    <col min="15646" max="15646" width="14.42578125" style="3" customWidth="1"/>
    <col min="15647" max="15647" width="20" style="3" customWidth="1"/>
    <col min="15648" max="15880" width="11.42578125" style="3"/>
    <col min="15881" max="15881" width="43.7109375" style="3" customWidth="1"/>
    <col min="15882" max="15882" width="18.28515625" style="3" customWidth="1"/>
    <col min="15883" max="15883" width="35.42578125" style="3" customWidth="1"/>
    <col min="15884" max="15884" width="56.42578125" style="3" customWidth="1"/>
    <col min="15885" max="15885" width="121.28515625" style="3" customWidth="1"/>
    <col min="15886" max="15886" width="6" style="3" customWidth="1"/>
    <col min="15887" max="15887" width="33.42578125" style="3" customWidth="1"/>
    <col min="15888" max="15888" width="14.28515625" style="3" customWidth="1"/>
    <col min="15889" max="15889" width="12.7109375" style="3" customWidth="1"/>
    <col min="15890" max="15890" width="20.85546875" style="3" customWidth="1"/>
    <col min="15891" max="15891" width="16" style="3" customWidth="1"/>
    <col min="15892" max="15892" width="5.85546875" style="3" customWidth="1"/>
    <col min="15893" max="15893" width="35.42578125" style="3" customWidth="1"/>
    <col min="15894" max="15894" width="17.42578125" style="3" customWidth="1"/>
    <col min="15895" max="15895" width="14.140625" style="3" customWidth="1"/>
    <col min="15896" max="15896" width="22" style="3" customWidth="1"/>
    <col min="15897" max="15898" width="11.42578125" style="3"/>
    <col min="15899" max="15899" width="22.42578125" style="3" customWidth="1"/>
    <col min="15900" max="15901" width="11.42578125" style="3"/>
    <col min="15902" max="15902" width="14.42578125" style="3" customWidth="1"/>
    <col min="15903" max="15903" width="20" style="3" customWidth="1"/>
    <col min="15904" max="16136" width="11.42578125" style="3"/>
    <col min="16137" max="16137" width="43.7109375" style="3" customWidth="1"/>
    <col min="16138" max="16138" width="18.28515625" style="3" customWidth="1"/>
    <col min="16139" max="16139" width="35.42578125" style="3" customWidth="1"/>
    <col min="16140" max="16140" width="56.42578125" style="3" customWidth="1"/>
    <col min="16141" max="16141" width="121.28515625" style="3" customWidth="1"/>
    <col min="16142" max="16142" width="6" style="3" customWidth="1"/>
    <col min="16143" max="16143" width="33.42578125" style="3" customWidth="1"/>
    <col min="16144" max="16144" width="14.28515625" style="3" customWidth="1"/>
    <col min="16145" max="16145" width="12.7109375" style="3" customWidth="1"/>
    <col min="16146" max="16146" width="20.85546875" style="3" customWidth="1"/>
    <col min="16147" max="16147" width="16" style="3" customWidth="1"/>
    <col min="16148" max="16148" width="5.85546875" style="3" customWidth="1"/>
    <col min="16149" max="16149" width="35.42578125" style="3" customWidth="1"/>
    <col min="16150" max="16150" width="17.42578125" style="3" customWidth="1"/>
    <col min="16151" max="16151" width="14.140625" style="3" customWidth="1"/>
    <col min="16152" max="16152" width="22" style="3" customWidth="1"/>
    <col min="16153" max="16154" width="11.42578125" style="3"/>
    <col min="16155" max="16155" width="22.42578125" style="3" customWidth="1"/>
    <col min="16156" max="16157" width="11.42578125" style="3"/>
    <col min="16158" max="16158" width="14.42578125" style="3" customWidth="1"/>
    <col min="16159" max="16159" width="20" style="3" customWidth="1"/>
    <col min="16160" max="16384" width="11.42578125" style="3"/>
  </cols>
  <sheetData>
    <row r="1" spans="1:31" ht="15.75" x14ac:dyDescent="0.2">
      <c r="A1" s="320" t="s">
        <v>0</v>
      </c>
      <c r="B1" s="320"/>
      <c r="C1" s="320"/>
      <c r="D1" s="320"/>
      <c r="E1" s="320"/>
      <c r="F1" s="320"/>
      <c r="G1" s="320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1" ht="15.75" x14ac:dyDescent="0.2">
      <c r="A2" s="320" t="s">
        <v>1</v>
      </c>
      <c r="B2" s="320"/>
      <c r="C2" s="320"/>
      <c r="D2" s="320"/>
      <c r="E2" s="320"/>
      <c r="F2" s="320"/>
      <c r="G2" s="320"/>
      <c r="H2" s="2"/>
      <c r="I2" s="313" t="s">
        <v>2</v>
      </c>
      <c r="J2" s="314"/>
      <c r="K2" s="314"/>
      <c r="L2" s="314"/>
      <c r="M2" s="314"/>
      <c r="N2" s="314"/>
      <c r="O2" s="314"/>
      <c r="P2" s="315"/>
      <c r="Q2" s="2"/>
      <c r="R2" s="313" t="s">
        <v>3</v>
      </c>
      <c r="S2" s="314"/>
      <c r="T2" s="314"/>
      <c r="U2" s="314"/>
      <c r="V2" s="314"/>
      <c r="W2" s="314"/>
      <c r="X2" s="314"/>
      <c r="Y2" s="315"/>
      <c r="AA2" s="316"/>
      <c r="AB2" s="316"/>
      <c r="AC2" s="316"/>
      <c r="AD2" s="316"/>
      <c r="AE2" s="316"/>
    </row>
    <row r="3" spans="1:31" ht="28.5" customHeight="1" x14ac:dyDescent="0.2">
      <c r="A3" s="1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6" t="s">
        <v>9</v>
      </c>
      <c r="G3" s="5" t="s">
        <v>10</v>
      </c>
      <c r="H3" s="2"/>
      <c r="I3" s="7" t="s">
        <v>11</v>
      </c>
      <c r="J3" s="7" t="s">
        <v>4</v>
      </c>
      <c r="K3" s="8" t="s">
        <v>5</v>
      </c>
      <c r="L3" s="8" t="s">
        <v>6</v>
      </c>
      <c r="M3" s="8" t="s">
        <v>7</v>
      </c>
      <c r="N3" s="8" t="s">
        <v>8</v>
      </c>
      <c r="O3" s="8" t="s">
        <v>9</v>
      </c>
      <c r="P3" s="8" t="s">
        <v>10</v>
      </c>
      <c r="Q3" s="2"/>
      <c r="R3" s="7" t="s">
        <v>11</v>
      </c>
      <c r="S3" s="7" t="s">
        <v>4</v>
      </c>
      <c r="T3" s="8" t="s">
        <v>5</v>
      </c>
      <c r="U3" s="8" t="s">
        <v>6</v>
      </c>
      <c r="V3" s="8" t="s">
        <v>7</v>
      </c>
      <c r="W3" s="8" t="s">
        <v>8</v>
      </c>
      <c r="X3" s="8" t="s">
        <v>9</v>
      </c>
      <c r="Y3" s="8" t="s">
        <v>10</v>
      </c>
      <c r="AA3" s="4"/>
      <c r="AB3" s="9"/>
      <c r="AC3" s="9"/>
      <c r="AD3" s="9"/>
      <c r="AE3" s="9"/>
    </row>
    <row r="4" spans="1:31" ht="15.75" x14ac:dyDescent="0.25">
      <c r="A4" s="10" t="s">
        <v>12</v>
      </c>
      <c r="B4" s="11" t="str">
        <f t="shared" ref="B4:B10" si="0">+IF(F4=0,0,MID(F4,LEN(F4)-3,1))</f>
        <v>4</v>
      </c>
      <c r="C4" s="12">
        <v>1</v>
      </c>
      <c r="D4" s="12" t="s">
        <v>13</v>
      </c>
      <c r="E4" s="13" t="str">
        <f t="shared" ref="E4:E10" si="1">+IF(F4=0,0,CONCATENATE(MID(F4,FIND("-",F4,1)+1,4),"ORAS"))</f>
        <v>15 HORAS</v>
      </c>
      <c r="F4" s="14" t="s">
        <v>32</v>
      </c>
      <c r="G4" s="15">
        <f>+IF(F4="","",VLOOKUP(F4,$H$140:$I$192,2,FALSE))</f>
        <v>582964</v>
      </c>
      <c r="H4" s="2"/>
      <c r="I4" s="16" t="s">
        <v>15</v>
      </c>
      <c r="J4" s="14" t="s">
        <v>16</v>
      </c>
      <c r="K4" s="17">
        <v>0</v>
      </c>
      <c r="L4" s="18">
        <v>1</v>
      </c>
      <c r="M4" s="19" t="s">
        <v>13</v>
      </c>
      <c r="N4" s="13" t="str">
        <f>+IF(O4=0,0,CONCATENATE(MID(O4,FIND("-",O4,1)+1,4),"ORAS"))</f>
        <v>15 HORAS</v>
      </c>
      <c r="O4" s="14" t="s">
        <v>17</v>
      </c>
      <c r="P4" s="15">
        <f>+IF(O4="","",VLOOKUP(O4,$H$140:$I$192,2,FALSE))</f>
        <v>239262</v>
      </c>
      <c r="Q4" s="2"/>
      <c r="R4" s="16" t="s">
        <v>15</v>
      </c>
      <c r="S4" s="20" t="s">
        <v>18</v>
      </c>
      <c r="T4" s="17" t="str">
        <f>+IF(X4=0,0,MID(X4,LEN(X4)-3,1))</f>
        <v>4</v>
      </c>
      <c r="U4" s="301">
        <v>1</v>
      </c>
      <c r="V4" s="22" t="s">
        <v>13</v>
      </c>
      <c r="W4" s="13" t="str">
        <f>+IF(X4=0,0,CONCATENATE(MID(X4,FIND("-",X4,1)+1,4),"ORAS"))</f>
        <v>15 HORAS</v>
      </c>
      <c r="X4" s="14" t="s">
        <v>19</v>
      </c>
      <c r="Y4" s="15">
        <f t="shared" ref="Y4:Y6" si="2">+IF(X4="","",VLOOKUP(X4,$H$140:$I$192,2,FALSE))</f>
        <v>501739</v>
      </c>
      <c r="AA4" s="23"/>
      <c r="AB4" s="24"/>
      <c r="AC4" s="24"/>
      <c r="AD4" s="25"/>
      <c r="AE4" s="26"/>
    </row>
    <row r="5" spans="1:31" ht="15.75" x14ac:dyDescent="0.25">
      <c r="A5" s="14" t="s">
        <v>20</v>
      </c>
      <c r="B5" s="11" t="str">
        <f t="shared" si="0"/>
        <v>3</v>
      </c>
      <c r="C5" s="19">
        <v>1</v>
      </c>
      <c r="D5" s="19" t="s">
        <v>13</v>
      </c>
      <c r="E5" s="13" t="str">
        <f t="shared" si="1"/>
        <v>15 HORAS</v>
      </c>
      <c r="F5" s="14" t="s">
        <v>14</v>
      </c>
      <c r="G5" s="15">
        <f>+IF(F5="","",VLOOKUP(F5,$H$140:I$192,2,FALSE))</f>
        <v>514916</v>
      </c>
      <c r="H5" s="2"/>
      <c r="I5" s="16" t="s">
        <v>15</v>
      </c>
      <c r="J5" s="14" t="s">
        <v>21</v>
      </c>
      <c r="K5" s="17">
        <v>3</v>
      </c>
      <c r="L5" s="18">
        <v>1</v>
      </c>
      <c r="M5" s="19" t="s">
        <v>13</v>
      </c>
      <c r="N5" s="13" t="str">
        <f>+IF(O5=0,0,CONCATENATE(MID(O5,FIND("-",O5,1)+1,4),"ORAS"))</f>
        <v>15 HORAS</v>
      </c>
      <c r="O5" s="14" t="s">
        <v>22</v>
      </c>
      <c r="P5" s="15">
        <f t="shared" ref="P5:P8" si="3">+IF(O5="","",VLOOKUP(O5,$H$140:$I$192,2,FALSE))</f>
        <v>443323</v>
      </c>
      <c r="Q5" s="2"/>
      <c r="R5" s="16" t="s">
        <v>15</v>
      </c>
      <c r="S5" s="20" t="s">
        <v>23</v>
      </c>
      <c r="T5" s="17" t="str">
        <f>+IF(X5=0,0,MID(X5,LEN(X5)-3,1))</f>
        <v>4</v>
      </c>
      <c r="U5" s="301">
        <v>1</v>
      </c>
      <c r="V5" s="22" t="s">
        <v>13</v>
      </c>
      <c r="W5" s="13" t="str">
        <f>+IF(X5=0,0,CONCATENATE(MID(X5,FIND("-",X5,1)+1,4),"ORAS"))</f>
        <v>15 HORAS</v>
      </c>
      <c r="X5" s="14" t="s">
        <v>19</v>
      </c>
      <c r="Y5" s="15">
        <f t="shared" si="2"/>
        <v>501739</v>
      </c>
      <c r="AA5" s="23"/>
      <c r="AB5" s="24"/>
      <c r="AC5" s="24"/>
      <c r="AD5" s="25"/>
      <c r="AE5" s="26"/>
    </row>
    <row r="6" spans="1:31" ht="15.75" x14ac:dyDescent="0.25">
      <c r="A6" s="14" t="s">
        <v>24</v>
      </c>
      <c r="B6" s="11" t="str">
        <f t="shared" si="0"/>
        <v>3</v>
      </c>
      <c r="C6" s="19">
        <v>1</v>
      </c>
      <c r="D6" s="19" t="s">
        <v>13</v>
      </c>
      <c r="E6" s="13" t="str">
        <f t="shared" si="1"/>
        <v>15 HORAS</v>
      </c>
      <c r="F6" s="14" t="s">
        <v>14</v>
      </c>
      <c r="G6" s="15">
        <f>+IF(F6="","",VLOOKUP(F6,$H$140:I$192,2,FALSE))</f>
        <v>514916</v>
      </c>
      <c r="H6" s="2"/>
      <c r="I6" s="16"/>
      <c r="J6" s="14"/>
      <c r="K6" s="17"/>
      <c r="L6" s="18"/>
      <c r="M6" s="19"/>
      <c r="N6" s="13">
        <f>+IF(O6=0,0,CONCATENATE(MID(O6,FIND("-",O6,1)+1,4),"ORAS"))</f>
        <v>0</v>
      </c>
      <c r="O6" s="14">
        <v>0</v>
      </c>
      <c r="P6" s="125">
        <f t="shared" si="3"/>
        <v>0</v>
      </c>
      <c r="Q6" s="2"/>
      <c r="R6" s="16" t="s">
        <v>15</v>
      </c>
      <c r="S6" s="20" t="s">
        <v>28</v>
      </c>
      <c r="T6" s="17" t="str">
        <f>+IF(X6=0,0,MID(X6,LEN(X6)-3,1))</f>
        <v>4</v>
      </c>
      <c r="U6" s="301">
        <v>1</v>
      </c>
      <c r="V6" s="22" t="s">
        <v>13</v>
      </c>
      <c r="W6" s="13" t="str">
        <f>+IF(X6=0,0,CONCATENATE(MID(X6,FIND("-",X6,1)+1,4),"ORAS"))</f>
        <v>15 HORAS</v>
      </c>
      <c r="X6" s="14" t="s">
        <v>19</v>
      </c>
      <c r="Y6" s="15">
        <f t="shared" si="2"/>
        <v>501739</v>
      </c>
      <c r="AA6" s="23"/>
      <c r="AB6" s="24"/>
      <c r="AC6" s="24"/>
      <c r="AD6" s="25"/>
      <c r="AE6" s="26"/>
    </row>
    <row r="7" spans="1:31" ht="15.75" x14ac:dyDescent="0.25">
      <c r="A7" s="14" t="s">
        <v>29</v>
      </c>
      <c r="B7" s="11" t="str">
        <f t="shared" si="0"/>
        <v>3</v>
      </c>
      <c r="C7" s="19">
        <v>1</v>
      </c>
      <c r="D7" s="19" t="s">
        <v>13</v>
      </c>
      <c r="E7" s="13" t="str">
        <f t="shared" si="1"/>
        <v>15 HORAS</v>
      </c>
      <c r="F7" s="14" t="s">
        <v>14</v>
      </c>
      <c r="G7" s="15">
        <f>+IF(F7="","",VLOOKUP(F7,$H$140:I$192,2,FALSE))</f>
        <v>514916</v>
      </c>
      <c r="H7" s="2"/>
      <c r="I7" s="16"/>
      <c r="J7" s="14"/>
      <c r="K7" s="17"/>
      <c r="L7" s="18"/>
      <c r="M7" s="19"/>
      <c r="N7" s="13"/>
      <c r="O7" s="14">
        <v>0</v>
      </c>
      <c r="P7" s="125">
        <f t="shared" si="3"/>
        <v>0</v>
      </c>
      <c r="Q7" s="2"/>
      <c r="R7" s="27"/>
      <c r="S7" s="302"/>
      <c r="T7" s="17"/>
      <c r="U7" s="303"/>
      <c r="V7" s="12"/>
      <c r="W7" s="13"/>
      <c r="X7" s="14">
        <v>0</v>
      </c>
      <c r="Y7" s="125">
        <f>+IF(X7="","",VLOOKUP(X7,$H$140:$I$186,2,FALSE))</f>
        <v>0</v>
      </c>
      <c r="AA7" s="23"/>
      <c r="AB7" s="23"/>
      <c r="AC7" s="23"/>
      <c r="AD7" s="23"/>
      <c r="AE7" s="23"/>
    </row>
    <row r="8" spans="1:31" ht="15.75" x14ac:dyDescent="0.25">
      <c r="A8" s="14" t="s">
        <v>30</v>
      </c>
      <c r="B8" s="11" t="str">
        <f t="shared" si="0"/>
        <v>3</v>
      </c>
      <c r="C8" s="19">
        <v>1</v>
      </c>
      <c r="D8" s="19" t="s">
        <v>13</v>
      </c>
      <c r="E8" s="13" t="str">
        <f t="shared" si="1"/>
        <v>15 HORAS</v>
      </c>
      <c r="F8" s="14" t="s">
        <v>14</v>
      </c>
      <c r="G8" s="15">
        <f>+IF(F8="","",VLOOKUP(F8,$H$140:I$192,2,FALSE))</f>
        <v>514916</v>
      </c>
      <c r="H8" s="2"/>
      <c r="I8" s="16"/>
      <c r="J8" s="14"/>
      <c r="K8" s="17"/>
      <c r="L8" s="18"/>
      <c r="M8" s="19"/>
      <c r="N8" s="13"/>
      <c r="O8" s="14">
        <v>0</v>
      </c>
      <c r="P8" s="125">
        <f t="shared" si="3"/>
        <v>0</v>
      </c>
      <c r="Q8" s="2"/>
      <c r="R8" s="16"/>
      <c r="S8" s="304"/>
      <c r="T8" s="301"/>
      <c r="U8" s="301">
        <f>+U4+U5+U6+U7</f>
        <v>3</v>
      </c>
      <c r="V8" s="19"/>
      <c r="W8" s="14"/>
      <c r="X8" s="14"/>
      <c r="Y8" s="46"/>
      <c r="AA8" s="23"/>
      <c r="AB8" s="23"/>
      <c r="AC8" s="23"/>
      <c r="AD8" s="23"/>
      <c r="AE8" s="23"/>
    </row>
    <row r="9" spans="1:31" ht="15.75" x14ac:dyDescent="0.25">
      <c r="A9" s="33" t="s">
        <v>31</v>
      </c>
      <c r="B9" s="11" t="str">
        <f t="shared" si="0"/>
        <v>4</v>
      </c>
      <c r="C9" s="19">
        <v>1</v>
      </c>
      <c r="D9" s="19" t="s">
        <v>13</v>
      </c>
      <c r="E9" s="13" t="str">
        <f t="shared" si="1"/>
        <v>15 HORAS</v>
      </c>
      <c r="F9" s="14" t="s">
        <v>32</v>
      </c>
      <c r="G9" s="15">
        <f>+IF(F9="","",VLOOKUP(F9,$H$140:I$192,2,FALSE))</f>
        <v>582964</v>
      </c>
      <c r="H9" s="2"/>
      <c r="I9" s="34"/>
      <c r="J9" s="14"/>
      <c r="K9" s="17"/>
      <c r="L9" s="35"/>
      <c r="M9" s="35"/>
      <c r="N9" s="14"/>
      <c r="O9" s="14"/>
      <c r="P9" s="36"/>
      <c r="Q9" s="2"/>
      <c r="R9" s="37"/>
      <c r="S9" s="305"/>
      <c r="T9" s="305"/>
      <c r="U9" s="305"/>
      <c r="V9" s="39"/>
      <c r="W9" s="39"/>
      <c r="X9" s="39"/>
      <c r="Y9" s="2"/>
      <c r="AA9" s="23"/>
      <c r="AB9" s="23"/>
      <c r="AC9" s="23"/>
      <c r="AD9" s="23"/>
      <c r="AE9" s="23"/>
    </row>
    <row r="10" spans="1:31" ht="15.75" x14ac:dyDescent="0.25">
      <c r="A10" s="33" t="s">
        <v>33</v>
      </c>
      <c r="B10" s="11" t="str">
        <f t="shared" si="0"/>
        <v>4</v>
      </c>
      <c r="C10" s="19">
        <v>1</v>
      </c>
      <c r="D10" s="19" t="s">
        <v>13</v>
      </c>
      <c r="E10" s="13" t="str">
        <f t="shared" si="1"/>
        <v>15 HORAS</v>
      </c>
      <c r="F10" s="14" t="s">
        <v>32</v>
      </c>
      <c r="G10" s="15">
        <f>+IF(F10="","",VLOOKUP(F10,$H$140:I$192,2,FALSE))</f>
        <v>582964</v>
      </c>
      <c r="H10" s="2"/>
      <c r="I10" s="34"/>
      <c r="J10" s="14"/>
      <c r="K10" s="17"/>
      <c r="L10" s="35"/>
      <c r="M10" s="35"/>
      <c r="N10" s="14"/>
      <c r="O10" s="14"/>
      <c r="P10" s="36"/>
      <c r="Q10" s="2"/>
      <c r="R10" s="37"/>
      <c r="S10" s="305"/>
      <c r="T10" s="305"/>
      <c r="U10" s="305"/>
      <c r="V10" s="39"/>
      <c r="W10" s="39"/>
      <c r="X10" s="39"/>
      <c r="Y10" s="2"/>
      <c r="AA10" s="23"/>
      <c r="AB10" s="23"/>
      <c r="AC10" s="23"/>
      <c r="AD10" s="23"/>
      <c r="AE10" s="23"/>
    </row>
    <row r="11" spans="1:31" ht="15.75" x14ac:dyDescent="0.25">
      <c r="A11" s="40"/>
      <c r="B11" s="11"/>
      <c r="C11" s="19"/>
      <c r="D11" s="19"/>
      <c r="E11" s="13"/>
      <c r="F11" s="14"/>
      <c r="G11" s="30"/>
      <c r="H11" s="2"/>
      <c r="I11" s="34"/>
      <c r="J11" s="14"/>
      <c r="K11" s="17"/>
      <c r="L11" s="35"/>
      <c r="M11" s="35"/>
      <c r="N11" s="14"/>
      <c r="O11" s="14"/>
      <c r="P11" s="41"/>
      <c r="Q11" s="2"/>
      <c r="R11" s="37"/>
      <c r="S11" s="305"/>
      <c r="T11" s="305"/>
      <c r="U11" s="305"/>
      <c r="V11" s="39"/>
      <c r="W11" s="39"/>
      <c r="X11" s="39"/>
      <c r="Y11" s="2"/>
      <c r="AA11" s="23"/>
      <c r="AB11" s="23"/>
      <c r="AC11" s="23"/>
      <c r="AD11" s="23"/>
      <c r="AE11" s="23"/>
    </row>
    <row r="12" spans="1:31" ht="15.75" x14ac:dyDescent="0.25">
      <c r="A12" s="40"/>
      <c r="B12" s="11"/>
      <c r="C12" s="19"/>
      <c r="D12" s="19"/>
      <c r="E12" s="13"/>
      <c r="F12" s="14"/>
      <c r="G12" s="30"/>
      <c r="H12" s="2"/>
      <c r="I12" s="34"/>
      <c r="J12" s="14"/>
      <c r="K12" s="17"/>
      <c r="L12" s="35"/>
      <c r="M12" s="35"/>
      <c r="N12" s="14"/>
      <c r="O12" s="14"/>
      <c r="P12" s="41"/>
      <c r="Q12" s="2"/>
      <c r="R12" s="37"/>
      <c r="S12" s="305"/>
      <c r="T12" s="305"/>
      <c r="U12" s="305"/>
      <c r="V12" s="39"/>
      <c r="W12" s="39"/>
      <c r="X12" s="39"/>
      <c r="Y12" s="2"/>
      <c r="AA12" s="23"/>
      <c r="AB12" s="23"/>
      <c r="AC12" s="23"/>
      <c r="AD12" s="23"/>
      <c r="AE12" s="23"/>
    </row>
    <row r="13" spans="1:31" ht="15.75" x14ac:dyDescent="0.25">
      <c r="A13" s="42"/>
      <c r="B13" s="11">
        <f>+B10+B9+B8+B7+B6+B5+B4</f>
        <v>24</v>
      </c>
      <c r="C13" s="11">
        <f>+C10+C9+C8+C7+C6+C5+C4</f>
        <v>7</v>
      </c>
      <c r="D13" s="43"/>
      <c r="E13" s="43"/>
      <c r="F13" s="14"/>
      <c r="G13" s="44">
        <f>SUM(G4:G12)</f>
        <v>3808556</v>
      </c>
      <c r="H13" s="2"/>
      <c r="I13" s="34"/>
      <c r="J13" s="14"/>
      <c r="K13" s="17"/>
      <c r="L13" s="18"/>
      <c r="M13" s="35"/>
      <c r="N13" s="14"/>
      <c r="O13" s="14"/>
      <c r="P13" s="45"/>
      <c r="Q13" s="2"/>
      <c r="R13" s="313" t="s">
        <v>34</v>
      </c>
      <c r="S13" s="314"/>
      <c r="T13" s="314"/>
      <c r="U13" s="314"/>
      <c r="V13" s="333"/>
      <c r="W13" s="333"/>
      <c r="X13" s="333"/>
      <c r="Y13" s="315"/>
      <c r="AA13" s="23"/>
      <c r="AB13" s="23"/>
      <c r="AC13" s="23"/>
      <c r="AD13" s="23"/>
      <c r="AE13" s="23"/>
    </row>
    <row r="14" spans="1:31" ht="16.5" customHeight="1" x14ac:dyDescent="0.25">
      <c r="A14" s="331" t="s">
        <v>35</v>
      </c>
      <c r="B14" s="331"/>
      <c r="C14" s="331"/>
      <c r="D14" s="331"/>
      <c r="E14" s="331"/>
      <c r="F14" s="331"/>
      <c r="G14" s="331"/>
      <c r="H14" s="2"/>
      <c r="I14" s="34"/>
      <c r="J14" s="14"/>
      <c r="K14" s="17"/>
      <c r="L14" s="18"/>
      <c r="M14" s="35"/>
      <c r="N14" s="14"/>
      <c r="O14" s="14"/>
      <c r="P14" s="46"/>
      <c r="Q14" s="2"/>
      <c r="R14" s="7" t="s">
        <v>11</v>
      </c>
      <c r="S14" s="7" t="s">
        <v>4</v>
      </c>
      <c r="T14" s="8" t="s">
        <v>5</v>
      </c>
      <c r="U14" s="8" t="s">
        <v>6</v>
      </c>
      <c r="V14" s="8" t="s">
        <v>7</v>
      </c>
      <c r="W14" s="8" t="s">
        <v>8</v>
      </c>
      <c r="X14" s="8" t="s">
        <v>9</v>
      </c>
      <c r="Y14" s="8" t="s">
        <v>10</v>
      </c>
      <c r="Z14" s="47"/>
    </row>
    <row r="15" spans="1:31" ht="15.75" x14ac:dyDescent="0.2">
      <c r="A15" s="1" t="s">
        <v>4</v>
      </c>
      <c r="B15" s="5" t="s">
        <v>5</v>
      </c>
      <c r="C15" s="5" t="s">
        <v>6</v>
      </c>
      <c r="D15" s="5" t="s">
        <v>7</v>
      </c>
      <c r="E15" s="5" t="s">
        <v>8</v>
      </c>
      <c r="F15" s="48" t="s">
        <v>9</v>
      </c>
      <c r="G15" s="5" t="s">
        <v>10</v>
      </c>
      <c r="H15" s="2"/>
      <c r="I15" s="42"/>
      <c r="J15" s="42"/>
      <c r="K15" s="42"/>
      <c r="L15" s="42"/>
      <c r="M15" s="42"/>
      <c r="N15" s="14"/>
      <c r="O15" s="14"/>
      <c r="P15" s="58"/>
      <c r="Q15" s="2"/>
      <c r="R15" s="50" t="s">
        <v>15</v>
      </c>
      <c r="S15" s="20" t="s">
        <v>36</v>
      </c>
      <c r="T15" s="17">
        <v>3</v>
      </c>
      <c r="U15" s="20">
        <v>0</v>
      </c>
      <c r="V15" s="20" t="s">
        <v>37</v>
      </c>
      <c r="W15" s="13" t="str">
        <f>+IF(X15=0,0,CONCATENATE(MID(X15,FIND("-",X15,1)+1,4),"ORAS"))</f>
        <v>08 HORAS</v>
      </c>
      <c r="X15" s="14" t="s">
        <v>38</v>
      </c>
      <c r="Y15" s="15">
        <f>+(IF(X15="","",VLOOKUP(X15,$H$140:$I$192,2,FALSE)))*T15</f>
        <v>160731</v>
      </c>
    </row>
    <row r="16" spans="1:31" ht="18.75" customHeight="1" x14ac:dyDescent="0.2">
      <c r="A16" s="33" t="s">
        <v>39</v>
      </c>
      <c r="B16" s="51" t="str">
        <f>+IF(F16=0,0,MID(F16,LEN(F16)-3,1))</f>
        <v>3</v>
      </c>
      <c r="C16" s="303">
        <v>1</v>
      </c>
      <c r="D16" s="12" t="s">
        <v>13</v>
      </c>
      <c r="E16" s="13" t="str">
        <f>+IF(F16=0,0,CONCATENATE(MID(F16,FIND("-",F16,1)+1,4),"ORAS"))</f>
        <v>15 HORAS</v>
      </c>
      <c r="F16" s="14" t="s">
        <v>22</v>
      </c>
      <c r="G16" s="15">
        <f>+IF(F16="","",VLOOKUP(F16,$H$140:I$192,2,FALSE))</f>
        <v>443323</v>
      </c>
      <c r="H16" s="2"/>
      <c r="I16" s="332" t="s">
        <v>40</v>
      </c>
      <c r="J16" s="333"/>
      <c r="K16" s="333"/>
      <c r="L16" s="333"/>
      <c r="M16" s="333"/>
      <c r="N16" s="333"/>
      <c r="O16" s="333"/>
      <c r="P16" s="334"/>
      <c r="Q16" s="2"/>
      <c r="R16" s="50" t="s">
        <v>15</v>
      </c>
      <c r="S16" s="20" t="s">
        <v>41</v>
      </c>
      <c r="T16" s="17">
        <v>3</v>
      </c>
      <c r="U16" s="20">
        <v>0</v>
      </c>
      <c r="V16" s="20" t="s">
        <v>37</v>
      </c>
      <c r="W16" s="14" t="str">
        <f>+IF(X16=0,0,CONCATENATE(MID(X16,FIND("-",X16,1)+1,4),"ORAS"))</f>
        <v>08 HORAS</v>
      </c>
      <c r="X16" s="14" t="s">
        <v>38</v>
      </c>
      <c r="Y16" s="299">
        <f>+(IF(X16="","",VLOOKUP(X16,$H$140:$I$192,2,FALSE)))*T16</f>
        <v>160731</v>
      </c>
    </row>
    <row r="17" spans="1:31" ht="23.25" customHeight="1" x14ac:dyDescent="0.2">
      <c r="A17" s="52"/>
      <c r="B17" s="17"/>
      <c r="C17" s="301"/>
      <c r="D17" s="19"/>
      <c r="E17" s="14"/>
      <c r="F17" s="14"/>
      <c r="G17" s="30"/>
      <c r="H17" s="2"/>
      <c r="I17" s="7" t="s">
        <v>11</v>
      </c>
      <c r="J17" s="7" t="s">
        <v>4</v>
      </c>
      <c r="K17" s="8" t="s">
        <v>5</v>
      </c>
      <c r="L17" s="8" t="s">
        <v>6</v>
      </c>
      <c r="M17" s="8" t="s">
        <v>7</v>
      </c>
      <c r="N17" s="8" t="s">
        <v>8</v>
      </c>
      <c r="O17" s="8" t="s">
        <v>9</v>
      </c>
      <c r="P17" s="8" t="s">
        <v>10</v>
      </c>
      <c r="Q17" s="2"/>
      <c r="R17" s="2"/>
      <c r="S17" s="2"/>
      <c r="T17" s="2"/>
      <c r="U17" s="2"/>
      <c r="V17" s="2"/>
      <c r="W17" s="2"/>
      <c r="X17" s="2"/>
      <c r="Y17" s="2"/>
    </row>
    <row r="18" spans="1:31" ht="15.75" x14ac:dyDescent="0.25">
      <c r="A18" s="52"/>
      <c r="B18" s="17"/>
      <c r="C18" s="301"/>
      <c r="D18" s="19"/>
      <c r="E18" s="14"/>
      <c r="F18" s="14"/>
      <c r="G18" s="30"/>
      <c r="H18" s="2"/>
      <c r="I18" s="16" t="s">
        <v>15</v>
      </c>
      <c r="J18" s="14" t="s">
        <v>261</v>
      </c>
      <c r="K18" s="17">
        <v>2</v>
      </c>
      <c r="L18" s="18">
        <v>1</v>
      </c>
      <c r="M18" s="19" t="s">
        <v>13</v>
      </c>
      <c r="N18" s="13" t="str">
        <f>+IF(O18=0,0,CONCATENATE(MID(O18,FIND("-",O18,1)+1,4),"ORAS"))</f>
        <v>09 HORAS</v>
      </c>
      <c r="O18" s="14" t="s">
        <v>104</v>
      </c>
      <c r="P18" s="15">
        <f t="shared" ref="P18:P19" si="4">+IF(O18="","",VLOOKUP(O18,$H$140:$I$192,2,FALSE))</f>
        <v>450204</v>
      </c>
      <c r="Q18" s="2"/>
      <c r="R18" s="313" t="s">
        <v>42</v>
      </c>
      <c r="S18" s="314"/>
      <c r="T18" s="314"/>
      <c r="U18" s="314"/>
      <c r="V18" s="314"/>
      <c r="W18" s="314"/>
      <c r="X18" s="314"/>
      <c r="Y18" s="315"/>
    </row>
    <row r="19" spans="1:31" ht="15.75" x14ac:dyDescent="0.25">
      <c r="A19" s="53"/>
      <c r="B19" s="17"/>
      <c r="C19" s="19"/>
      <c r="D19" s="19"/>
      <c r="E19" s="14"/>
      <c r="F19" s="14"/>
      <c r="G19" s="30"/>
      <c r="H19" s="2"/>
      <c r="I19" s="16" t="s">
        <v>15</v>
      </c>
      <c r="J19" s="14" t="s">
        <v>340</v>
      </c>
      <c r="K19" s="17">
        <v>3</v>
      </c>
      <c r="L19" s="54">
        <v>1</v>
      </c>
      <c r="M19" s="19" t="s">
        <v>13</v>
      </c>
      <c r="N19" s="13" t="str">
        <f>+IF(O19=0,0,CONCATENATE(MID(O19,FIND("-",O19,1)+1,4),"ORAS"))</f>
        <v>09 HORAS</v>
      </c>
      <c r="O19" s="14" t="s">
        <v>104</v>
      </c>
      <c r="P19" s="15">
        <f t="shared" si="4"/>
        <v>450204</v>
      </c>
      <c r="Q19" s="2"/>
      <c r="R19" s="7" t="s">
        <v>11</v>
      </c>
      <c r="S19" s="7" t="s">
        <v>4</v>
      </c>
      <c r="T19" s="8" t="s">
        <v>5</v>
      </c>
      <c r="U19" s="8" t="s">
        <v>6</v>
      </c>
      <c r="V19" s="8" t="s">
        <v>7</v>
      </c>
      <c r="W19" s="8" t="s">
        <v>8</v>
      </c>
      <c r="X19" s="8" t="s">
        <v>9</v>
      </c>
      <c r="Y19" s="8" t="s">
        <v>10</v>
      </c>
      <c r="AA19" s="23"/>
      <c r="AB19" s="23"/>
      <c r="AC19" s="23"/>
      <c r="AD19" s="23"/>
      <c r="AE19" s="23"/>
    </row>
    <row r="20" spans="1:31" ht="15.75" x14ac:dyDescent="0.25">
      <c r="A20" s="55"/>
      <c r="B20" s="17"/>
      <c r="C20" s="56"/>
      <c r="D20" s="56"/>
      <c r="E20" s="14"/>
      <c r="F20" s="14"/>
      <c r="G20" s="30"/>
      <c r="H20" s="2"/>
      <c r="I20" s="34"/>
      <c r="J20" s="13"/>
      <c r="K20" s="17"/>
      <c r="L20" s="57"/>
      <c r="M20" s="22"/>
      <c r="N20" s="13"/>
      <c r="O20" s="14"/>
      <c r="P20" s="58"/>
      <c r="Q20" s="2"/>
      <c r="R20" s="5" t="s">
        <v>43</v>
      </c>
      <c r="S20" s="20" t="s">
        <v>36</v>
      </c>
      <c r="T20" s="17" t="s">
        <v>37</v>
      </c>
      <c r="U20" s="20" t="s">
        <v>37</v>
      </c>
      <c r="V20" s="12" t="s">
        <v>13</v>
      </c>
      <c r="W20" s="13" t="str">
        <f>+IF(X20=0,0,CONCATENATE(MID(X20,FIND("-",X20,1)+1,4),"ORAS"))</f>
        <v>15 HORAS</v>
      </c>
      <c r="X20" s="14" t="s">
        <v>44</v>
      </c>
      <c r="Y20" s="15">
        <f t="shared" ref="Y20:Y24" si="5">+IF(X20="","",VLOOKUP(X20,$H$140:$I$192,2,FALSE))</f>
        <v>373234</v>
      </c>
      <c r="AA20" s="23"/>
      <c r="AB20" s="23"/>
      <c r="AC20" s="23"/>
      <c r="AD20" s="23"/>
      <c r="AE20" s="23"/>
    </row>
    <row r="21" spans="1:31" ht="15.75" x14ac:dyDescent="0.25">
      <c r="A21" s="55"/>
      <c r="B21" s="17"/>
      <c r="C21" s="56"/>
      <c r="D21" s="56"/>
      <c r="E21" s="14"/>
      <c r="F21" s="14"/>
      <c r="G21" s="30"/>
      <c r="H21" s="2"/>
      <c r="I21" s="34"/>
      <c r="J21" s="13"/>
      <c r="K21" s="17"/>
      <c r="L21" s="57"/>
      <c r="M21" s="22"/>
      <c r="N21" s="13"/>
      <c r="O21" s="14"/>
      <c r="P21" s="58"/>
      <c r="Q21" s="2"/>
      <c r="R21" s="59" t="s">
        <v>43</v>
      </c>
      <c r="S21" s="20" t="s">
        <v>36</v>
      </c>
      <c r="T21" s="17" t="s">
        <v>37</v>
      </c>
      <c r="U21" s="20" t="s">
        <v>37</v>
      </c>
      <c r="V21" s="12" t="s">
        <v>13</v>
      </c>
      <c r="W21" s="13" t="str">
        <f>+IF(X21=0,0,CONCATENATE(MID(X21,FIND("-",X21,1)+1,4),"ORAS"))</f>
        <v>15 HORAS</v>
      </c>
      <c r="X21" s="14" t="s">
        <v>44</v>
      </c>
      <c r="Y21" s="15">
        <f t="shared" si="5"/>
        <v>373234</v>
      </c>
      <c r="AA21" s="23"/>
      <c r="AB21" s="23"/>
      <c r="AC21" s="23"/>
      <c r="AD21" s="23"/>
      <c r="AE21" s="23"/>
    </row>
    <row r="22" spans="1:31" ht="15.75" x14ac:dyDescent="0.25">
      <c r="A22" s="55"/>
      <c r="B22" s="17"/>
      <c r="C22" s="56"/>
      <c r="D22" s="56"/>
      <c r="E22" s="14"/>
      <c r="F22" s="56"/>
      <c r="G22" s="30"/>
      <c r="H22" s="2"/>
      <c r="I22" s="34"/>
      <c r="J22" s="13"/>
      <c r="K22" s="17"/>
      <c r="L22" s="57"/>
      <c r="M22" s="22"/>
      <c r="N22" s="13"/>
      <c r="O22" s="14"/>
      <c r="P22" s="58"/>
      <c r="Q22" s="2"/>
      <c r="R22" s="50" t="s">
        <v>15</v>
      </c>
      <c r="S22" s="20" t="s">
        <v>36</v>
      </c>
      <c r="T22" s="17" t="s">
        <v>37</v>
      </c>
      <c r="U22" s="20">
        <v>1</v>
      </c>
      <c r="V22" s="12" t="s">
        <v>13</v>
      </c>
      <c r="W22" s="13" t="str">
        <f>+IF(X22=0,0,CONCATENATE(MID(X22,FIND("-",X22,1)+1,4),"ORAS"))</f>
        <v>15 HORAS</v>
      </c>
      <c r="X22" s="14" t="s">
        <v>17</v>
      </c>
      <c r="Y22" s="15">
        <f t="shared" si="5"/>
        <v>239262</v>
      </c>
      <c r="AA22" s="23"/>
      <c r="AB22" s="23"/>
      <c r="AC22" s="23"/>
      <c r="AD22" s="23"/>
      <c r="AE22" s="23"/>
    </row>
    <row r="23" spans="1:31" ht="15.75" x14ac:dyDescent="0.25">
      <c r="A23" s="60" t="s">
        <v>45</v>
      </c>
      <c r="B23" s="61">
        <f>SUM(B4:B13)+B16+B17+B18+B19+B20+B22</f>
        <v>27</v>
      </c>
      <c r="C23" s="61">
        <f>+C4+C5+C6+C7+C8+C9+C10+C16</f>
        <v>8</v>
      </c>
      <c r="D23" s="62"/>
      <c r="E23" s="63"/>
      <c r="F23" s="62"/>
      <c r="G23" s="44">
        <f>SUM(G13,G16:G22)</f>
        <v>4251879</v>
      </c>
      <c r="H23" s="2"/>
      <c r="I23" s="34"/>
      <c r="J23" s="14"/>
      <c r="K23" s="17"/>
      <c r="L23" s="54"/>
      <c r="M23" s="54"/>
      <c r="N23" s="13"/>
      <c r="O23" s="14"/>
      <c r="P23" s="58"/>
      <c r="Q23" s="2"/>
      <c r="R23" s="50" t="s">
        <v>15</v>
      </c>
      <c r="S23" s="20" t="s">
        <v>36</v>
      </c>
      <c r="T23" s="17" t="s">
        <v>37</v>
      </c>
      <c r="U23" s="20" t="s">
        <v>37</v>
      </c>
      <c r="V23" s="19" t="s">
        <v>13</v>
      </c>
      <c r="W23" s="14" t="str">
        <f>+IF(X23=0,0,CONCATENATE(MID(X23,FIND("-",X23,1)+1,4),"ORAS"))</f>
        <v>15 HORAS</v>
      </c>
      <c r="X23" s="14" t="s">
        <v>44</v>
      </c>
      <c r="Y23" s="15">
        <f t="shared" si="5"/>
        <v>373234</v>
      </c>
      <c r="AA23" s="23"/>
      <c r="AB23" s="23"/>
      <c r="AC23" s="23"/>
      <c r="AD23" s="23"/>
      <c r="AE23" s="23"/>
    </row>
    <row r="24" spans="1:31" ht="15.75" x14ac:dyDescent="0.25">
      <c r="A24" s="335" t="s">
        <v>46</v>
      </c>
      <c r="B24" s="335"/>
      <c r="C24" s="335"/>
      <c r="D24" s="335"/>
      <c r="E24" s="335"/>
      <c r="F24" s="335"/>
      <c r="G24" s="335"/>
      <c r="H24" s="2"/>
      <c r="I24" s="65"/>
      <c r="J24" s="14"/>
      <c r="K24" s="17"/>
      <c r="L24" s="54"/>
      <c r="M24" s="22"/>
      <c r="N24" s="13"/>
      <c r="O24" s="14"/>
      <c r="P24" s="66"/>
      <c r="Q24" s="2"/>
      <c r="R24" s="67" t="s">
        <v>47</v>
      </c>
      <c r="S24" s="20" t="s">
        <v>36</v>
      </c>
      <c r="T24" s="17" t="s">
        <v>37</v>
      </c>
      <c r="U24" s="20" t="s">
        <v>37</v>
      </c>
      <c r="V24" s="19" t="s">
        <v>13</v>
      </c>
      <c r="W24" s="14" t="str">
        <f>+IF(X24=0,0,CONCATENATE(MID(X24,FIND("-",X24,1)+1,4),"ORAS"))</f>
        <v>15 HORAS</v>
      </c>
      <c r="X24" s="14" t="s">
        <v>44</v>
      </c>
      <c r="Y24" s="15">
        <f t="shared" si="5"/>
        <v>373234</v>
      </c>
      <c r="AA24" s="23"/>
      <c r="AB24" s="23"/>
      <c r="AC24" s="23"/>
      <c r="AD24" s="23"/>
      <c r="AE24" s="23"/>
    </row>
    <row r="25" spans="1:31" ht="15.75" x14ac:dyDescent="0.25">
      <c r="A25" s="335" t="s">
        <v>1</v>
      </c>
      <c r="B25" s="335"/>
      <c r="C25" s="335"/>
      <c r="D25" s="335"/>
      <c r="E25" s="335"/>
      <c r="F25" s="335"/>
      <c r="G25" s="335"/>
      <c r="H25" s="2"/>
      <c r="I25" s="34"/>
      <c r="J25" s="68"/>
      <c r="K25" s="17"/>
      <c r="L25" s="35"/>
      <c r="M25" s="35"/>
      <c r="N25" s="14"/>
      <c r="O25" s="14"/>
      <c r="P25" s="69"/>
      <c r="Q25" s="2"/>
      <c r="R25" s="2"/>
      <c r="S25" s="2"/>
      <c r="T25" s="2"/>
      <c r="U25" s="2"/>
      <c r="V25" s="2"/>
      <c r="W25" s="2"/>
      <c r="X25" s="2"/>
      <c r="Y25" s="2"/>
      <c r="AA25" s="23"/>
      <c r="AB25" s="23"/>
      <c r="AC25" s="23"/>
      <c r="AD25" s="23"/>
      <c r="AE25" s="23"/>
    </row>
    <row r="26" spans="1:31" ht="15.75" x14ac:dyDescent="0.2">
      <c r="A26" s="64" t="s">
        <v>4</v>
      </c>
      <c r="B26" s="70" t="s">
        <v>5</v>
      </c>
      <c r="C26" s="70" t="s">
        <v>6</v>
      </c>
      <c r="D26" s="70" t="s">
        <v>7</v>
      </c>
      <c r="E26" s="70" t="s">
        <v>8</v>
      </c>
      <c r="F26" s="70" t="s">
        <v>9</v>
      </c>
      <c r="G26" s="70" t="s">
        <v>10</v>
      </c>
      <c r="H26" s="2"/>
      <c r="I26" s="2"/>
      <c r="J26" s="71" t="s">
        <v>48</v>
      </c>
      <c r="K26" s="72">
        <f>SUM(K4:K15,K18:K25)</f>
        <v>8</v>
      </c>
      <c r="L26" s="72">
        <f>SUM(L4:L25)</f>
        <v>4</v>
      </c>
      <c r="M26" s="71"/>
      <c r="N26" s="71"/>
      <c r="O26" s="71"/>
      <c r="P26" s="73">
        <f>SUM(P4:P25)</f>
        <v>1582993</v>
      </c>
      <c r="Q26" s="2"/>
      <c r="R26" s="2"/>
      <c r="S26" s="74" t="s">
        <v>48</v>
      </c>
      <c r="T26" s="75">
        <f>T4+T5+T6+T15+T16</f>
        <v>18</v>
      </c>
      <c r="U26" s="75">
        <f>SUM(U4:U7,U22)</f>
        <v>4</v>
      </c>
      <c r="V26" s="74"/>
      <c r="W26" s="74"/>
      <c r="X26" s="74"/>
      <c r="Y26" s="76">
        <f>SUM(Y4:Y24)</f>
        <v>3558877</v>
      </c>
      <c r="AA26" s="77"/>
      <c r="AB26" s="77"/>
      <c r="AC26" s="77"/>
      <c r="AD26" s="77"/>
      <c r="AE26" s="78"/>
    </row>
    <row r="27" spans="1:31" ht="15.75" x14ac:dyDescent="0.2">
      <c r="A27" s="79" t="s">
        <v>49</v>
      </c>
      <c r="B27" s="11" t="str">
        <f>+IF(F27=0,0,MID(F27,LEN(F27)-3,1))</f>
        <v>3</v>
      </c>
      <c r="C27" s="12">
        <v>1</v>
      </c>
      <c r="D27" s="12" t="s">
        <v>13</v>
      </c>
      <c r="E27" s="13" t="str">
        <f>+IF(F27=0,0,CONCATENATE(MID(F27,FIND("-",F27,1)+1,4),"ORAS"))</f>
        <v>15 HORAS</v>
      </c>
      <c r="F27" s="14" t="s">
        <v>14</v>
      </c>
      <c r="G27" s="15">
        <f>+IF(F27="","",VLOOKUP(F27,$H$140:I$192,2,FALSE))</f>
        <v>514916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AA27" s="23"/>
      <c r="AB27" s="23"/>
      <c r="AC27" s="23"/>
      <c r="AD27" s="23"/>
      <c r="AE27" s="23"/>
    </row>
    <row r="28" spans="1:31" ht="20.100000000000001" customHeight="1" x14ac:dyDescent="0.2">
      <c r="A28" s="79" t="s">
        <v>50</v>
      </c>
      <c r="B28" s="51" t="str">
        <f>+IF(F28=0,0,MID(F28,LEN(F28)-3,1))</f>
        <v>3</v>
      </c>
      <c r="C28" s="80">
        <v>1</v>
      </c>
      <c r="D28" s="22" t="s">
        <v>13</v>
      </c>
      <c r="E28" s="13" t="str">
        <f>+IF(F28=0,0,CONCATENATE(MID(F28,FIND("-",F28,1)+1,4),"ORAS"))</f>
        <v>15 HORAS</v>
      </c>
      <c r="F28" s="14" t="s">
        <v>14</v>
      </c>
      <c r="G28" s="298">
        <f>+IF(F28="","",VLOOKUP(F28,$H$140:I$192,2,FALSE))</f>
        <v>514916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31" ht="15.75" customHeight="1" x14ac:dyDescent="0.2">
      <c r="A29" s="79" t="s">
        <v>51</v>
      </c>
      <c r="B29" s="51" t="str">
        <f>+IF(F29=0,0,MID(F29,LEN(F29)-3,1))</f>
        <v>3</v>
      </c>
      <c r="C29" s="80">
        <v>1</v>
      </c>
      <c r="D29" s="22" t="s">
        <v>13</v>
      </c>
      <c r="E29" s="13" t="str">
        <f>+IF(F29=0,0,CONCATENATE(MID(F29,FIND("-",F29,1)+1,4),"ORAS"))</f>
        <v>15 HORAS</v>
      </c>
      <c r="F29" s="14" t="s">
        <v>14</v>
      </c>
      <c r="G29" s="125">
        <f>+IF(F29="","",VLOOKUP(F29,$H$140:I$192,2,FALSE))</f>
        <v>514916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31" ht="15.75" x14ac:dyDescent="0.2">
      <c r="A30" s="79" t="s">
        <v>52</v>
      </c>
      <c r="B30" s="51">
        <v>3</v>
      </c>
      <c r="C30" s="80">
        <v>1</v>
      </c>
      <c r="D30" s="22" t="s">
        <v>13</v>
      </c>
      <c r="E30" s="13" t="str">
        <f t="shared" ref="E30" si="6">+IF(F30=0,0,CONCATENATE(MID(F30,FIND("-",F30,1)+1,4),"ORAS"))</f>
        <v>15 HORAS</v>
      </c>
      <c r="F30" s="14" t="s">
        <v>14</v>
      </c>
      <c r="G30" s="125">
        <f>+IF(F30="","",VLOOKUP(F30,$H$140:I$192,2,FALSE))</f>
        <v>514916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31" ht="15.75" x14ac:dyDescent="0.2">
      <c r="A31" s="81"/>
      <c r="B31" s="51"/>
      <c r="C31" s="80"/>
      <c r="D31" s="22"/>
      <c r="E31" s="13"/>
      <c r="F31" s="56"/>
      <c r="G31" s="30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31" ht="15.75" x14ac:dyDescent="0.2">
      <c r="A32" s="81"/>
      <c r="B32" s="80"/>
      <c r="C32" s="80"/>
      <c r="D32" s="22"/>
      <c r="E32" s="13"/>
      <c r="F32" s="56"/>
      <c r="G32" s="3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5.75" x14ac:dyDescent="0.2">
      <c r="A33" s="336" t="s">
        <v>35</v>
      </c>
      <c r="B33" s="336"/>
      <c r="C33" s="336"/>
      <c r="D33" s="336"/>
      <c r="E33" s="336"/>
      <c r="F33" s="336"/>
      <c r="G33" s="336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5.75" x14ac:dyDescent="0.2">
      <c r="A34" s="64"/>
      <c r="B34" s="70" t="s">
        <v>5</v>
      </c>
      <c r="C34" s="70" t="s">
        <v>6</v>
      </c>
      <c r="D34" s="70" t="s">
        <v>7</v>
      </c>
      <c r="E34" s="70"/>
      <c r="F34" s="70" t="s">
        <v>9</v>
      </c>
      <c r="G34" s="70" t="s">
        <v>10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82"/>
    </row>
    <row r="35" spans="1:25" ht="15.75" x14ac:dyDescent="0.25">
      <c r="A35" s="10" t="s">
        <v>53</v>
      </c>
      <c r="B35" s="51" t="str">
        <f>+IF(F35=0,0,MID(F35,LEN(F35)-3,1))</f>
        <v>3</v>
      </c>
      <c r="C35" s="306">
        <v>1</v>
      </c>
      <c r="D35" s="22" t="s">
        <v>13</v>
      </c>
      <c r="E35" s="13" t="str">
        <f>+IF(F35=0,0,CONCATENATE(MID(F35,FIND("-",F35,1)+1,4),"ORAS"))</f>
        <v>15 HORAS</v>
      </c>
      <c r="F35" s="14" t="s">
        <v>22</v>
      </c>
      <c r="G35" s="15">
        <f>+IF(F35="","",VLOOKUP(F35,$H$140:I$192,2,FALSE))</f>
        <v>443323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82"/>
    </row>
    <row r="36" spans="1:25" ht="15.75" x14ac:dyDescent="0.25">
      <c r="A36" s="79" t="s">
        <v>54</v>
      </c>
      <c r="B36" s="51" t="str">
        <f>+IF(F36=0,0,MID(F36,LEN(F36)-3,1))</f>
        <v>3</v>
      </c>
      <c r="C36" s="306">
        <v>1</v>
      </c>
      <c r="D36" s="22" t="s">
        <v>13</v>
      </c>
      <c r="E36" s="13" t="str">
        <f>+IF(F36=0,0,CONCATENATE(MID(F36,FIND("-",F36,1)+1,4),"ORAS"))</f>
        <v>15 HORAS</v>
      </c>
      <c r="F36" s="14" t="s">
        <v>22</v>
      </c>
      <c r="G36" s="15">
        <f>+IF(F36="","",VLOOKUP(F36,$H$140:I$192,2,FALSE))</f>
        <v>443323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5.75" x14ac:dyDescent="0.25">
      <c r="A37" s="79" t="s">
        <v>55</v>
      </c>
      <c r="B37" s="51" t="str">
        <f>+IF(F37=0,0,MID(F37,LEN(F37)-3,1))</f>
        <v>3</v>
      </c>
      <c r="C37" s="306">
        <v>1</v>
      </c>
      <c r="D37" s="22" t="s">
        <v>13</v>
      </c>
      <c r="E37" s="13" t="str">
        <f>+IF(F37=0,0,CONCATENATE(MID(F37,FIND("-",F37,1)+1,4),"ORAS"))</f>
        <v>15 HORAS</v>
      </c>
      <c r="F37" s="14" t="s">
        <v>22</v>
      </c>
      <c r="G37" s="15">
        <f>+IF(F37="","",VLOOKUP(F37,$H$140:I$192,2,FALSE))</f>
        <v>443323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5.75" x14ac:dyDescent="0.25">
      <c r="A38" s="34" t="s">
        <v>56</v>
      </c>
      <c r="B38" s="51" t="str">
        <f>+IF(F38=0,0,MID(F38,LEN(F38)-3,1))</f>
        <v>3</v>
      </c>
      <c r="C38" s="306">
        <v>1</v>
      </c>
      <c r="D38" s="22" t="s">
        <v>13</v>
      </c>
      <c r="E38" s="13" t="str">
        <f>+IF(F38=0,0,CONCATENATE(MID(F38,FIND("-",F38,1)+1,4),"ORAS"))</f>
        <v>15 HORAS</v>
      </c>
      <c r="F38" s="14" t="s">
        <v>22</v>
      </c>
      <c r="G38" s="15">
        <f>+IF(F38="","",VLOOKUP(F38,$H$140:I$192,2,FALSE))</f>
        <v>443323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5.75" x14ac:dyDescent="0.25">
      <c r="A39" s="84"/>
      <c r="B39" s="51"/>
      <c r="C39" s="306"/>
      <c r="D39" s="22"/>
      <c r="E39" s="13">
        <f>+IF(F39=0,0,CONCATENATE(MID(F39,FIND("-",F39,1)+1,4),"ORAS"))</f>
        <v>0</v>
      </c>
      <c r="F39" s="14">
        <v>0</v>
      </c>
      <c r="G39" s="125">
        <f>+IF(F39="","",VLOOKUP(F39,$H$140:I$192,2,FALSE))</f>
        <v>0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5.75" x14ac:dyDescent="0.2">
      <c r="A40" s="85"/>
      <c r="B40" s="17"/>
      <c r="C40" s="86"/>
      <c r="D40" s="43"/>
      <c r="E40" s="13"/>
      <c r="F40" s="56"/>
      <c r="G40" s="30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5.75" x14ac:dyDescent="0.2">
      <c r="A41" s="60" t="s">
        <v>45</v>
      </c>
      <c r="B41" s="61">
        <f>+B27+B28+B29+B35+B36+B37+B38+B39+B30</f>
        <v>24</v>
      </c>
      <c r="C41" s="62">
        <f>SUM(C27:C32)+C35+C36+C37+C38+C39+C40</f>
        <v>8</v>
      </c>
      <c r="D41" s="62"/>
      <c r="E41" s="13">
        <f>+IF(F41=0,0,CONCATENATE(MID(F41,FIND("-",F41,1)+1,3),"ORAS"))</f>
        <v>0</v>
      </c>
      <c r="F41" s="62"/>
      <c r="G41" s="44">
        <f>SUM(G27:G32,G35:G40)</f>
        <v>3832956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5.75" x14ac:dyDescent="0.2">
      <c r="A42" s="337" t="s">
        <v>57</v>
      </c>
      <c r="B42" s="337"/>
      <c r="C42" s="337"/>
      <c r="D42" s="337"/>
      <c r="E42" s="337"/>
      <c r="F42" s="337"/>
      <c r="G42" s="33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5.75" x14ac:dyDescent="0.2">
      <c r="A43" s="337" t="s">
        <v>1</v>
      </c>
      <c r="B43" s="337"/>
      <c r="C43" s="337"/>
      <c r="D43" s="337"/>
      <c r="E43" s="337"/>
      <c r="F43" s="337"/>
      <c r="G43" s="337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5.75" x14ac:dyDescent="0.2">
      <c r="A44" s="87" t="s">
        <v>4</v>
      </c>
      <c r="B44" s="88" t="s">
        <v>5</v>
      </c>
      <c r="C44" s="88" t="s">
        <v>6</v>
      </c>
      <c r="D44" s="88" t="s">
        <v>7</v>
      </c>
      <c r="E44" s="88" t="s">
        <v>8</v>
      </c>
      <c r="F44" s="88" t="s">
        <v>9</v>
      </c>
      <c r="G44" s="88" t="s">
        <v>10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5.75" x14ac:dyDescent="0.2">
      <c r="A45" s="89"/>
      <c r="B45" s="90"/>
      <c r="C45" s="90"/>
      <c r="D45" s="91"/>
      <c r="E45" s="91"/>
      <c r="F45" s="91"/>
      <c r="G45" s="9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.5" customHeight="1" x14ac:dyDescent="0.2">
      <c r="A46" s="89"/>
      <c r="B46" s="90"/>
      <c r="C46" s="90"/>
      <c r="D46" s="90"/>
      <c r="E46" s="90"/>
      <c r="F46" s="90"/>
      <c r="G46" s="90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5.75" x14ac:dyDescent="0.25">
      <c r="A47" s="53"/>
      <c r="B47" s="17"/>
      <c r="C47" s="306"/>
      <c r="D47" s="22"/>
      <c r="E47" s="13"/>
      <c r="F47" s="56"/>
      <c r="G47" s="56"/>
      <c r="H47" s="2"/>
      <c r="I47" s="2"/>
      <c r="J47" s="338"/>
      <c r="K47" s="338"/>
      <c r="L47" s="338"/>
      <c r="M47" s="338"/>
      <c r="N47" s="338"/>
      <c r="O47" s="338"/>
      <c r="P47" s="338"/>
      <c r="Q47" s="2"/>
      <c r="R47" s="2"/>
      <c r="S47" s="2"/>
      <c r="T47" s="2"/>
      <c r="U47" s="2"/>
      <c r="V47" s="2"/>
      <c r="W47" s="2"/>
      <c r="X47" s="2"/>
      <c r="Y47" s="2"/>
    </row>
    <row r="48" spans="1:25" ht="15.75" x14ac:dyDescent="0.2">
      <c r="A48" s="93"/>
      <c r="B48" s="17"/>
      <c r="C48" s="56"/>
      <c r="D48" s="56"/>
      <c r="E48" s="13"/>
      <c r="F48" s="56"/>
      <c r="G48" s="56"/>
      <c r="H48" s="2"/>
      <c r="I48" s="2"/>
      <c r="J48" s="338"/>
      <c r="K48" s="338"/>
      <c r="L48" s="338"/>
      <c r="M48" s="338"/>
      <c r="N48" s="338"/>
      <c r="O48" s="338"/>
      <c r="P48" s="338"/>
      <c r="Q48" s="2"/>
      <c r="R48" s="2"/>
      <c r="S48" s="2"/>
      <c r="T48" s="2"/>
      <c r="U48" s="2"/>
      <c r="V48" s="2"/>
      <c r="W48" s="2"/>
      <c r="X48" s="2"/>
      <c r="Y48" s="2"/>
    </row>
    <row r="49" spans="1:25" ht="15.75" x14ac:dyDescent="0.2">
      <c r="A49" s="93"/>
      <c r="B49" s="17"/>
      <c r="C49" s="56"/>
      <c r="D49" s="56"/>
      <c r="E49" s="13"/>
      <c r="F49" s="56"/>
      <c r="G49" s="56"/>
      <c r="H49" s="2"/>
      <c r="I49" s="2"/>
      <c r="J49" s="338"/>
      <c r="K49" s="338"/>
      <c r="L49" s="338"/>
      <c r="M49" s="338"/>
      <c r="N49" s="338"/>
      <c r="O49" s="338"/>
      <c r="P49" s="338"/>
      <c r="Q49" s="2"/>
      <c r="R49" s="2"/>
      <c r="S49" s="2"/>
      <c r="T49" s="2"/>
      <c r="U49" s="2"/>
      <c r="V49" s="2"/>
      <c r="W49" s="2"/>
      <c r="X49" s="2"/>
      <c r="Y49" s="2"/>
    </row>
    <row r="50" spans="1:25" ht="15.75" x14ac:dyDescent="0.2">
      <c r="A50" s="93"/>
      <c r="B50" s="17"/>
      <c r="C50" s="56"/>
      <c r="D50" s="56"/>
      <c r="E50" s="13"/>
      <c r="F50" s="56"/>
      <c r="G50" s="56"/>
      <c r="H50" s="2"/>
      <c r="I50" s="2"/>
      <c r="J50" s="338"/>
      <c r="K50" s="338"/>
      <c r="L50" s="338"/>
      <c r="M50" s="338"/>
      <c r="N50" s="338"/>
      <c r="O50" s="338"/>
      <c r="P50" s="338"/>
      <c r="Q50" s="2"/>
      <c r="R50" s="2"/>
      <c r="S50" s="2"/>
      <c r="T50" s="2"/>
      <c r="U50" s="2"/>
      <c r="V50" s="2"/>
      <c r="W50" s="2"/>
      <c r="X50" s="2"/>
      <c r="Y50" s="2"/>
    </row>
    <row r="51" spans="1:25" ht="15.75" x14ac:dyDescent="0.2">
      <c r="A51" s="93"/>
      <c r="B51" s="56"/>
      <c r="C51" s="56"/>
      <c r="D51" s="56"/>
      <c r="E51" s="13"/>
      <c r="F51" s="56"/>
      <c r="G51" s="56"/>
      <c r="H51" s="2"/>
      <c r="I51" s="2"/>
      <c r="J51" s="338"/>
      <c r="K51" s="338"/>
      <c r="L51" s="338"/>
      <c r="M51" s="338"/>
      <c r="N51" s="338"/>
      <c r="O51" s="338"/>
      <c r="P51" s="338"/>
      <c r="Q51" s="2"/>
      <c r="R51" s="2"/>
      <c r="S51" s="2"/>
      <c r="T51" s="2"/>
      <c r="U51" s="2"/>
      <c r="V51" s="2"/>
      <c r="W51" s="2"/>
      <c r="X51" s="2"/>
      <c r="Y51" s="2"/>
    </row>
    <row r="52" spans="1:25" ht="15.75" x14ac:dyDescent="0.2">
      <c r="A52" s="93"/>
      <c r="B52" s="56"/>
      <c r="C52" s="56"/>
      <c r="D52" s="56"/>
      <c r="E52" s="13"/>
      <c r="F52" s="56"/>
      <c r="G52" s="56"/>
      <c r="H52" s="2"/>
      <c r="I52" s="2"/>
      <c r="J52" s="338"/>
      <c r="K52" s="338"/>
      <c r="L52" s="338"/>
      <c r="M52" s="338"/>
      <c r="N52" s="338"/>
      <c r="O52" s="338"/>
      <c r="P52" s="338"/>
      <c r="Q52" s="2"/>
      <c r="R52" s="2"/>
      <c r="S52" s="2"/>
      <c r="T52" s="2"/>
      <c r="U52" s="2"/>
      <c r="V52" s="2"/>
      <c r="W52" s="2"/>
      <c r="X52" s="2"/>
      <c r="Y52" s="2"/>
    </row>
    <row r="53" spans="1:25" ht="15.75" x14ac:dyDescent="0.2">
      <c r="A53" s="317" t="s">
        <v>35</v>
      </c>
      <c r="B53" s="317"/>
      <c r="C53" s="317"/>
      <c r="D53" s="317"/>
      <c r="E53" s="317"/>
      <c r="F53" s="317"/>
      <c r="G53" s="317"/>
      <c r="H53" s="2"/>
      <c r="I53" s="2"/>
      <c r="J53" s="338"/>
      <c r="K53" s="338"/>
      <c r="L53" s="338"/>
      <c r="M53" s="338"/>
      <c r="N53" s="338"/>
      <c r="O53" s="338"/>
      <c r="P53" s="338"/>
      <c r="Q53" s="2"/>
      <c r="R53" s="2"/>
      <c r="S53" s="2"/>
      <c r="T53" s="2"/>
      <c r="U53" s="2"/>
      <c r="V53" s="2"/>
      <c r="W53" s="2"/>
      <c r="X53" s="2"/>
      <c r="Y53" s="2"/>
    </row>
    <row r="54" spans="1:25" ht="15.75" x14ac:dyDescent="0.2">
      <c r="A54" s="87" t="s">
        <v>4</v>
      </c>
      <c r="B54" s="88" t="s">
        <v>5</v>
      </c>
      <c r="C54" s="88" t="s">
        <v>6</v>
      </c>
      <c r="D54" s="88" t="s">
        <v>7</v>
      </c>
      <c r="E54" s="88" t="s">
        <v>8</v>
      </c>
      <c r="F54" s="88" t="s">
        <v>9</v>
      </c>
      <c r="G54" s="88" t="s">
        <v>10</v>
      </c>
      <c r="H54" s="2"/>
      <c r="I54" s="2"/>
      <c r="J54" s="338"/>
      <c r="K54" s="338"/>
      <c r="L54" s="338"/>
      <c r="M54" s="338"/>
      <c r="N54" s="338"/>
      <c r="O54" s="338"/>
      <c r="P54" s="338"/>
      <c r="Q54" s="2"/>
      <c r="R54" s="2"/>
      <c r="S54" s="2"/>
      <c r="T54" s="2"/>
      <c r="U54" s="2"/>
      <c r="V54" s="2"/>
      <c r="W54" s="2"/>
      <c r="X54" s="2"/>
      <c r="Y54" s="2"/>
    </row>
    <row r="55" spans="1:25" ht="15.75" x14ac:dyDescent="0.25">
      <c r="A55" s="53" t="s">
        <v>58</v>
      </c>
      <c r="B55" s="94" t="str">
        <f t="shared" ref="B55:B64" si="7">+IF(F55=0,0,MID(F55,LEN(F55)-3,1))</f>
        <v>3</v>
      </c>
      <c r="C55" s="306">
        <v>1</v>
      </c>
      <c r="D55" s="22" t="s">
        <v>13</v>
      </c>
      <c r="E55" s="13" t="str">
        <f t="shared" ref="E55:E64" si="8">+IF(F55=0,0,CONCATENATE(MID(F55,FIND("-",F55,1)+1,4),"ORAS"))</f>
        <v>15 HORAS</v>
      </c>
      <c r="F55" s="14" t="s">
        <v>22</v>
      </c>
      <c r="G55" s="15">
        <f>+IF(F55="","",VLOOKUP(F55,$H$140:I$192,2,FALSE))</f>
        <v>443323</v>
      </c>
      <c r="H55" s="2"/>
      <c r="I55" s="2"/>
      <c r="J55" s="338"/>
      <c r="K55" s="338"/>
      <c r="L55" s="338"/>
      <c r="M55" s="338"/>
      <c r="N55" s="338"/>
      <c r="O55" s="338"/>
      <c r="P55" s="338"/>
      <c r="Q55" s="2"/>
      <c r="R55" s="2"/>
      <c r="S55" s="2"/>
      <c r="T55" s="2"/>
      <c r="U55" s="2"/>
      <c r="V55" s="2"/>
      <c r="W55" s="2"/>
      <c r="X55" s="2"/>
      <c r="Y55" s="2"/>
    </row>
    <row r="56" spans="1:25" ht="15.75" x14ac:dyDescent="0.25">
      <c r="A56" s="53" t="s">
        <v>59</v>
      </c>
      <c r="B56" s="94" t="str">
        <f t="shared" si="7"/>
        <v>3</v>
      </c>
      <c r="C56" s="306">
        <v>1</v>
      </c>
      <c r="D56" s="22" t="s">
        <v>13</v>
      </c>
      <c r="E56" s="13" t="str">
        <f t="shared" si="8"/>
        <v>15 HORAS</v>
      </c>
      <c r="F56" s="14" t="s">
        <v>22</v>
      </c>
      <c r="G56" s="15">
        <f>+IF(F56="","",VLOOKUP(F56,$H$140:I$192,2,FALSE))</f>
        <v>443323</v>
      </c>
      <c r="H56" s="2"/>
      <c r="I56" s="2"/>
      <c r="J56" s="338"/>
      <c r="K56" s="338"/>
      <c r="L56" s="338"/>
      <c r="M56" s="338"/>
      <c r="N56" s="338"/>
      <c r="O56" s="338"/>
      <c r="P56" s="338"/>
      <c r="Q56" s="2"/>
      <c r="R56" s="2"/>
      <c r="S56" s="2"/>
      <c r="T56" s="2"/>
      <c r="U56" s="2"/>
      <c r="V56" s="2"/>
      <c r="W56" s="2"/>
      <c r="X56" s="2"/>
      <c r="Y56" s="2"/>
    </row>
    <row r="57" spans="1:25" ht="15.75" x14ac:dyDescent="0.25">
      <c r="A57" s="53" t="s">
        <v>60</v>
      </c>
      <c r="B57" s="94" t="str">
        <f t="shared" si="7"/>
        <v>3</v>
      </c>
      <c r="C57" s="306">
        <v>1</v>
      </c>
      <c r="D57" s="22" t="s">
        <v>13</v>
      </c>
      <c r="E57" s="13" t="str">
        <f t="shared" si="8"/>
        <v>15 HORAS</v>
      </c>
      <c r="F57" s="14" t="s">
        <v>22</v>
      </c>
      <c r="G57" s="15">
        <f>+IF(F57="","",VLOOKUP(F57,$H$140:I$192,2,FALSE))</f>
        <v>443323</v>
      </c>
      <c r="H57" s="2"/>
      <c r="I57" s="2"/>
      <c r="J57" s="338"/>
      <c r="K57" s="338"/>
      <c r="L57" s="338"/>
      <c r="M57" s="338"/>
      <c r="N57" s="338"/>
      <c r="O57" s="338"/>
      <c r="P57" s="338"/>
      <c r="Q57" s="2"/>
      <c r="R57" s="2"/>
      <c r="S57" s="2"/>
      <c r="T57" s="2"/>
      <c r="U57" s="2"/>
      <c r="V57" s="2"/>
      <c r="W57" s="2"/>
      <c r="X57" s="2"/>
      <c r="Y57" s="2"/>
    </row>
    <row r="58" spans="1:25" ht="15.75" x14ac:dyDescent="0.25">
      <c r="A58" s="53" t="s">
        <v>61</v>
      </c>
      <c r="B58" s="94" t="str">
        <f t="shared" si="7"/>
        <v>3</v>
      </c>
      <c r="C58" s="306">
        <v>1</v>
      </c>
      <c r="D58" s="22" t="s">
        <v>13</v>
      </c>
      <c r="E58" s="13" t="str">
        <f t="shared" si="8"/>
        <v>15 HORAS</v>
      </c>
      <c r="F58" s="14" t="s">
        <v>22</v>
      </c>
      <c r="G58" s="15">
        <f>+IF(F58="","",VLOOKUP(F58,$H$140:I$192,2,FALSE))</f>
        <v>443323</v>
      </c>
      <c r="H58" s="2"/>
      <c r="I58" s="2"/>
      <c r="J58" s="338"/>
      <c r="K58" s="338"/>
      <c r="L58" s="338"/>
      <c r="M58" s="338"/>
      <c r="N58" s="338"/>
      <c r="O58" s="338"/>
      <c r="P58" s="338"/>
      <c r="Q58" s="2"/>
      <c r="R58" s="2"/>
      <c r="S58" s="2"/>
      <c r="T58" s="2"/>
      <c r="U58" s="2"/>
      <c r="V58" s="2"/>
      <c r="W58" s="2"/>
      <c r="X58" s="2"/>
      <c r="Y58" s="2"/>
    </row>
    <row r="59" spans="1:25" ht="15.75" x14ac:dyDescent="0.25">
      <c r="A59" s="95" t="s">
        <v>62</v>
      </c>
      <c r="B59" s="94" t="str">
        <f t="shared" si="7"/>
        <v>3</v>
      </c>
      <c r="C59" s="306">
        <v>1</v>
      </c>
      <c r="D59" s="22" t="s">
        <v>13</v>
      </c>
      <c r="E59" s="13" t="str">
        <f t="shared" si="8"/>
        <v>15 HORAS</v>
      </c>
      <c r="F59" s="14" t="s">
        <v>22</v>
      </c>
      <c r="G59" s="15">
        <f>+IF(F59="","",VLOOKUP(F59,$H$140:I$192,2,FALSE))</f>
        <v>443323</v>
      </c>
      <c r="H59" s="2"/>
      <c r="I59" s="2"/>
      <c r="J59" s="338"/>
      <c r="K59" s="338"/>
      <c r="L59" s="338"/>
      <c r="M59" s="338"/>
      <c r="N59" s="338"/>
      <c r="O59" s="338"/>
      <c r="P59" s="338"/>
      <c r="Q59" s="2"/>
      <c r="R59" s="2"/>
      <c r="S59" s="2"/>
      <c r="T59" s="2"/>
      <c r="U59" s="2"/>
      <c r="V59" s="2"/>
      <c r="W59" s="2"/>
      <c r="X59" s="2"/>
      <c r="Y59" s="2"/>
    </row>
    <row r="60" spans="1:25" ht="15.75" x14ac:dyDescent="0.25">
      <c r="A60" s="95" t="s">
        <v>63</v>
      </c>
      <c r="B60" s="94" t="str">
        <f t="shared" si="7"/>
        <v>3</v>
      </c>
      <c r="C60" s="306">
        <v>1</v>
      </c>
      <c r="D60" s="22" t="s">
        <v>13</v>
      </c>
      <c r="E60" s="13" t="str">
        <f t="shared" si="8"/>
        <v>15 HORAS</v>
      </c>
      <c r="F60" s="14" t="s">
        <v>22</v>
      </c>
      <c r="G60" s="15">
        <f>+IF(F60="","",VLOOKUP(F60,$H$140:I$192,2,FALSE))</f>
        <v>443323</v>
      </c>
      <c r="H60" s="2"/>
      <c r="I60" s="2"/>
      <c r="J60" s="338"/>
      <c r="K60" s="338"/>
      <c r="L60" s="338"/>
      <c r="M60" s="338"/>
      <c r="N60" s="338"/>
      <c r="O60" s="338"/>
      <c r="P60" s="338"/>
      <c r="Q60" s="2"/>
      <c r="R60" s="2"/>
      <c r="S60" s="2"/>
      <c r="T60" s="2"/>
      <c r="U60" s="2"/>
      <c r="V60" s="2"/>
      <c r="W60" s="2"/>
      <c r="X60" s="2"/>
      <c r="Y60" s="2"/>
    </row>
    <row r="61" spans="1:25" ht="15.75" x14ac:dyDescent="0.25">
      <c r="A61" s="95" t="s">
        <v>64</v>
      </c>
      <c r="B61" s="94" t="str">
        <f t="shared" si="7"/>
        <v>3</v>
      </c>
      <c r="C61" s="306">
        <v>1</v>
      </c>
      <c r="D61" s="22" t="s">
        <v>13</v>
      </c>
      <c r="E61" s="13" t="str">
        <f t="shared" si="8"/>
        <v>15 HORAS</v>
      </c>
      <c r="F61" s="14" t="s">
        <v>22</v>
      </c>
      <c r="G61" s="15">
        <f>+IF(F61="","",VLOOKUP(F61,$H$140:I$192,2,FALSE))</f>
        <v>443323</v>
      </c>
      <c r="H61" s="2"/>
      <c r="I61" s="2"/>
      <c r="J61" s="338"/>
      <c r="K61" s="338"/>
      <c r="L61" s="338"/>
      <c r="M61" s="338"/>
      <c r="N61" s="338"/>
      <c r="O61" s="338"/>
      <c r="P61" s="338"/>
      <c r="Q61" s="2"/>
      <c r="R61" s="2"/>
      <c r="S61" s="2"/>
      <c r="T61" s="2"/>
      <c r="U61" s="2"/>
      <c r="V61" s="2"/>
      <c r="W61" s="2"/>
      <c r="X61" s="2"/>
      <c r="Y61" s="2"/>
    </row>
    <row r="62" spans="1:25" ht="15.75" x14ac:dyDescent="0.25">
      <c r="A62" s="95" t="s">
        <v>65</v>
      </c>
      <c r="B62" s="94" t="str">
        <f t="shared" si="7"/>
        <v>3</v>
      </c>
      <c r="C62" s="306">
        <v>1</v>
      </c>
      <c r="D62" s="22" t="s">
        <v>13</v>
      </c>
      <c r="E62" s="13" t="str">
        <f t="shared" si="8"/>
        <v>15 HORAS</v>
      </c>
      <c r="F62" s="14" t="s">
        <v>22</v>
      </c>
      <c r="G62" s="15">
        <f>+IF(F62="","",VLOOKUP(F62,$H$140:I$192,2,FALSE))</f>
        <v>443323</v>
      </c>
      <c r="H62" s="2"/>
      <c r="I62" s="2"/>
      <c r="J62" s="338"/>
      <c r="K62" s="338"/>
      <c r="L62" s="338"/>
      <c r="M62" s="338"/>
      <c r="N62" s="338"/>
      <c r="O62" s="338"/>
      <c r="P62" s="338"/>
      <c r="Q62" s="2"/>
      <c r="R62" s="2"/>
      <c r="S62" s="2"/>
      <c r="T62" s="2"/>
      <c r="U62" s="2"/>
      <c r="V62" s="2"/>
      <c r="W62" s="2"/>
      <c r="X62" s="2"/>
      <c r="Y62" s="2"/>
    </row>
    <row r="63" spans="1:25" ht="15.75" x14ac:dyDescent="0.25">
      <c r="A63" s="96" t="s">
        <v>66</v>
      </c>
      <c r="B63" s="94" t="str">
        <f t="shared" si="7"/>
        <v>3</v>
      </c>
      <c r="C63" s="306">
        <v>1</v>
      </c>
      <c r="D63" s="22" t="s">
        <v>13</v>
      </c>
      <c r="E63" s="13" t="str">
        <f t="shared" si="8"/>
        <v>15 HORAS</v>
      </c>
      <c r="F63" s="14" t="s">
        <v>22</v>
      </c>
      <c r="G63" s="15">
        <f>+IF(F63="","",VLOOKUP(F63,$H$140:I$192,2,FALSE))</f>
        <v>443323</v>
      </c>
      <c r="H63" s="2"/>
      <c r="I63" s="2"/>
      <c r="J63" s="338"/>
      <c r="K63" s="338"/>
      <c r="L63" s="338"/>
      <c r="M63" s="338"/>
      <c r="N63" s="338"/>
      <c r="O63" s="338"/>
      <c r="P63" s="338"/>
      <c r="Q63" s="2"/>
      <c r="R63" s="2"/>
      <c r="S63" s="2"/>
      <c r="T63" s="2"/>
      <c r="U63" s="2"/>
      <c r="V63" s="2"/>
      <c r="W63" s="2"/>
      <c r="X63" s="2"/>
      <c r="Y63" s="2"/>
    </row>
    <row r="64" spans="1:25" ht="15.75" x14ac:dyDescent="0.25">
      <c r="A64" s="96" t="s">
        <v>67</v>
      </c>
      <c r="B64" s="94" t="str">
        <f t="shared" si="7"/>
        <v>3</v>
      </c>
      <c r="C64" s="306">
        <v>1</v>
      </c>
      <c r="D64" s="22" t="s">
        <v>13</v>
      </c>
      <c r="E64" s="13" t="str">
        <f t="shared" si="8"/>
        <v>15 HORAS</v>
      </c>
      <c r="F64" s="14" t="s">
        <v>22</v>
      </c>
      <c r="G64" s="15">
        <f>+IF(F64="","",VLOOKUP(F64,$H$140:I$192,2,FALSE))</f>
        <v>443323</v>
      </c>
      <c r="H64" s="2"/>
      <c r="I64" s="2"/>
      <c r="J64" s="338"/>
      <c r="K64" s="338"/>
      <c r="L64" s="338"/>
      <c r="M64" s="338"/>
      <c r="N64" s="338"/>
      <c r="O64" s="338"/>
      <c r="P64" s="338"/>
      <c r="Q64" s="2"/>
      <c r="R64" s="2"/>
      <c r="S64" s="2"/>
      <c r="T64" s="2"/>
      <c r="U64" s="2"/>
      <c r="V64" s="2"/>
      <c r="W64" s="2"/>
      <c r="X64" s="2"/>
      <c r="Y64" s="2"/>
    </row>
    <row r="65" spans="1:31" ht="15.75" x14ac:dyDescent="0.25">
      <c r="A65" s="93"/>
      <c r="B65" s="17"/>
      <c r="C65" s="306"/>
      <c r="D65" s="97"/>
      <c r="E65" s="14"/>
      <c r="F65" s="14"/>
      <c r="G65" s="30"/>
      <c r="H65" s="2"/>
      <c r="I65" s="2"/>
      <c r="J65" s="338"/>
      <c r="K65" s="338"/>
      <c r="L65" s="338"/>
      <c r="M65" s="338"/>
      <c r="N65" s="338"/>
      <c r="O65" s="338"/>
      <c r="P65" s="338"/>
      <c r="Q65" s="2"/>
      <c r="R65" s="2"/>
      <c r="S65" s="2"/>
      <c r="T65" s="2"/>
      <c r="U65" s="2"/>
      <c r="V65" s="2"/>
      <c r="W65" s="2"/>
      <c r="X65" s="2"/>
      <c r="Y65" s="2"/>
    </row>
    <row r="66" spans="1:31" ht="15.75" x14ac:dyDescent="0.2">
      <c r="A66" s="93" t="s">
        <v>45</v>
      </c>
      <c r="B66" s="61">
        <f>B47+B48+B49+B50+B51+B52+B55+B56+B57+B58+B59+B60+B61+B62+B63+B64</f>
        <v>30</v>
      </c>
      <c r="C66" s="62">
        <f>SUM(C47:C52,C55:C65)</f>
        <v>10</v>
      </c>
      <c r="D66" s="62"/>
      <c r="E66" s="98"/>
      <c r="F66" s="62"/>
      <c r="G66" s="44">
        <f>SUM(G47:G52,G55:G65)</f>
        <v>4433230</v>
      </c>
      <c r="H66" s="2"/>
      <c r="I66" s="2"/>
      <c r="J66" s="338"/>
      <c r="K66" s="338"/>
      <c r="L66" s="338"/>
      <c r="M66" s="338"/>
      <c r="N66" s="338"/>
      <c r="O66" s="338"/>
      <c r="P66" s="338"/>
      <c r="Q66" s="2"/>
      <c r="R66" s="2"/>
      <c r="S66" s="2"/>
      <c r="T66" s="2"/>
      <c r="U66" s="2"/>
      <c r="V66" s="2"/>
      <c r="W66" s="2"/>
      <c r="X66" s="2"/>
      <c r="Y66" s="2"/>
    </row>
    <row r="67" spans="1:31" ht="15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31" ht="15" x14ac:dyDescent="0.2">
      <c r="A68" s="74" t="s">
        <v>48</v>
      </c>
      <c r="B68" s="99">
        <f>B66+B41+B23</f>
        <v>81</v>
      </c>
      <c r="C68" s="99">
        <f>C66+C41+C23</f>
        <v>26</v>
      </c>
      <c r="D68" s="74">
        <f>D66+D41+D23</f>
        <v>0</v>
      </c>
      <c r="E68" s="2"/>
      <c r="F68" s="2"/>
      <c r="G68" s="44">
        <f>SUM(G23,G41,G66)</f>
        <v>12518065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31" ht="15.75" x14ac:dyDescent="0.25">
      <c r="A69" s="2"/>
      <c r="B69" s="2"/>
      <c r="C69" s="2"/>
      <c r="D69" s="2"/>
      <c r="E69" s="2"/>
      <c r="F69" s="2"/>
      <c r="G69" s="2"/>
      <c r="H69" s="2"/>
      <c r="I69" s="2"/>
      <c r="J69" s="100" t="s">
        <v>68</v>
      </c>
      <c r="K69" s="101">
        <f>K26+B68+T26+AB26</f>
        <v>107</v>
      </c>
      <c r="L69" s="102"/>
      <c r="M69" s="103"/>
      <c r="N69" s="103"/>
      <c r="O69" s="103"/>
      <c r="P69" s="103"/>
      <c r="Q69" s="2"/>
      <c r="R69" s="2"/>
      <c r="S69" s="2"/>
      <c r="T69" s="2"/>
      <c r="U69" s="2"/>
      <c r="V69" s="2"/>
      <c r="W69" s="2"/>
      <c r="X69" s="2"/>
      <c r="Y69" s="2"/>
    </row>
    <row r="70" spans="1:31" ht="16.5" thickBot="1" x14ac:dyDescent="0.3">
      <c r="A70" s="2"/>
      <c r="B70" s="2"/>
      <c r="C70" s="2"/>
      <c r="D70" s="2"/>
      <c r="E70" s="2"/>
      <c r="F70" s="2"/>
      <c r="G70" s="2"/>
      <c r="H70" s="2"/>
      <c r="I70" s="2"/>
      <c r="J70" s="100" t="s">
        <v>69</v>
      </c>
      <c r="K70" s="104">
        <f>L26+C68+U26+AC26</f>
        <v>34</v>
      </c>
      <c r="L70" s="2"/>
      <c r="M70" s="105" t="s">
        <v>0</v>
      </c>
      <c r="N70" s="105" t="s">
        <v>46</v>
      </c>
      <c r="O70" s="105" t="s">
        <v>57</v>
      </c>
      <c r="P70" s="106"/>
      <c r="R70" s="107"/>
      <c r="T70" s="2"/>
      <c r="U70" s="2"/>
      <c r="V70" s="2"/>
      <c r="W70" s="2"/>
      <c r="X70" s="2"/>
      <c r="Y70" s="2"/>
    </row>
    <row r="71" spans="1:31" ht="27" customHeight="1" thickBot="1" x14ac:dyDescent="0.3">
      <c r="A71" s="2"/>
      <c r="B71" s="2"/>
      <c r="C71" s="2"/>
      <c r="D71" s="2"/>
      <c r="E71" s="2"/>
      <c r="F71" s="2"/>
      <c r="G71" s="2"/>
      <c r="H71" s="2"/>
      <c r="I71" s="2"/>
      <c r="J71" s="108" t="s">
        <v>70</v>
      </c>
      <c r="K71" s="318">
        <f>SUM(G68,P26,Y26)</f>
        <v>17659935</v>
      </c>
      <c r="L71" s="319"/>
      <c r="M71" s="109">
        <f>SUM(G4:G12,G16:G22,Y20:Y21)</f>
        <v>4998347</v>
      </c>
      <c r="N71" s="110">
        <f>SUM(G27:G32,G35:G40,P4:P15,P18:P25,Y4:Y7,Y15:Y16,Y22:Y23)</f>
        <v>7855124</v>
      </c>
      <c r="O71" s="109">
        <f>SUM(G47:G52,G55:G64,Y24)</f>
        <v>4806464</v>
      </c>
      <c r="P71" s="111">
        <f>SUM(M71:O71)</f>
        <v>17659935</v>
      </c>
      <c r="R71" s="112"/>
      <c r="S71" s="113"/>
      <c r="T71" s="2"/>
      <c r="U71" s="2"/>
      <c r="V71" s="2"/>
      <c r="W71" s="2"/>
      <c r="X71" s="2"/>
      <c r="Y71" s="2"/>
    </row>
    <row r="72" spans="1:31" ht="13.5" thickBot="1" x14ac:dyDescent="0.25"/>
    <row r="73" spans="1:31" ht="36" customHeight="1" thickBot="1" x14ac:dyDescent="0.25">
      <c r="A73" s="328" t="s">
        <v>71</v>
      </c>
      <c r="B73" s="329"/>
      <c r="C73" s="329"/>
      <c r="D73" s="329"/>
      <c r="E73" s="329"/>
      <c r="F73" s="329"/>
      <c r="G73" s="329"/>
      <c r="H73" s="329"/>
      <c r="I73" s="329"/>
      <c r="J73" s="329"/>
      <c r="K73" s="329"/>
      <c r="L73" s="329"/>
      <c r="M73" s="329"/>
      <c r="N73" s="329"/>
      <c r="O73" s="329"/>
      <c r="P73" s="329"/>
      <c r="Q73" s="329"/>
      <c r="R73" s="329"/>
      <c r="S73" s="329"/>
      <c r="T73" s="329"/>
      <c r="U73" s="329"/>
      <c r="V73" s="329"/>
      <c r="W73" s="329"/>
      <c r="X73" s="329"/>
      <c r="Y73" s="329"/>
      <c r="Z73" s="329"/>
      <c r="AA73" s="329"/>
      <c r="AB73" s="329"/>
      <c r="AC73" s="329"/>
      <c r="AD73" s="329"/>
      <c r="AE73" s="330"/>
    </row>
    <row r="74" spans="1:31" ht="286.5" customHeight="1" x14ac:dyDescent="0.2">
      <c r="A74" s="323" t="s">
        <v>341</v>
      </c>
      <c r="B74" s="324"/>
      <c r="C74" s="324"/>
      <c r="D74" s="324"/>
      <c r="E74" s="324"/>
      <c r="F74" s="324"/>
      <c r="G74" s="324"/>
      <c r="H74" s="324"/>
      <c r="I74" s="324"/>
      <c r="J74" s="324"/>
      <c r="K74" s="324"/>
      <c r="L74" s="324"/>
      <c r="M74" s="324"/>
      <c r="N74" s="324"/>
      <c r="O74" s="324"/>
      <c r="P74" s="324"/>
      <c r="Q74" s="324"/>
      <c r="R74" s="324"/>
      <c r="S74" s="324"/>
      <c r="T74" s="324"/>
      <c r="U74" s="324"/>
      <c r="V74" s="324"/>
      <c r="W74" s="324"/>
      <c r="X74" s="324"/>
      <c r="Y74" s="324"/>
      <c r="Z74" s="324"/>
      <c r="AA74" s="324"/>
      <c r="AB74" s="324"/>
      <c r="AC74" s="324"/>
      <c r="AD74" s="324"/>
      <c r="AE74" s="324"/>
    </row>
    <row r="75" spans="1:31" ht="222.75" customHeight="1" x14ac:dyDescent="0.2">
      <c r="A75" s="323"/>
      <c r="B75" s="324"/>
      <c r="C75" s="324"/>
      <c r="D75" s="324"/>
      <c r="E75" s="324"/>
      <c r="F75" s="324"/>
      <c r="G75" s="324"/>
      <c r="H75" s="324"/>
      <c r="I75" s="324"/>
      <c r="J75" s="324"/>
      <c r="K75" s="324"/>
      <c r="L75" s="324"/>
      <c r="M75" s="324"/>
      <c r="N75" s="324"/>
      <c r="O75" s="324"/>
      <c r="P75" s="324"/>
      <c r="Q75" s="324"/>
      <c r="R75" s="324"/>
      <c r="S75" s="324"/>
      <c r="T75" s="324"/>
      <c r="U75" s="324"/>
      <c r="V75" s="324"/>
      <c r="W75" s="324"/>
      <c r="X75" s="324"/>
      <c r="Y75" s="324"/>
      <c r="Z75" s="324"/>
      <c r="AA75" s="324"/>
      <c r="AB75" s="324"/>
      <c r="AC75" s="324"/>
      <c r="AD75" s="324"/>
      <c r="AE75" s="324"/>
    </row>
    <row r="76" spans="1:31" ht="109.5" customHeight="1" x14ac:dyDescent="0.2">
      <c r="A76" s="323"/>
      <c r="B76" s="324"/>
      <c r="C76" s="324"/>
      <c r="D76" s="324"/>
      <c r="E76" s="324"/>
      <c r="F76" s="324"/>
      <c r="G76" s="324"/>
      <c r="H76" s="324"/>
      <c r="I76" s="324"/>
      <c r="J76" s="324"/>
      <c r="K76" s="324"/>
      <c r="L76" s="324"/>
      <c r="M76" s="324"/>
      <c r="N76" s="324"/>
      <c r="O76" s="324"/>
      <c r="P76" s="324"/>
      <c r="Q76" s="324"/>
      <c r="R76" s="324"/>
      <c r="S76" s="324"/>
      <c r="T76" s="324"/>
      <c r="U76" s="324"/>
      <c r="V76" s="324"/>
      <c r="W76" s="324"/>
      <c r="X76" s="324"/>
      <c r="Y76" s="324"/>
      <c r="Z76" s="324"/>
      <c r="AA76" s="324"/>
      <c r="AB76" s="324"/>
      <c r="AC76" s="324"/>
      <c r="AD76" s="324"/>
      <c r="AE76" s="324"/>
    </row>
    <row r="77" spans="1:31" ht="148.5" customHeight="1" x14ac:dyDescent="0.2">
      <c r="A77" s="323"/>
      <c r="B77" s="324"/>
      <c r="C77" s="324"/>
      <c r="D77" s="324"/>
      <c r="E77" s="324"/>
      <c r="F77" s="324"/>
      <c r="G77" s="324"/>
      <c r="H77" s="324"/>
      <c r="I77" s="324"/>
      <c r="J77" s="324"/>
      <c r="K77" s="324"/>
      <c r="L77" s="324"/>
      <c r="M77" s="324"/>
      <c r="N77" s="324"/>
      <c r="O77" s="324"/>
      <c r="P77" s="324"/>
      <c r="Q77" s="324"/>
      <c r="R77" s="324"/>
      <c r="S77" s="324"/>
      <c r="T77" s="324"/>
      <c r="U77" s="324"/>
      <c r="V77" s="324"/>
      <c r="W77" s="324"/>
      <c r="X77" s="324"/>
      <c r="Y77" s="324"/>
      <c r="Z77" s="324"/>
      <c r="AA77" s="324"/>
      <c r="AB77" s="324"/>
      <c r="AC77" s="324"/>
      <c r="AD77" s="324"/>
      <c r="AE77" s="324"/>
    </row>
    <row r="78" spans="1:31" ht="90" customHeight="1" x14ac:dyDescent="0.2">
      <c r="A78" s="323"/>
      <c r="B78" s="324"/>
      <c r="C78" s="324"/>
      <c r="D78" s="324"/>
      <c r="E78" s="324"/>
      <c r="F78" s="324"/>
      <c r="G78" s="324"/>
      <c r="H78" s="324"/>
      <c r="I78" s="324"/>
      <c r="J78" s="324"/>
      <c r="K78" s="324"/>
      <c r="L78" s="324"/>
      <c r="M78" s="324"/>
      <c r="N78" s="324"/>
      <c r="O78" s="324"/>
      <c r="P78" s="324"/>
      <c r="Q78" s="324"/>
      <c r="R78" s="324"/>
      <c r="S78" s="324"/>
      <c r="T78" s="324"/>
      <c r="U78" s="324"/>
      <c r="V78" s="324"/>
      <c r="W78" s="324"/>
      <c r="X78" s="324"/>
      <c r="Y78" s="324"/>
      <c r="Z78" s="324"/>
      <c r="AA78" s="324"/>
      <c r="AB78" s="324"/>
      <c r="AC78" s="324"/>
      <c r="AD78" s="324"/>
      <c r="AE78" s="324"/>
    </row>
    <row r="79" spans="1:31" ht="156" customHeight="1" x14ac:dyDescent="0.2">
      <c r="A79" s="323"/>
      <c r="B79" s="324"/>
      <c r="C79" s="324"/>
      <c r="D79" s="324"/>
      <c r="E79" s="324"/>
      <c r="F79" s="324"/>
      <c r="G79" s="324"/>
      <c r="H79" s="324"/>
      <c r="I79" s="324"/>
      <c r="J79" s="324"/>
      <c r="K79" s="324"/>
      <c r="L79" s="324"/>
      <c r="M79" s="324"/>
      <c r="N79" s="324"/>
      <c r="O79" s="324"/>
      <c r="P79" s="324"/>
      <c r="Q79" s="324"/>
      <c r="R79" s="324"/>
      <c r="S79" s="324"/>
      <c r="T79" s="324"/>
      <c r="U79" s="324"/>
      <c r="V79" s="324"/>
      <c r="W79" s="324"/>
      <c r="X79" s="324"/>
      <c r="Y79" s="324"/>
      <c r="Z79" s="324"/>
      <c r="AA79" s="324"/>
      <c r="AB79" s="324"/>
      <c r="AC79" s="324"/>
      <c r="AD79" s="324"/>
      <c r="AE79" s="324"/>
    </row>
    <row r="80" spans="1:31" ht="258" customHeight="1" x14ac:dyDescent="0.2">
      <c r="A80" s="323"/>
      <c r="B80" s="324"/>
      <c r="C80" s="324"/>
      <c r="D80" s="324"/>
      <c r="E80" s="324"/>
      <c r="F80" s="324"/>
      <c r="G80" s="324"/>
      <c r="H80" s="324"/>
      <c r="I80" s="324"/>
      <c r="J80" s="324"/>
      <c r="K80" s="324"/>
      <c r="L80" s="324"/>
      <c r="M80" s="324"/>
      <c r="N80" s="324"/>
      <c r="O80" s="324"/>
      <c r="P80" s="324"/>
      <c r="Q80" s="324"/>
      <c r="R80" s="324"/>
      <c r="S80" s="324"/>
      <c r="T80" s="324"/>
      <c r="U80" s="324"/>
      <c r="V80" s="324"/>
      <c r="W80" s="324"/>
      <c r="X80" s="324"/>
      <c r="Y80" s="324"/>
      <c r="Z80" s="324"/>
      <c r="AA80" s="324"/>
      <c r="AB80" s="324"/>
      <c r="AC80" s="324"/>
      <c r="AD80" s="324"/>
      <c r="AE80" s="324"/>
    </row>
    <row r="81" spans="1:21" ht="18.75" x14ac:dyDescent="0.2">
      <c r="S81" s="114"/>
      <c r="T81" s="115"/>
      <c r="U81" s="114"/>
    </row>
    <row r="82" spans="1:21" ht="18.75" x14ac:dyDescent="0.2">
      <c r="S82" s="114"/>
      <c r="T82" s="115"/>
      <c r="U82" s="114"/>
    </row>
    <row r="83" spans="1:21" ht="18.75" x14ac:dyDescent="0.2">
      <c r="A83" s="325"/>
      <c r="S83" s="114"/>
      <c r="T83" s="115"/>
      <c r="U83" s="114"/>
    </row>
    <row r="84" spans="1:21" ht="18.75" x14ac:dyDescent="0.2">
      <c r="A84" s="325"/>
      <c r="S84" s="114"/>
      <c r="T84" s="115"/>
      <c r="U84" s="114"/>
    </row>
    <row r="85" spans="1:21" ht="18.75" x14ac:dyDescent="0.2">
      <c r="A85" s="325"/>
      <c r="S85" s="114"/>
      <c r="T85" s="115"/>
      <c r="U85" s="114"/>
    </row>
    <row r="86" spans="1:21" ht="18.75" x14ac:dyDescent="0.25">
      <c r="A86" s="117"/>
      <c r="S86" s="114"/>
      <c r="T86" s="115"/>
      <c r="U86" s="114"/>
    </row>
    <row r="87" spans="1:21" ht="18.75" x14ac:dyDescent="0.25">
      <c r="A87" s="117"/>
      <c r="S87" s="114"/>
      <c r="T87" s="115"/>
      <c r="U87" s="114"/>
    </row>
    <row r="88" spans="1:21" ht="18.75" x14ac:dyDescent="0.25">
      <c r="A88" s="116"/>
      <c r="S88" s="114"/>
      <c r="T88" s="115"/>
      <c r="U88" s="114"/>
    </row>
    <row r="89" spans="1:21" ht="18.75" x14ac:dyDescent="0.2">
      <c r="A89" s="325" t="s">
        <v>73</v>
      </c>
      <c r="B89" s="327"/>
      <c r="S89" s="114"/>
      <c r="T89" s="115"/>
      <c r="U89" s="114"/>
    </row>
    <row r="90" spans="1:21" ht="18.75" x14ac:dyDescent="0.2">
      <c r="A90" s="326"/>
      <c r="B90" s="327"/>
      <c r="S90" s="114"/>
      <c r="T90" s="115"/>
      <c r="U90" s="114"/>
    </row>
    <row r="91" spans="1:21" ht="18.75" x14ac:dyDescent="0.2">
      <c r="A91" s="326"/>
      <c r="B91" s="327"/>
      <c r="S91" s="114"/>
      <c r="T91" s="115"/>
      <c r="U91" s="114"/>
    </row>
    <row r="92" spans="1:21" ht="18.75" x14ac:dyDescent="0.25">
      <c r="A92" s="117"/>
      <c r="B92" s="118"/>
      <c r="S92" s="114"/>
      <c r="T92" s="115"/>
      <c r="U92" s="114"/>
    </row>
    <row r="93" spans="1:21" ht="12.75" customHeight="1" x14ac:dyDescent="0.25">
      <c r="A93" s="119"/>
    </row>
    <row r="94" spans="1:21" ht="12.75" customHeight="1" x14ac:dyDescent="0.2">
      <c r="A94" s="321" t="s">
        <v>74</v>
      </c>
    </row>
    <row r="95" spans="1:21" ht="12.75" customHeight="1" x14ac:dyDescent="0.2">
      <c r="A95" s="322"/>
    </row>
    <row r="96" spans="1:21" ht="12.75" customHeight="1" x14ac:dyDescent="0.2">
      <c r="A96" s="322"/>
    </row>
    <row r="97" spans="1:1" ht="249.75" customHeight="1" x14ac:dyDescent="0.2">
      <c r="A97" s="120"/>
    </row>
    <row r="98" spans="1:1" x14ac:dyDescent="0.2">
      <c r="A98" s="121"/>
    </row>
    <row r="99" spans="1:1" x14ac:dyDescent="0.2">
      <c r="A99" s="121"/>
    </row>
    <row r="100" spans="1:1" x14ac:dyDescent="0.2">
      <c r="A100" s="121"/>
    </row>
    <row r="101" spans="1:1" x14ac:dyDescent="0.2">
      <c r="A101" s="121"/>
    </row>
    <row r="102" spans="1:1" x14ac:dyDescent="0.2">
      <c r="A102" s="121"/>
    </row>
    <row r="103" spans="1:1" x14ac:dyDescent="0.2">
      <c r="A103" s="121"/>
    </row>
    <row r="104" spans="1:1" x14ac:dyDescent="0.2">
      <c r="A104" s="121"/>
    </row>
    <row r="139" spans="6:14" x14ac:dyDescent="0.2">
      <c r="J139" s="3" t="s">
        <v>75</v>
      </c>
      <c r="K139" s="3" t="s">
        <v>76</v>
      </c>
    </row>
    <row r="140" spans="6:14" s="122" customFormat="1" x14ac:dyDescent="0.2">
      <c r="F140" s="122">
        <v>0</v>
      </c>
      <c r="G140" s="122">
        <v>0</v>
      </c>
      <c r="H140" s="122">
        <v>0</v>
      </c>
      <c r="I140" s="122">
        <v>0</v>
      </c>
      <c r="J140" s="122">
        <v>0</v>
      </c>
      <c r="K140" s="122">
        <v>0</v>
      </c>
      <c r="L140" s="122">
        <v>0</v>
      </c>
      <c r="M140" s="122">
        <v>0</v>
      </c>
      <c r="N140" s="122" t="str">
        <f>+CONCATENATE(G140,"VEHICULO",M140)</f>
        <v>0VEHICULO0</v>
      </c>
    </row>
    <row r="141" spans="6:14" s="122" customFormat="1" x14ac:dyDescent="0.2">
      <c r="F141" s="122" t="s">
        <v>77</v>
      </c>
      <c r="G141" s="122" t="s">
        <v>78</v>
      </c>
      <c r="H141" s="122" t="s">
        <v>32</v>
      </c>
      <c r="I141" s="123">
        <v>582964</v>
      </c>
      <c r="J141" s="123" t="s">
        <v>79</v>
      </c>
      <c r="K141" s="124">
        <v>4</v>
      </c>
      <c r="L141" s="122" t="s">
        <v>80</v>
      </c>
      <c r="M141" s="122" t="s">
        <v>81</v>
      </c>
      <c r="N141" s="122" t="str">
        <f t="shared" ref="N141:N187" si="9">+CONCATENATE(G141,F141)</f>
        <v>1.40m³-15H-4OP</v>
      </c>
    </row>
    <row r="142" spans="6:14" s="122" customFormat="1" x14ac:dyDescent="0.2">
      <c r="F142" s="122" t="s">
        <v>82</v>
      </c>
      <c r="G142" s="122" t="s">
        <v>83</v>
      </c>
      <c r="H142" s="122" t="s">
        <v>14</v>
      </c>
      <c r="I142" s="123">
        <v>514916</v>
      </c>
      <c r="J142" s="123" t="s">
        <v>79</v>
      </c>
      <c r="K142" s="124">
        <v>3</v>
      </c>
      <c r="L142" s="122" t="s">
        <v>84</v>
      </c>
      <c r="M142" s="122" t="s">
        <v>81</v>
      </c>
      <c r="N142" s="122" t="str">
        <f t="shared" si="9"/>
        <v>2.40m³-15H-3OP</v>
      </c>
    </row>
    <row r="143" spans="6:14" s="122" customFormat="1" x14ac:dyDescent="0.2">
      <c r="F143" s="122" t="s">
        <v>85</v>
      </c>
      <c r="G143" s="122" t="s">
        <v>86</v>
      </c>
      <c r="H143" s="122" t="s">
        <v>87</v>
      </c>
      <c r="I143" s="123">
        <v>448638</v>
      </c>
      <c r="J143" s="123" t="s">
        <v>79</v>
      </c>
      <c r="K143" s="124">
        <v>2</v>
      </c>
      <c r="L143" s="122" t="s">
        <v>88</v>
      </c>
      <c r="M143" s="122" t="s">
        <v>81</v>
      </c>
      <c r="N143" s="122" t="str">
        <f t="shared" si="9"/>
        <v>3.40m³-15H-2OP</v>
      </c>
    </row>
    <row r="144" spans="6:14" s="122" customFormat="1" x14ac:dyDescent="0.2">
      <c r="F144" s="122" t="s">
        <v>89</v>
      </c>
      <c r="G144" s="122" t="s">
        <v>90</v>
      </c>
      <c r="H144" s="122" t="s">
        <v>91</v>
      </c>
      <c r="I144" s="123">
        <v>381163</v>
      </c>
      <c r="J144" s="123" t="s">
        <v>79</v>
      </c>
      <c r="K144" s="124">
        <v>1</v>
      </c>
      <c r="L144" s="122" t="s">
        <v>92</v>
      </c>
      <c r="M144" s="122" t="s">
        <v>81</v>
      </c>
      <c r="N144" s="122" t="str">
        <f t="shared" si="9"/>
        <v>4.40m³-15H-1OP</v>
      </c>
    </row>
    <row r="145" spans="6:14" s="122" customFormat="1" x14ac:dyDescent="0.2">
      <c r="F145" s="122" t="s">
        <v>93</v>
      </c>
      <c r="G145" s="122" t="s">
        <v>94</v>
      </c>
      <c r="H145" s="122" t="s">
        <v>95</v>
      </c>
      <c r="I145" s="123">
        <v>321680</v>
      </c>
      <c r="J145" s="123" t="s">
        <v>79</v>
      </c>
      <c r="K145" s="124">
        <v>0</v>
      </c>
      <c r="L145" s="122" t="s">
        <v>96</v>
      </c>
      <c r="M145" s="122" t="s">
        <v>81</v>
      </c>
      <c r="N145" s="122" t="str">
        <f t="shared" si="9"/>
        <v>5.40m³-15H-0OP</v>
      </c>
    </row>
    <row r="146" spans="6:14" s="122" customFormat="1" x14ac:dyDescent="0.2">
      <c r="F146" s="122" t="s">
        <v>97</v>
      </c>
      <c r="G146" s="122" t="s">
        <v>98</v>
      </c>
      <c r="H146" s="122" t="s">
        <v>99</v>
      </c>
      <c r="I146" s="123">
        <v>509192</v>
      </c>
      <c r="J146" s="123" t="s">
        <v>100</v>
      </c>
      <c r="K146" s="124">
        <v>4</v>
      </c>
      <c r="L146" s="122" t="s">
        <v>101</v>
      </c>
      <c r="M146" s="122" t="s">
        <v>81</v>
      </c>
      <c r="N146" s="122" t="str">
        <f t="shared" si="9"/>
        <v>6.40m³-9H-4OP</v>
      </c>
    </row>
    <row r="147" spans="6:14" s="122" customFormat="1" x14ac:dyDescent="0.2">
      <c r="F147" s="122" t="s">
        <v>102</v>
      </c>
      <c r="G147" s="122" t="s">
        <v>103</v>
      </c>
      <c r="H147" s="122" t="s">
        <v>104</v>
      </c>
      <c r="I147" s="123">
        <v>450204</v>
      </c>
      <c r="J147" s="123" t="s">
        <v>100</v>
      </c>
      <c r="K147" s="124">
        <v>3</v>
      </c>
      <c r="L147" s="122" t="s">
        <v>105</v>
      </c>
      <c r="M147" s="122" t="s">
        <v>81</v>
      </c>
      <c r="N147" s="122" t="str">
        <f t="shared" si="9"/>
        <v>7.40m³-9H-3OP</v>
      </c>
    </row>
    <row r="148" spans="6:14" s="122" customFormat="1" x14ac:dyDescent="0.2">
      <c r="F148" s="122" t="s">
        <v>106</v>
      </c>
      <c r="G148" s="122" t="s">
        <v>107</v>
      </c>
      <c r="H148" s="122" t="s">
        <v>108</v>
      </c>
      <c r="I148" s="123">
        <v>392186</v>
      </c>
      <c r="J148" s="123" t="s">
        <v>100</v>
      </c>
      <c r="K148" s="124">
        <v>2</v>
      </c>
      <c r="L148" s="122" t="s">
        <v>109</v>
      </c>
      <c r="M148" s="122" t="s">
        <v>81</v>
      </c>
      <c r="N148" s="122" t="str">
        <f t="shared" si="9"/>
        <v>8.40m³-9H-2OP</v>
      </c>
    </row>
    <row r="149" spans="6:14" s="122" customFormat="1" x14ac:dyDescent="0.2">
      <c r="F149" s="122" t="s">
        <v>110</v>
      </c>
      <c r="G149" s="122" t="s">
        <v>111</v>
      </c>
      <c r="H149" s="122" t="s">
        <v>112</v>
      </c>
      <c r="I149" s="123">
        <v>329397</v>
      </c>
      <c r="J149" s="123" t="s">
        <v>100</v>
      </c>
      <c r="K149" s="124">
        <v>1</v>
      </c>
      <c r="L149" s="122" t="s">
        <v>113</v>
      </c>
      <c r="M149" s="122" t="s">
        <v>81</v>
      </c>
      <c r="N149" s="122" t="str">
        <f t="shared" si="9"/>
        <v>9.40m³-9H-1OP</v>
      </c>
    </row>
    <row r="150" spans="6:14" s="122" customFormat="1" x14ac:dyDescent="0.2">
      <c r="F150" s="122" t="s">
        <v>114</v>
      </c>
      <c r="G150" s="122" t="s">
        <v>115</v>
      </c>
      <c r="H150" s="122" t="s">
        <v>116</v>
      </c>
      <c r="I150" s="123">
        <v>280919</v>
      </c>
      <c r="J150" s="123" t="s">
        <v>100</v>
      </c>
      <c r="K150" s="124">
        <v>0</v>
      </c>
      <c r="L150" s="122" t="s">
        <v>117</v>
      </c>
      <c r="M150" s="122" t="s">
        <v>81</v>
      </c>
      <c r="N150" s="122" t="str">
        <f t="shared" si="9"/>
        <v>10.40m³-9H-0OP</v>
      </c>
    </row>
    <row r="151" spans="6:14" s="122" customFormat="1" x14ac:dyDescent="0.2">
      <c r="F151" s="122" t="s">
        <v>118</v>
      </c>
      <c r="G151" s="122" t="s">
        <v>119</v>
      </c>
      <c r="H151" s="122" t="s">
        <v>120</v>
      </c>
      <c r="I151" s="123">
        <v>420585</v>
      </c>
      <c r="J151" s="123" t="s">
        <v>121</v>
      </c>
      <c r="K151" s="124">
        <v>4</v>
      </c>
      <c r="L151" s="122" t="s">
        <v>122</v>
      </c>
      <c r="M151" s="122" t="s">
        <v>81</v>
      </c>
      <c r="N151" s="122" t="str">
        <f t="shared" si="9"/>
        <v>11.40m³-4H-4OP</v>
      </c>
    </row>
    <row r="152" spans="6:14" s="122" customFormat="1" x14ac:dyDescent="0.2">
      <c r="F152" s="122" t="s">
        <v>123</v>
      </c>
      <c r="G152" s="122" t="s">
        <v>124</v>
      </c>
      <c r="H152" s="122" t="s">
        <v>125</v>
      </c>
      <c r="I152" s="123">
        <v>369327</v>
      </c>
      <c r="J152" s="123" t="s">
        <v>121</v>
      </c>
      <c r="K152" s="124">
        <v>3</v>
      </c>
      <c r="L152" s="122" t="s">
        <v>126</v>
      </c>
      <c r="M152" s="122" t="s">
        <v>81</v>
      </c>
      <c r="N152" s="122" t="str">
        <f t="shared" si="9"/>
        <v>12.40m³-4H-3OP</v>
      </c>
    </row>
    <row r="153" spans="6:14" s="122" customFormat="1" x14ac:dyDescent="0.2">
      <c r="F153" s="122" t="s">
        <v>127</v>
      </c>
      <c r="G153" s="122" t="s">
        <v>128</v>
      </c>
      <c r="H153" s="122" t="s">
        <v>129</v>
      </c>
      <c r="I153" s="123">
        <v>323463</v>
      </c>
      <c r="J153" s="123" t="s">
        <v>121</v>
      </c>
      <c r="K153" s="124">
        <v>2</v>
      </c>
      <c r="L153" s="122" t="s">
        <v>130</v>
      </c>
      <c r="M153" s="122" t="s">
        <v>81</v>
      </c>
      <c r="N153" s="122" t="str">
        <f t="shared" si="9"/>
        <v>13.40m³-4H-2OP</v>
      </c>
    </row>
    <row r="154" spans="6:14" s="122" customFormat="1" x14ac:dyDescent="0.2">
      <c r="F154" s="122" t="s">
        <v>131</v>
      </c>
      <c r="G154" s="122" t="s">
        <v>132</v>
      </c>
      <c r="H154" s="122" t="s">
        <v>133</v>
      </c>
      <c r="I154" s="123">
        <v>270330</v>
      </c>
      <c r="J154" s="123" t="s">
        <v>121</v>
      </c>
      <c r="K154" s="124">
        <v>1</v>
      </c>
      <c r="L154" s="122" t="s">
        <v>134</v>
      </c>
      <c r="M154" s="122" t="s">
        <v>81</v>
      </c>
      <c r="N154" s="122" t="str">
        <f t="shared" si="9"/>
        <v>14.40m³-4H-1OP</v>
      </c>
    </row>
    <row r="155" spans="6:14" s="122" customFormat="1" x14ac:dyDescent="0.2">
      <c r="F155" s="122" t="s">
        <v>135</v>
      </c>
      <c r="G155" s="122" t="s">
        <v>136</v>
      </c>
      <c r="H155" s="122" t="s">
        <v>137</v>
      </c>
      <c r="I155" s="123">
        <v>221709</v>
      </c>
      <c r="J155" s="123" t="s">
        <v>121</v>
      </c>
      <c r="K155" s="124">
        <v>0</v>
      </c>
      <c r="L155" s="122" t="s">
        <v>138</v>
      </c>
      <c r="M155" s="122" t="s">
        <v>81</v>
      </c>
      <c r="N155" s="122" t="str">
        <f t="shared" si="9"/>
        <v>15.40m³-4H-0OP</v>
      </c>
    </row>
    <row r="156" spans="6:14" s="122" customFormat="1" x14ac:dyDescent="0.2">
      <c r="F156" s="122" t="s">
        <v>139</v>
      </c>
      <c r="G156" s="122" t="s">
        <v>140</v>
      </c>
      <c r="H156" s="122" t="s">
        <v>19</v>
      </c>
      <c r="I156" s="123">
        <v>501739</v>
      </c>
      <c r="J156" s="123" t="s">
        <v>79</v>
      </c>
      <c r="K156" s="124">
        <v>4</v>
      </c>
      <c r="L156" s="122" t="s">
        <v>141</v>
      </c>
      <c r="M156" s="122" t="s">
        <v>81</v>
      </c>
      <c r="N156" s="122" t="str">
        <f t="shared" si="9"/>
        <v>16.25m³-15H-4OP</v>
      </c>
    </row>
    <row r="157" spans="6:14" s="122" customFormat="1" x14ac:dyDescent="0.2">
      <c r="F157" s="122" t="s">
        <v>142</v>
      </c>
      <c r="G157" s="122" t="s">
        <v>143</v>
      </c>
      <c r="H157" s="122" t="s">
        <v>22</v>
      </c>
      <c r="I157" s="123">
        <v>443323</v>
      </c>
      <c r="J157" s="123" t="s">
        <v>79</v>
      </c>
      <c r="K157" s="124">
        <v>3</v>
      </c>
      <c r="L157" s="122" t="s">
        <v>144</v>
      </c>
      <c r="M157" s="122" t="s">
        <v>81</v>
      </c>
      <c r="N157" s="122" t="str">
        <f t="shared" si="9"/>
        <v>17.25m³-15H-3OP</v>
      </c>
    </row>
    <row r="158" spans="6:14" s="122" customFormat="1" x14ac:dyDescent="0.2">
      <c r="F158" s="122" t="s">
        <v>145</v>
      </c>
      <c r="G158" s="122" t="s">
        <v>146</v>
      </c>
      <c r="H158" s="122" t="s">
        <v>147</v>
      </c>
      <c r="I158" s="123">
        <v>388652</v>
      </c>
      <c r="J158" s="123" t="s">
        <v>79</v>
      </c>
      <c r="K158" s="124">
        <v>2</v>
      </c>
      <c r="L158" s="122" t="s">
        <v>148</v>
      </c>
      <c r="M158" s="122" t="s">
        <v>81</v>
      </c>
      <c r="N158" s="122" t="str">
        <f t="shared" si="9"/>
        <v>18.25m³-15H-2OP</v>
      </c>
    </row>
    <row r="159" spans="6:14" s="122" customFormat="1" x14ac:dyDescent="0.2">
      <c r="F159" s="122" t="s">
        <v>149</v>
      </c>
      <c r="G159" s="122" t="s">
        <v>150</v>
      </c>
      <c r="H159" s="122" t="s">
        <v>151</v>
      </c>
      <c r="I159" s="123">
        <v>323189</v>
      </c>
      <c r="J159" s="123" t="s">
        <v>79</v>
      </c>
      <c r="K159" s="124">
        <v>1</v>
      </c>
      <c r="L159" s="122" t="s">
        <v>152</v>
      </c>
      <c r="M159" s="122" t="s">
        <v>81</v>
      </c>
      <c r="N159" s="122" t="str">
        <f t="shared" si="9"/>
        <v>19.25m³-15H-1OP</v>
      </c>
    </row>
    <row r="160" spans="6:14" s="122" customFormat="1" x14ac:dyDescent="0.2">
      <c r="F160" s="122" t="s">
        <v>153</v>
      </c>
      <c r="G160" s="122" t="s">
        <v>154</v>
      </c>
      <c r="H160" s="122" t="s">
        <v>155</v>
      </c>
      <c r="I160" s="123">
        <v>256051</v>
      </c>
      <c r="J160" s="123" t="s">
        <v>79</v>
      </c>
      <c r="K160" s="124">
        <v>0</v>
      </c>
      <c r="L160" s="122" t="s">
        <v>156</v>
      </c>
      <c r="M160" s="122" t="s">
        <v>81</v>
      </c>
      <c r="N160" s="122" t="str">
        <f t="shared" si="9"/>
        <v>20.25m³-15H-0OP</v>
      </c>
    </row>
    <row r="161" spans="6:14" s="122" customFormat="1" x14ac:dyDescent="0.2">
      <c r="F161" s="122" t="s">
        <v>157</v>
      </c>
      <c r="G161" s="122" t="s">
        <v>158</v>
      </c>
      <c r="H161" s="122" t="s">
        <v>27</v>
      </c>
      <c r="I161" s="123">
        <v>433978</v>
      </c>
      <c r="J161" s="123" t="s">
        <v>100</v>
      </c>
      <c r="K161" s="124">
        <v>4</v>
      </c>
      <c r="L161" s="122" t="s">
        <v>159</v>
      </c>
      <c r="M161" s="122" t="s">
        <v>81</v>
      </c>
      <c r="N161" s="122" t="str">
        <f t="shared" si="9"/>
        <v>21.25m³-9H-4OP</v>
      </c>
    </row>
    <row r="162" spans="6:14" s="122" customFormat="1" x14ac:dyDescent="0.2">
      <c r="F162" s="122" t="s">
        <v>160</v>
      </c>
      <c r="G162" s="122" t="s">
        <v>161</v>
      </c>
      <c r="H162" s="122" t="s">
        <v>162</v>
      </c>
      <c r="I162" s="123">
        <v>386383</v>
      </c>
      <c r="J162" s="123" t="s">
        <v>100</v>
      </c>
      <c r="K162" s="124">
        <v>3</v>
      </c>
      <c r="L162" s="122" t="s">
        <v>163</v>
      </c>
      <c r="M162" s="122" t="s">
        <v>81</v>
      </c>
      <c r="N162" s="122" t="str">
        <f t="shared" si="9"/>
        <v>22.25m³-9H-3OP</v>
      </c>
    </row>
    <row r="163" spans="6:14" s="122" customFormat="1" x14ac:dyDescent="0.2">
      <c r="F163" s="122" t="s">
        <v>164</v>
      </c>
      <c r="G163" s="122" t="s">
        <v>165</v>
      </c>
      <c r="H163" s="122" t="s">
        <v>166</v>
      </c>
      <c r="I163" s="123">
        <v>345928</v>
      </c>
      <c r="J163" s="123" t="s">
        <v>100</v>
      </c>
      <c r="K163" s="124">
        <v>2</v>
      </c>
      <c r="L163" s="122" t="s">
        <v>167</v>
      </c>
      <c r="M163" s="122" t="s">
        <v>81</v>
      </c>
      <c r="N163" s="122" t="str">
        <f t="shared" si="9"/>
        <v>23.25m³-9H-2OP</v>
      </c>
    </row>
    <row r="164" spans="6:14" s="122" customFormat="1" x14ac:dyDescent="0.2">
      <c r="F164" s="122" t="s">
        <v>168</v>
      </c>
      <c r="G164" s="122" t="s">
        <v>169</v>
      </c>
      <c r="H164" s="122" t="s">
        <v>170</v>
      </c>
      <c r="I164" s="123">
        <v>290841</v>
      </c>
      <c r="J164" s="123" t="s">
        <v>100</v>
      </c>
      <c r="K164" s="124">
        <v>1</v>
      </c>
      <c r="L164" s="122" t="s">
        <v>171</v>
      </c>
      <c r="M164" s="122" t="s">
        <v>81</v>
      </c>
      <c r="N164" s="122" t="str">
        <f t="shared" si="9"/>
        <v>24.25m³-9H-1OP</v>
      </c>
    </row>
    <row r="165" spans="6:14" s="122" customFormat="1" x14ac:dyDescent="0.2">
      <c r="F165" s="122" t="s">
        <v>172</v>
      </c>
      <c r="G165" s="122" t="s">
        <v>173</v>
      </c>
      <c r="H165" s="122" t="s">
        <v>174</v>
      </c>
      <c r="I165" s="123">
        <v>225849</v>
      </c>
      <c r="J165" s="123" t="s">
        <v>100</v>
      </c>
      <c r="K165" s="124">
        <v>0</v>
      </c>
      <c r="L165" s="122" t="s">
        <v>175</v>
      </c>
      <c r="M165" s="122" t="s">
        <v>81</v>
      </c>
      <c r="N165" s="122" t="str">
        <f t="shared" si="9"/>
        <v>25.25m³-9H-0OP</v>
      </c>
    </row>
    <row r="166" spans="6:14" s="122" customFormat="1" x14ac:dyDescent="0.2">
      <c r="F166" s="122" t="s">
        <v>176</v>
      </c>
      <c r="G166" s="122" t="s">
        <v>177</v>
      </c>
      <c r="H166" s="122" t="s">
        <v>178</v>
      </c>
      <c r="I166" s="123">
        <v>374201</v>
      </c>
      <c r="J166" s="123" t="s">
        <v>121</v>
      </c>
      <c r="K166" s="124">
        <v>4</v>
      </c>
      <c r="L166" s="122" t="s">
        <v>179</v>
      </c>
      <c r="M166" s="122" t="s">
        <v>81</v>
      </c>
      <c r="N166" s="122" t="str">
        <f t="shared" si="9"/>
        <v>26.25m³-4H-4OP</v>
      </c>
    </row>
    <row r="167" spans="6:14" s="122" customFormat="1" x14ac:dyDescent="0.2">
      <c r="F167" s="122" t="s">
        <v>180</v>
      </c>
      <c r="G167" s="122" t="s">
        <v>181</v>
      </c>
      <c r="H167" s="122" t="s">
        <v>182</v>
      </c>
      <c r="I167" s="123">
        <v>323876</v>
      </c>
      <c r="J167" s="123" t="s">
        <v>121</v>
      </c>
      <c r="K167" s="124">
        <v>3</v>
      </c>
      <c r="L167" s="122" t="s">
        <v>183</v>
      </c>
      <c r="M167" s="122" t="s">
        <v>81</v>
      </c>
      <c r="N167" s="122" t="str">
        <f t="shared" si="9"/>
        <v>27.25m³-4H-3OP</v>
      </c>
    </row>
    <row r="168" spans="6:14" s="122" customFormat="1" x14ac:dyDescent="0.2">
      <c r="F168" s="122" t="s">
        <v>184</v>
      </c>
      <c r="G168" s="122" t="s">
        <v>185</v>
      </c>
      <c r="H168" s="122" t="s">
        <v>186</v>
      </c>
      <c r="I168" s="123">
        <v>283531</v>
      </c>
      <c r="J168" s="123" t="s">
        <v>121</v>
      </c>
      <c r="K168" s="124">
        <v>2</v>
      </c>
      <c r="L168" s="122" t="s">
        <v>187</v>
      </c>
      <c r="M168" s="122" t="s">
        <v>81</v>
      </c>
      <c r="N168" s="122" t="str">
        <f t="shared" si="9"/>
        <v>28.25m³-4H-2OP</v>
      </c>
    </row>
    <row r="169" spans="6:14" s="122" customFormat="1" x14ac:dyDescent="0.2">
      <c r="F169" s="122" t="s">
        <v>188</v>
      </c>
      <c r="G169" s="122" t="s">
        <v>189</v>
      </c>
      <c r="H169" s="122" t="s">
        <v>190</v>
      </c>
      <c r="I169" s="123">
        <v>236854</v>
      </c>
      <c r="J169" s="123" t="s">
        <v>121</v>
      </c>
      <c r="K169" s="124">
        <v>1</v>
      </c>
      <c r="L169" s="122" t="s">
        <v>191</v>
      </c>
      <c r="M169" s="122" t="s">
        <v>81</v>
      </c>
      <c r="N169" s="122" t="str">
        <f t="shared" si="9"/>
        <v>29.25m³-4H-1OP</v>
      </c>
    </row>
    <row r="170" spans="6:14" s="122" customFormat="1" x14ac:dyDescent="0.2">
      <c r="F170" s="122" t="s">
        <v>192</v>
      </c>
      <c r="G170" s="122" t="s">
        <v>193</v>
      </c>
      <c r="H170" s="122" t="s">
        <v>194</v>
      </c>
      <c r="I170" s="123">
        <v>179940</v>
      </c>
      <c r="J170" s="123" t="s">
        <v>121</v>
      </c>
      <c r="K170" s="124">
        <v>0</v>
      </c>
      <c r="L170" s="122" t="s">
        <v>195</v>
      </c>
      <c r="M170" s="122" t="s">
        <v>81</v>
      </c>
      <c r="N170" s="122" t="str">
        <f t="shared" si="9"/>
        <v>30.25m³-4H-0OP</v>
      </c>
    </row>
    <row r="171" spans="6:14" s="122" customFormat="1" x14ac:dyDescent="0.2">
      <c r="F171" s="122" t="s">
        <v>196</v>
      </c>
      <c r="G171" s="122" t="s">
        <v>197</v>
      </c>
      <c r="H171" s="122" t="s">
        <v>17</v>
      </c>
      <c r="I171" s="123">
        <v>239262</v>
      </c>
      <c r="J171" s="123" t="s">
        <v>79</v>
      </c>
      <c r="K171" s="124">
        <v>0</v>
      </c>
      <c r="L171" s="122" t="s">
        <v>198</v>
      </c>
      <c r="M171" s="122" t="s">
        <v>81</v>
      </c>
      <c r="N171" s="122" t="str">
        <f t="shared" si="9"/>
        <v>31.FURGON-15H</v>
      </c>
    </row>
    <row r="172" spans="6:14" s="122" customFormat="1" x14ac:dyDescent="0.2">
      <c r="F172" s="122" t="s">
        <v>199</v>
      </c>
      <c r="G172" s="122" t="s">
        <v>200</v>
      </c>
      <c r="H172" s="122" t="s">
        <v>201</v>
      </c>
      <c r="I172" s="123">
        <v>214754</v>
      </c>
      <c r="J172" s="123" t="s">
        <v>100</v>
      </c>
      <c r="K172" s="124">
        <v>0</v>
      </c>
      <c r="L172" s="122" t="s">
        <v>202</v>
      </c>
      <c r="M172" s="122" t="s">
        <v>81</v>
      </c>
      <c r="N172" s="122" t="str">
        <f t="shared" si="9"/>
        <v>32.FURGON-9H</v>
      </c>
    </row>
    <row r="173" spans="6:14" s="122" customFormat="1" x14ac:dyDescent="0.2">
      <c r="F173" s="122" t="s">
        <v>203</v>
      </c>
      <c r="G173" s="122" t="s">
        <v>204</v>
      </c>
      <c r="H173" s="122" t="s">
        <v>205</v>
      </c>
      <c r="I173" s="123">
        <v>173120</v>
      </c>
      <c r="J173" s="123" t="s">
        <v>121</v>
      </c>
      <c r="K173" s="124">
        <v>0</v>
      </c>
      <c r="L173" s="122" t="s">
        <v>206</v>
      </c>
      <c r="M173" s="122" t="s">
        <v>81</v>
      </c>
      <c r="N173" s="122" t="str">
        <f t="shared" si="9"/>
        <v>33.FURGON-4H</v>
      </c>
    </row>
    <row r="174" spans="6:14" s="122" customFormat="1" x14ac:dyDescent="0.2">
      <c r="F174" s="122" t="s">
        <v>207</v>
      </c>
      <c r="G174" s="122" t="s">
        <v>208</v>
      </c>
      <c r="H174" s="122" t="s">
        <v>44</v>
      </c>
      <c r="I174" s="123">
        <v>373234</v>
      </c>
      <c r="J174" s="123" t="s">
        <v>79</v>
      </c>
      <c r="K174" s="124">
        <v>0</v>
      </c>
      <c r="L174" s="122" t="s">
        <v>209</v>
      </c>
      <c r="M174" s="122" t="s">
        <v>81</v>
      </c>
      <c r="N174" s="122" t="str">
        <f t="shared" si="9"/>
        <v>34.4X4-15H</v>
      </c>
    </row>
    <row r="175" spans="6:14" s="122" customFormat="1" x14ac:dyDescent="0.2">
      <c r="F175" s="122" t="s">
        <v>210</v>
      </c>
      <c r="G175" s="122" t="s">
        <v>211</v>
      </c>
      <c r="H175" s="122" t="s">
        <v>212</v>
      </c>
      <c r="I175" s="123">
        <v>242399</v>
      </c>
      <c r="J175" s="123" t="s">
        <v>100</v>
      </c>
      <c r="K175" s="124">
        <v>0</v>
      </c>
      <c r="L175" s="122" t="s">
        <v>213</v>
      </c>
      <c r="M175" s="122" t="s">
        <v>81</v>
      </c>
      <c r="N175" s="122" t="str">
        <f t="shared" si="9"/>
        <v>35.4X4-9H</v>
      </c>
    </row>
    <row r="176" spans="6:14" s="122" customFormat="1" x14ac:dyDescent="0.2">
      <c r="F176" s="122" t="s">
        <v>214</v>
      </c>
      <c r="G176" s="122" t="s">
        <v>215</v>
      </c>
      <c r="H176" s="122" t="s">
        <v>216</v>
      </c>
      <c r="I176" s="123">
        <v>195220</v>
      </c>
      <c r="J176" s="123" t="s">
        <v>121</v>
      </c>
      <c r="K176" s="124">
        <v>0</v>
      </c>
      <c r="L176" s="122" t="s">
        <v>217</v>
      </c>
      <c r="M176" s="122" t="s">
        <v>81</v>
      </c>
      <c r="N176" s="122" t="str">
        <f t="shared" si="9"/>
        <v>36.4X4-4H</v>
      </c>
    </row>
    <row r="177" spans="6:14" s="122" customFormat="1" x14ac:dyDescent="0.2">
      <c r="F177" s="122" t="s">
        <v>218</v>
      </c>
      <c r="G177" s="122" t="s">
        <v>219</v>
      </c>
      <c r="H177" s="122" t="s">
        <v>220</v>
      </c>
      <c r="I177" s="123">
        <v>836001</v>
      </c>
      <c r="J177" s="123" t="s">
        <v>79</v>
      </c>
      <c r="K177" s="124">
        <v>0</v>
      </c>
      <c r="L177" s="122" t="s">
        <v>221</v>
      </c>
      <c r="M177" s="122" t="s">
        <v>81</v>
      </c>
      <c r="N177" s="122" t="str">
        <f t="shared" si="9"/>
        <v>37.MONTACARGA-15H</v>
      </c>
    </row>
    <row r="178" spans="6:14" s="122" customFormat="1" x14ac:dyDescent="0.2">
      <c r="F178" s="122" t="s">
        <v>222</v>
      </c>
      <c r="G178" s="122" t="s">
        <v>223</v>
      </c>
      <c r="H178" s="122" t="s">
        <v>224</v>
      </c>
      <c r="I178" s="123">
        <v>144356</v>
      </c>
      <c r="J178" s="123" t="s">
        <v>225</v>
      </c>
      <c r="K178" s="124">
        <v>0</v>
      </c>
      <c r="L178" s="122" t="s">
        <v>226</v>
      </c>
      <c r="M178" s="122" t="s">
        <v>81</v>
      </c>
      <c r="N178" s="122" t="str">
        <f t="shared" si="9"/>
        <v>38.MONTACARGA-1H</v>
      </c>
    </row>
    <row r="179" spans="6:14" s="122" customFormat="1" x14ac:dyDescent="0.2">
      <c r="F179" s="122" t="s">
        <v>227</v>
      </c>
      <c r="G179" s="122" t="s">
        <v>228</v>
      </c>
      <c r="H179" s="122" t="s">
        <v>229</v>
      </c>
      <c r="I179" s="123">
        <v>828620</v>
      </c>
      <c r="J179" s="123" t="s">
        <v>79</v>
      </c>
      <c r="K179" s="124">
        <v>0</v>
      </c>
      <c r="L179" s="122" t="s">
        <v>230</v>
      </c>
      <c r="M179" s="122" t="s">
        <v>81</v>
      </c>
      <c r="N179" s="122" t="str">
        <f t="shared" si="9"/>
        <v>39.GRUA-15H-</v>
      </c>
    </row>
    <row r="180" spans="6:14" s="122" customFormat="1" x14ac:dyDescent="0.2">
      <c r="F180" s="122" t="s">
        <v>231</v>
      </c>
      <c r="G180" s="122" t="s">
        <v>232</v>
      </c>
      <c r="H180" s="122" t="s">
        <v>233</v>
      </c>
      <c r="I180" s="123">
        <v>148058</v>
      </c>
      <c r="J180" s="123" t="s">
        <v>225</v>
      </c>
      <c r="K180" s="124">
        <v>0</v>
      </c>
      <c r="L180" s="122" t="s">
        <v>234</v>
      </c>
      <c r="M180" s="122" t="s">
        <v>81</v>
      </c>
      <c r="N180" s="122" t="str">
        <f t="shared" si="9"/>
        <v>40.GRUA-1H</v>
      </c>
    </row>
    <row r="181" spans="6:14" s="122" customFormat="1" x14ac:dyDescent="0.2">
      <c r="F181" s="122" t="s">
        <v>235</v>
      </c>
      <c r="G181" s="122" t="s">
        <v>236</v>
      </c>
      <c r="H181" s="122" t="s">
        <v>38</v>
      </c>
      <c r="I181" s="123">
        <v>53577</v>
      </c>
      <c r="J181" s="123" t="s">
        <v>225</v>
      </c>
      <c r="K181" s="124">
        <v>0</v>
      </c>
      <c r="L181" s="122" t="s">
        <v>237</v>
      </c>
      <c r="M181" s="122" t="s">
        <v>81</v>
      </c>
      <c r="N181" s="122" t="str">
        <f t="shared" si="9"/>
        <v>41.OPERARIO-8-H</v>
      </c>
    </row>
    <row r="182" spans="6:14" s="122" customFormat="1" x14ac:dyDescent="0.2">
      <c r="F182" s="122" t="s">
        <v>238</v>
      </c>
      <c r="G182" s="122" t="s">
        <v>239</v>
      </c>
      <c r="H182" s="122" t="s">
        <v>240</v>
      </c>
      <c r="I182" s="123">
        <v>41562</v>
      </c>
      <c r="J182" s="123" t="s">
        <v>225</v>
      </c>
      <c r="K182" s="124">
        <v>0</v>
      </c>
      <c r="L182" s="122" t="s">
        <v>241</v>
      </c>
      <c r="M182" s="122" t="s">
        <v>81</v>
      </c>
      <c r="N182" s="122" t="str">
        <f t="shared" si="9"/>
        <v>42.OPERARIO-6-H</v>
      </c>
    </row>
    <row r="183" spans="6:14" s="122" customFormat="1" x14ac:dyDescent="0.2">
      <c r="F183" s="122" t="s">
        <v>242</v>
      </c>
      <c r="G183" s="122" t="s">
        <v>243</v>
      </c>
      <c r="H183" s="122" t="s">
        <v>244</v>
      </c>
      <c r="I183" s="123">
        <v>628232</v>
      </c>
      <c r="N183" s="122" t="str">
        <f t="shared" si="9"/>
        <v>43.BOGOTA-REGION-40m³-</v>
      </c>
    </row>
    <row r="184" spans="6:14" s="122" customFormat="1" x14ac:dyDescent="0.2">
      <c r="F184" s="122" t="s">
        <v>245</v>
      </c>
      <c r="G184" s="122" t="s">
        <v>246</v>
      </c>
      <c r="H184" s="122" t="s">
        <v>247</v>
      </c>
      <c r="I184" s="123">
        <v>562619</v>
      </c>
      <c r="N184" s="122" t="str">
        <f t="shared" si="9"/>
        <v>44.BOGOTA-REGION-25m³-</v>
      </c>
    </row>
    <row r="185" spans="6:14" s="122" customFormat="1" x14ac:dyDescent="0.2">
      <c r="F185" s="122" t="s">
        <v>248</v>
      </c>
      <c r="G185" s="122" t="s">
        <v>249</v>
      </c>
      <c r="H185" s="122" t="s">
        <v>250</v>
      </c>
      <c r="I185" s="123">
        <v>418264</v>
      </c>
      <c r="N185" s="122" t="str">
        <f t="shared" si="9"/>
        <v>45.BOGOTA-REGION-FURGON-</v>
      </c>
    </row>
    <row r="186" spans="6:14" s="122" customFormat="1" x14ac:dyDescent="0.2">
      <c r="F186" s="122" t="s">
        <v>251</v>
      </c>
      <c r="G186" s="122" t="s">
        <v>252</v>
      </c>
      <c r="H186" s="122" t="s">
        <v>253</v>
      </c>
      <c r="I186" s="123">
        <v>288714</v>
      </c>
      <c r="N186" s="122" t="str">
        <f t="shared" si="9"/>
        <v>46.BOGOTA-REGION-4X4</v>
      </c>
    </row>
    <row r="187" spans="6:14" x14ac:dyDescent="0.2">
      <c r="H187" s="122" t="s">
        <v>254</v>
      </c>
      <c r="I187" s="123">
        <f>41562*6</f>
        <v>249372</v>
      </c>
      <c r="J187" s="123" t="s">
        <v>225</v>
      </c>
      <c r="N187" s="3" t="str">
        <f t="shared" si="9"/>
        <v/>
      </c>
    </row>
    <row r="188" spans="6:14" x14ac:dyDescent="0.2">
      <c r="H188" s="122" t="s">
        <v>255</v>
      </c>
      <c r="I188" s="123">
        <f>41562*8</f>
        <v>332496</v>
      </c>
      <c r="J188" s="123" t="s">
        <v>225</v>
      </c>
    </row>
    <row r="189" spans="6:14" x14ac:dyDescent="0.2">
      <c r="H189" s="122" t="s">
        <v>256</v>
      </c>
      <c r="I189" s="123">
        <f>41562*8</f>
        <v>332496</v>
      </c>
      <c r="J189" s="123" t="s">
        <v>225</v>
      </c>
    </row>
    <row r="190" spans="6:14" x14ac:dyDescent="0.2">
      <c r="H190" s="122" t="s">
        <v>257</v>
      </c>
      <c r="I190" s="123">
        <f>53577*10</f>
        <v>535770</v>
      </c>
      <c r="J190" s="123" t="s">
        <v>225</v>
      </c>
    </row>
    <row r="191" spans="6:14" x14ac:dyDescent="0.2">
      <c r="H191" s="122" t="s">
        <v>258</v>
      </c>
      <c r="I191" s="123">
        <f>53577*8</f>
        <v>428616</v>
      </c>
      <c r="J191" s="123" t="s">
        <v>225</v>
      </c>
    </row>
    <row r="192" spans="6:14" x14ac:dyDescent="0.2">
      <c r="H192" s="122" t="s">
        <v>259</v>
      </c>
      <c r="I192" s="123">
        <f>53577*10</f>
        <v>535770</v>
      </c>
      <c r="J192" s="123" t="s">
        <v>225</v>
      </c>
    </row>
  </sheetData>
  <sheetProtection selectLockedCells="1" selectUnlockedCells="1"/>
  <mergeCells count="23">
    <mergeCell ref="R2:Y2"/>
    <mergeCell ref="AA2:AE2"/>
    <mergeCell ref="A53:G53"/>
    <mergeCell ref="K71:L71"/>
    <mergeCell ref="A1:G1"/>
    <mergeCell ref="A2:G2"/>
    <mergeCell ref="I2:P2"/>
    <mergeCell ref="A94:A96"/>
    <mergeCell ref="R13:Y13"/>
    <mergeCell ref="A74:AE80"/>
    <mergeCell ref="A83:A85"/>
    <mergeCell ref="A89:A91"/>
    <mergeCell ref="B89:B91"/>
    <mergeCell ref="A73:AE73"/>
    <mergeCell ref="A14:G14"/>
    <mergeCell ref="I16:P16"/>
    <mergeCell ref="R18:Y18"/>
    <mergeCell ref="A24:G24"/>
    <mergeCell ref="A25:G25"/>
    <mergeCell ref="A33:G33"/>
    <mergeCell ref="A42:G42"/>
    <mergeCell ref="A43:G43"/>
    <mergeCell ref="J47:P66"/>
  </mergeCells>
  <dataValidations count="4">
    <dataValidation type="list" allowBlank="1" showInputMessage="1" showErrorMessage="1" sqref="F40" xr:uid="{6472A630-D9D3-4041-995B-B5D4526E9814}">
      <formula1>$H$140:$H$185</formula1>
    </dataValidation>
    <dataValidation type="list" allowBlank="1" showInputMessage="1" showErrorMessage="1" sqref="O9:O15 O20:O25 F47:F52 F17:F19 F31:F32 X7:X8 F65" xr:uid="{3678EDE3-BD84-7A46-A900-6D2CB3156204}">
      <formula1>$H$140:$H$186</formula1>
    </dataValidation>
    <dataValidation type="list" allowBlank="1" showInputMessage="1" showErrorMessage="1" sqref="F20:F22 F11:F13" xr:uid="{907E1D7F-FEFA-D44F-B763-470BBA07E90D}">
      <formula1>$H$141:$H$186</formula1>
    </dataValidation>
    <dataValidation type="list" allowBlank="1" showInputMessage="1" showErrorMessage="1" sqref="F4:F10 O4:O8 X4:X6 F55:F64 O18:O19 X15:X16 F16 F35:F39 F27:F30 X20:X24" xr:uid="{C7238578-5C94-C144-9102-76F32BCB9FD3}">
      <formula1>$H$140:$H$192</formula1>
    </dataValidation>
  </dataValidations>
  <pageMargins left="0.78749999999999998" right="0.78749999999999998" top="1.0527777777777778" bottom="1.0527777777777778" header="0.78749999999999998" footer="0.78749999999999998"/>
  <pageSetup scale="13" firstPageNumber="0" orientation="landscape" r:id="rId1"/>
  <headerFooter alignWithMargins="0">
    <oddHeader>&amp;C&amp;"Times New Roman,Normal"&amp;12&amp;A</oddHeader>
    <oddFooter>&amp;C&amp;"Times New Roman,Normal"&amp;12Página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CE3BA-F175-254B-B0CB-395A8256CD80}">
  <sheetPr filterMode="1">
    <tabColor theme="0"/>
  </sheetPr>
  <dimension ref="B1:DN65569"/>
  <sheetViews>
    <sheetView view="pageBreakPreview" topLeftCell="F1" zoomScale="80" zoomScaleNormal="55" zoomScaleSheetLayoutView="80" workbookViewId="0">
      <pane ySplit="4" topLeftCell="A80" activePane="bottomLeft" state="frozen"/>
      <selection activeCell="G83" sqref="G83"/>
      <selection pane="bottomLeft" activeCell="G79" sqref="G79:J79"/>
    </sheetView>
  </sheetViews>
  <sheetFormatPr baseColWidth="10" defaultColWidth="11.42578125" defaultRowHeight="26.1" customHeight="1" x14ac:dyDescent="0.2"/>
  <cols>
    <col min="1" max="1" width="2.42578125" style="3" customWidth="1"/>
    <col min="2" max="2" width="56.140625" style="3" customWidth="1"/>
    <col min="3" max="3" width="14.140625" style="3" customWidth="1"/>
    <col min="4" max="4" width="14.42578125" style="3" customWidth="1"/>
    <col min="5" max="5" width="58.140625" style="3" bestFit="1" customWidth="1"/>
    <col min="6" max="6" width="87.42578125" style="3" customWidth="1"/>
    <col min="7" max="7" width="26.7109375" style="3" customWidth="1"/>
    <col min="8" max="8" width="41.7109375" style="3" bestFit="1" customWidth="1"/>
    <col min="9" max="9" width="23" style="3" bestFit="1" customWidth="1"/>
    <col min="10" max="10" width="29.28515625" style="3" customWidth="1"/>
    <col min="11" max="11" width="39" style="3" customWidth="1"/>
    <col min="12" max="12" width="37" style="137" customWidth="1"/>
    <col min="13" max="13" width="39.140625" style="3" customWidth="1"/>
    <col min="14" max="14" width="30.42578125" style="3" customWidth="1"/>
    <col min="15" max="15" width="33.140625" style="3" customWidth="1"/>
    <col min="16" max="16" width="20.140625" style="3" customWidth="1"/>
    <col min="17" max="17" width="25.7109375" style="3" customWidth="1"/>
    <col min="18" max="18" width="11.42578125" style="3"/>
    <col min="19" max="19" width="35.28515625" style="3" customWidth="1"/>
    <col min="20" max="20" width="34.140625" style="3" bestFit="1" customWidth="1"/>
    <col min="21" max="25" width="11.42578125" style="3"/>
    <col min="26" max="26" width="14.28515625" style="3" bestFit="1" customWidth="1"/>
    <col min="27" max="257" width="11.42578125" style="3"/>
    <col min="258" max="258" width="2.42578125" style="3" customWidth="1"/>
    <col min="259" max="259" width="30.42578125" style="3" customWidth="1"/>
    <col min="260" max="260" width="22.140625" style="3" customWidth="1"/>
    <col min="261" max="261" width="31.42578125" style="3" customWidth="1"/>
    <col min="262" max="262" width="29.7109375" style="3" customWidth="1"/>
    <col min="263" max="263" width="70.42578125" style="3" customWidth="1"/>
    <col min="264" max="264" width="62.28515625" style="3" customWidth="1"/>
    <col min="265" max="265" width="25.140625" style="3" customWidth="1"/>
    <col min="266" max="266" width="31.42578125" style="3" customWidth="1"/>
    <col min="267" max="267" width="31" style="3" customWidth="1"/>
    <col min="268" max="268" width="37" style="3" customWidth="1"/>
    <col min="269" max="269" width="30.140625" style="3" customWidth="1"/>
    <col min="270" max="270" width="30.42578125" style="3" customWidth="1"/>
    <col min="271" max="271" width="20.85546875" style="3" customWidth="1"/>
    <col min="272" max="274" width="11.42578125" style="3"/>
    <col min="275" max="275" width="14.42578125" style="3" customWidth="1"/>
    <col min="276" max="513" width="11.42578125" style="3"/>
    <col min="514" max="514" width="2.42578125" style="3" customWidth="1"/>
    <col min="515" max="515" width="30.42578125" style="3" customWidth="1"/>
    <col min="516" max="516" width="22.140625" style="3" customWidth="1"/>
    <col min="517" max="517" width="31.42578125" style="3" customWidth="1"/>
    <col min="518" max="518" width="29.7109375" style="3" customWidth="1"/>
    <col min="519" max="519" width="70.42578125" style="3" customWidth="1"/>
    <col min="520" max="520" width="62.28515625" style="3" customWidth="1"/>
    <col min="521" max="521" width="25.140625" style="3" customWidth="1"/>
    <col min="522" max="522" width="31.42578125" style="3" customWidth="1"/>
    <col min="523" max="523" width="31" style="3" customWidth="1"/>
    <col min="524" max="524" width="37" style="3" customWidth="1"/>
    <col min="525" max="525" width="30.140625" style="3" customWidth="1"/>
    <col min="526" max="526" width="30.42578125" style="3" customWidth="1"/>
    <col min="527" max="527" width="20.85546875" style="3" customWidth="1"/>
    <col min="528" max="530" width="11.42578125" style="3"/>
    <col min="531" max="531" width="14.42578125" style="3" customWidth="1"/>
    <col min="532" max="769" width="11.42578125" style="3"/>
    <col min="770" max="770" width="2.42578125" style="3" customWidth="1"/>
    <col min="771" max="771" width="30.42578125" style="3" customWidth="1"/>
    <col min="772" max="772" width="22.140625" style="3" customWidth="1"/>
    <col min="773" max="773" width="31.42578125" style="3" customWidth="1"/>
    <col min="774" max="774" width="29.7109375" style="3" customWidth="1"/>
    <col min="775" max="775" width="70.42578125" style="3" customWidth="1"/>
    <col min="776" max="776" width="62.28515625" style="3" customWidth="1"/>
    <col min="777" max="777" width="25.140625" style="3" customWidth="1"/>
    <col min="778" max="778" width="31.42578125" style="3" customWidth="1"/>
    <col min="779" max="779" width="31" style="3" customWidth="1"/>
    <col min="780" max="780" width="37" style="3" customWidth="1"/>
    <col min="781" max="781" width="30.140625" style="3" customWidth="1"/>
    <col min="782" max="782" width="30.42578125" style="3" customWidth="1"/>
    <col min="783" max="783" width="20.85546875" style="3" customWidth="1"/>
    <col min="784" max="786" width="11.42578125" style="3"/>
    <col min="787" max="787" width="14.42578125" style="3" customWidth="1"/>
    <col min="788" max="1025" width="11.42578125" style="3"/>
    <col min="1026" max="1026" width="2.42578125" style="3" customWidth="1"/>
    <col min="1027" max="1027" width="30.42578125" style="3" customWidth="1"/>
    <col min="1028" max="1028" width="22.140625" style="3" customWidth="1"/>
    <col min="1029" max="1029" width="31.42578125" style="3" customWidth="1"/>
    <col min="1030" max="1030" width="29.7109375" style="3" customWidth="1"/>
    <col min="1031" max="1031" width="70.42578125" style="3" customWidth="1"/>
    <col min="1032" max="1032" width="62.28515625" style="3" customWidth="1"/>
    <col min="1033" max="1033" width="25.140625" style="3" customWidth="1"/>
    <col min="1034" max="1034" width="31.42578125" style="3" customWidth="1"/>
    <col min="1035" max="1035" width="31" style="3" customWidth="1"/>
    <col min="1036" max="1036" width="37" style="3" customWidth="1"/>
    <col min="1037" max="1037" width="30.140625" style="3" customWidth="1"/>
    <col min="1038" max="1038" width="30.42578125" style="3" customWidth="1"/>
    <col min="1039" max="1039" width="20.85546875" style="3" customWidth="1"/>
    <col min="1040" max="1042" width="11.42578125" style="3"/>
    <col min="1043" max="1043" width="14.42578125" style="3" customWidth="1"/>
    <col min="1044" max="1281" width="11.42578125" style="3"/>
    <col min="1282" max="1282" width="2.42578125" style="3" customWidth="1"/>
    <col min="1283" max="1283" width="30.42578125" style="3" customWidth="1"/>
    <col min="1284" max="1284" width="22.140625" style="3" customWidth="1"/>
    <col min="1285" max="1285" width="31.42578125" style="3" customWidth="1"/>
    <col min="1286" max="1286" width="29.7109375" style="3" customWidth="1"/>
    <col min="1287" max="1287" width="70.42578125" style="3" customWidth="1"/>
    <col min="1288" max="1288" width="62.28515625" style="3" customWidth="1"/>
    <col min="1289" max="1289" width="25.140625" style="3" customWidth="1"/>
    <col min="1290" max="1290" width="31.42578125" style="3" customWidth="1"/>
    <col min="1291" max="1291" width="31" style="3" customWidth="1"/>
    <col min="1292" max="1292" width="37" style="3" customWidth="1"/>
    <col min="1293" max="1293" width="30.140625" style="3" customWidth="1"/>
    <col min="1294" max="1294" width="30.42578125" style="3" customWidth="1"/>
    <col min="1295" max="1295" width="20.85546875" style="3" customWidth="1"/>
    <col min="1296" max="1298" width="11.42578125" style="3"/>
    <col min="1299" max="1299" width="14.42578125" style="3" customWidth="1"/>
    <col min="1300" max="1537" width="11.42578125" style="3"/>
    <col min="1538" max="1538" width="2.42578125" style="3" customWidth="1"/>
    <col min="1539" max="1539" width="30.42578125" style="3" customWidth="1"/>
    <col min="1540" max="1540" width="22.140625" style="3" customWidth="1"/>
    <col min="1541" max="1541" width="31.42578125" style="3" customWidth="1"/>
    <col min="1542" max="1542" width="29.7109375" style="3" customWidth="1"/>
    <col min="1543" max="1543" width="70.42578125" style="3" customWidth="1"/>
    <col min="1544" max="1544" width="62.28515625" style="3" customWidth="1"/>
    <col min="1545" max="1545" width="25.140625" style="3" customWidth="1"/>
    <col min="1546" max="1546" width="31.42578125" style="3" customWidth="1"/>
    <col min="1547" max="1547" width="31" style="3" customWidth="1"/>
    <col min="1548" max="1548" width="37" style="3" customWidth="1"/>
    <col min="1549" max="1549" width="30.140625" style="3" customWidth="1"/>
    <col min="1550" max="1550" width="30.42578125" style="3" customWidth="1"/>
    <col min="1551" max="1551" width="20.85546875" style="3" customWidth="1"/>
    <col min="1552" max="1554" width="11.42578125" style="3"/>
    <col min="1555" max="1555" width="14.42578125" style="3" customWidth="1"/>
    <col min="1556" max="1793" width="11.42578125" style="3"/>
    <col min="1794" max="1794" width="2.42578125" style="3" customWidth="1"/>
    <col min="1795" max="1795" width="30.42578125" style="3" customWidth="1"/>
    <col min="1796" max="1796" width="22.140625" style="3" customWidth="1"/>
    <col min="1797" max="1797" width="31.42578125" style="3" customWidth="1"/>
    <col min="1798" max="1798" width="29.7109375" style="3" customWidth="1"/>
    <col min="1799" max="1799" width="70.42578125" style="3" customWidth="1"/>
    <col min="1800" max="1800" width="62.28515625" style="3" customWidth="1"/>
    <col min="1801" max="1801" width="25.140625" style="3" customWidth="1"/>
    <col min="1802" max="1802" width="31.42578125" style="3" customWidth="1"/>
    <col min="1803" max="1803" width="31" style="3" customWidth="1"/>
    <col min="1804" max="1804" width="37" style="3" customWidth="1"/>
    <col min="1805" max="1805" width="30.140625" style="3" customWidth="1"/>
    <col min="1806" max="1806" width="30.42578125" style="3" customWidth="1"/>
    <col min="1807" max="1807" width="20.85546875" style="3" customWidth="1"/>
    <col min="1808" max="1810" width="11.42578125" style="3"/>
    <col min="1811" max="1811" width="14.42578125" style="3" customWidth="1"/>
    <col min="1812" max="2049" width="11.42578125" style="3"/>
    <col min="2050" max="2050" width="2.42578125" style="3" customWidth="1"/>
    <col min="2051" max="2051" width="30.42578125" style="3" customWidth="1"/>
    <col min="2052" max="2052" width="22.140625" style="3" customWidth="1"/>
    <col min="2053" max="2053" width="31.42578125" style="3" customWidth="1"/>
    <col min="2054" max="2054" width="29.7109375" style="3" customWidth="1"/>
    <col min="2055" max="2055" width="70.42578125" style="3" customWidth="1"/>
    <col min="2056" max="2056" width="62.28515625" style="3" customWidth="1"/>
    <col min="2057" max="2057" width="25.140625" style="3" customWidth="1"/>
    <col min="2058" max="2058" width="31.42578125" style="3" customWidth="1"/>
    <col min="2059" max="2059" width="31" style="3" customWidth="1"/>
    <col min="2060" max="2060" width="37" style="3" customWidth="1"/>
    <col min="2061" max="2061" width="30.140625" style="3" customWidth="1"/>
    <col min="2062" max="2062" width="30.42578125" style="3" customWidth="1"/>
    <col min="2063" max="2063" width="20.85546875" style="3" customWidth="1"/>
    <col min="2064" max="2066" width="11.42578125" style="3"/>
    <col min="2067" max="2067" width="14.42578125" style="3" customWidth="1"/>
    <col min="2068" max="2305" width="11.42578125" style="3"/>
    <col min="2306" max="2306" width="2.42578125" style="3" customWidth="1"/>
    <col min="2307" max="2307" width="30.42578125" style="3" customWidth="1"/>
    <col min="2308" max="2308" width="22.140625" style="3" customWidth="1"/>
    <col min="2309" max="2309" width="31.42578125" style="3" customWidth="1"/>
    <col min="2310" max="2310" width="29.7109375" style="3" customWidth="1"/>
    <col min="2311" max="2311" width="70.42578125" style="3" customWidth="1"/>
    <col min="2312" max="2312" width="62.28515625" style="3" customWidth="1"/>
    <col min="2313" max="2313" width="25.140625" style="3" customWidth="1"/>
    <col min="2314" max="2314" width="31.42578125" style="3" customWidth="1"/>
    <col min="2315" max="2315" width="31" style="3" customWidth="1"/>
    <col min="2316" max="2316" width="37" style="3" customWidth="1"/>
    <col min="2317" max="2317" width="30.140625" style="3" customWidth="1"/>
    <col min="2318" max="2318" width="30.42578125" style="3" customWidth="1"/>
    <col min="2319" max="2319" width="20.85546875" style="3" customWidth="1"/>
    <col min="2320" max="2322" width="11.42578125" style="3"/>
    <col min="2323" max="2323" width="14.42578125" style="3" customWidth="1"/>
    <col min="2324" max="2561" width="11.42578125" style="3"/>
    <col min="2562" max="2562" width="2.42578125" style="3" customWidth="1"/>
    <col min="2563" max="2563" width="30.42578125" style="3" customWidth="1"/>
    <col min="2564" max="2564" width="22.140625" style="3" customWidth="1"/>
    <col min="2565" max="2565" width="31.42578125" style="3" customWidth="1"/>
    <col min="2566" max="2566" width="29.7109375" style="3" customWidth="1"/>
    <col min="2567" max="2567" width="70.42578125" style="3" customWidth="1"/>
    <col min="2568" max="2568" width="62.28515625" style="3" customWidth="1"/>
    <col min="2569" max="2569" width="25.140625" style="3" customWidth="1"/>
    <col min="2570" max="2570" width="31.42578125" style="3" customWidth="1"/>
    <col min="2571" max="2571" width="31" style="3" customWidth="1"/>
    <col min="2572" max="2572" width="37" style="3" customWidth="1"/>
    <col min="2573" max="2573" width="30.140625" style="3" customWidth="1"/>
    <col min="2574" max="2574" width="30.42578125" style="3" customWidth="1"/>
    <col min="2575" max="2575" width="20.85546875" style="3" customWidth="1"/>
    <col min="2576" max="2578" width="11.42578125" style="3"/>
    <col min="2579" max="2579" width="14.42578125" style="3" customWidth="1"/>
    <col min="2580" max="2817" width="11.42578125" style="3"/>
    <col min="2818" max="2818" width="2.42578125" style="3" customWidth="1"/>
    <col min="2819" max="2819" width="30.42578125" style="3" customWidth="1"/>
    <col min="2820" max="2820" width="22.140625" style="3" customWidth="1"/>
    <col min="2821" max="2821" width="31.42578125" style="3" customWidth="1"/>
    <col min="2822" max="2822" width="29.7109375" style="3" customWidth="1"/>
    <col min="2823" max="2823" width="70.42578125" style="3" customWidth="1"/>
    <col min="2824" max="2824" width="62.28515625" style="3" customWidth="1"/>
    <col min="2825" max="2825" width="25.140625" style="3" customWidth="1"/>
    <col min="2826" max="2826" width="31.42578125" style="3" customWidth="1"/>
    <col min="2827" max="2827" width="31" style="3" customWidth="1"/>
    <col min="2828" max="2828" width="37" style="3" customWidth="1"/>
    <col min="2829" max="2829" width="30.140625" style="3" customWidth="1"/>
    <col min="2830" max="2830" width="30.42578125" style="3" customWidth="1"/>
    <col min="2831" max="2831" width="20.85546875" style="3" customWidth="1"/>
    <col min="2832" max="2834" width="11.42578125" style="3"/>
    <col min="2835" max="2835" width="14.42578125" style="3" customWidth="1"/>
    <col min="2836" max="3073" width="11.42578125" style="3"/>
    <col min="3074" max="3074" width="2.42578125" style="3" customWidth="1"/>
    <col min="3075" max="3075" width="30.42578125" style="3" customWidth="1"/>
    <col min="3076" max="3076" width="22.140625" style="3" customWidth="1"/>
    <col min="3077" max="3077" width="31.42578125" style="3" customWidth="1"/>
    <col min="3078" max="3078" width="29.7109375" style="3" customWidth="1"/>
    <col min="3079" max="3079" width="70.42578125" style="3" customWidth="1"/>
    <col min="3080" max="3080" width="62.28515625" style="3" customWidth="1"/>
    <col min="3081" max="3081" width="25.140625" style="3" customWidth="1"/>
    <col min="3082" max="3082" width="31.42578125" style="3" customWidth="1"/>
    <col min="3083" max="3083" width="31" style="3" customWidth="1"/>
    <col min="3084" max="3084" width="37" style="3" customWidth="1"/>
    <col min="3085" max="3085" width="30.140625" style="3" customWidth="1"/>
    <col min="3086" max="3086" width="30.42578125" style="3" customWidth="1"/>
    <col min="3087" max="3087" width="20.85546875" style="3" customWidth="1"/>
    <col min="3088" max="3090" width="11.42578125" style="3"/>
    <col min="3091" max="3091" width="14.42578125" style="3" customWidth="1"/>
    <col min="3092" max="3329" width="11.42578125" style="3"/>
    <col min="3330" max="3330" width="2.42578125" style="3" customWidth="1"/>
    <col min="3331" max="3331" width="30.42578125" style="3" customWidth="1"/>
    <col min="3332" max="3332" width="22.140625" style="3" customWidth="1"/>
    <col min="3333" max="3333" width="31.42578125" style="3" customWidth="1"/>
    <col min="3334" max="3334" width="29.7109375" style="3" customWidth="1"/>
    <col min="3335" max="3335" width="70.42578125" style="3" customWidth="1"/>
    <col min="3336" max="3336" width="62.28515625" style="3" customWidth="1"/>
    <col min="3337" max="3337" width="25.140625" style="3" customWidth="1"/>
    <col min="3338" max="3338" width="31.42578125" style="3" customWidth="1"/>
    <col min="3339" max="3339" width="31" style="3" customWidth="1"/>
    <col min="3340" max="3340" width="37" style="3" customWidth="1"/>
    <col min="3341" max="3341" width="30.140625" style="3" customWidth="1"/>
    <col min="3342" max="3342" width="30.42578125" style="3" customWidth="1"/>
    <col min="3343" max="3343" width="20.85546875" style="3" customWidth="1"/>
    <col min="3344" max="3346" width="11.42578125" style="3"/>
    <col min="3347" max="3347" width="14.42578125" style="3" customWidth="1"/>
    <col min="3348" max="3585" width="11.42578125" style="3"/>
    <col min="3586" max="3586" width="2.42578125" style="3" customWidth="1"/>
    <col min="3587" max="3587" width="30.42578125" style="3" customWidth="1"/>
    <col min="3588" max="3588" width="22.140625" style="3" customWidth="1"/>
    <col min="3589" max="3589" width="31.42578125" style="3" customWidth="1"/>
    <col min="3590" max="3590" width="29.7109375" style="3" customWidth="1"/>
    <col min="3591" max="3591" width="70.42578125" style="3" customWidth="1"/>
    <col min="3592" max="3592" width="62.28515625" style="3" customWidth="1"/>
    <col min="3593" max="3593" width="25.140625" style="3" customWidth="1"/>
    <col min="3594" max="3594" width="31.42578125" style="3" customWidth="1"/>
    <col min="3595" max="3595" width="31" style="3" customWidth="1"/>
    <col min="3596" max="3596" width="37" style="3" customWidth="1"/>
    <col min="3597" max="3597" width="30.140625" style="3" customWidth="1"/>
    <col min="3598" max="3598" width="30.42578125" style="3" customWidth="1"/>
    <col min="3599" max="3599" width="20.85546875" style="3" customWidth="1"/>
    <col min="3600" max="3602" width="11.42578125" style="3"/>
    <col min="3603" max="3603" width="14.42578125" style="3" customWidth="1"/>
    <col min="3604" max="3841" width="11.42578125" style="3"/>
    <col min="3842" max="3842" width="2.42578125" style="3" customWidth="1"/>
    <col min="3843" max="3843" width="30.42578125" style="3" customWidth="1"/>
    <col min="3844" max="3844" width="22.140625" style="3" customWidth="1"/>
    <col min="3845" max="3845" width="31.42578125" style="3" customWidth="1"/>
    <col min="3846" max="3846" width="29.7109375" style="3" customWidth="1"/>
    <col min="3847" max="3847" width="70.42578125" style="3" customWidth="1"/>
    <col min="3848" max="3848" width="62.28515625" style="3" customWidth="1"/>
    <col min="3849" max="3849" width="25.140625" style="3" customWidth="1"/>
    <col min="3850" max="3850" width="31.42578125" style="3" customWidth="1"/>
    <col min="3851" max="3851" width="31" style="3" customWidth="1"/>
    <col min="3852" max="3852" width="37" style="3" customWidth="1"/>
    <col min="3853" max="3853" width="30.140625" style="3" customWidth="1"/>
    <col min="3854" max="3854" width="30.42578125" style="3" customWidth="1"/>
    <col min="3855" max="3855" width="20.85546875" style="3" customWidth="1"/>
    <col min="3856" max="3858" width="11.42578125" style="3"/>
    <col min="3859" max="3859" width="14.42578125" style="3" customWidth="1"/>
    <col min="3860" max="4097" width="11.42578125" style="3"/>
    <col min="4098" max="4098" width="2.42578125" style="3" customWidth="1"/>
    <col min="4099" max="4099" width="30.42578125" style="3" customWidth="1"/>
    <col min="4100" max="4100" width="22.140625" style="3" customWidth="1"/>
    <col min="4101" max="4101" width="31.42578125" style="3" customWidth="1"/>
    <col min="4102" max="4102" width="29.7109375" style="3" customWidth="1"/>
    <col min="4103" max="4103" width="70.42578125" style="3" customWidth="1"/>
    <col min="4104" max="4104" width="62.28515625" style="3" customWidth="1"/>
    <col min="4105" max="4105" width="25.140625" style="3" customWidth="1"/>
    <col min="4106" max="4106" width="31.42578125" style="3" customWidth="1"/>
    <col min="4107" max="4107" width="31" style="3" customWidth="1"/>
    <col min="4108" max="4108" width="37" style="3" customWidth="1"/>
    <col min="4109" max="4109" width="30.140625" style="3" customWidth="1"/>
    <col min="4110" max="4110" width="30.42578125" style="3" customWidth="1"/>
    <col min="4111" max="4111" width="20.85546875" style="3" customWidth="1"/>
    <col min="4112" max="4114" width="11.42578125" style="3"/>
    <col min="4115" max="4115" width="14.42578125" style="3" customWidth="1"/>
    <col min="4116" max="4353" width="11.42578125" style="3"/>
    <col min="4354" max="4354" width="2.42578125" style="3" customWidth="1"/>
    <col min="4355" max="4355" width="30.42578125" style="3" customWidth="1"/>
    <col min="4356" max="4356" width="22.140625" style="3" customWidth="1"/>
    <col min="4357" max="4357" width="31.42578125" style="3" customWidth="1"/>
    <col min="4358" max="4358" width="29.7109375" style="3" customWidth="1"/>
    <col min="4359" max="4359" width="70.42578125" style="3" customWidth="1"/>
    <col min="4360" max="4360" width="62.28515625" style="3" customWidth="1"/>
    <col min="4361" max="4361" width="25.140625" style="3" customWidth="1"/>
    <col min="4362" max="4362" width="31.42578125" style="3" customWidth="1"/>
    <col min="4363" max="4363" width="31" style="3" customWidth="1"/>
    <col min="4364" max="4364" width="37" style="3" customWidth="1"/>
    <col min="4365" max="4365" width="30.140625" style="3" customWidth="1"/>
    <col min="4366" max="4366" width="30.42578125" style="3" customWidth="1"/>
    <col min="4367" max="4367" width="20.85546875" style="3" customWidth="1"/>
    <col min="4368" max="4370" width="11.42578125" style="3"/>
    <col min="4371" max="4371" width="14.42578125" style="3" customWidth="1"/>
    <col min="4372" max="4609" width="11.42578125" style="3"/>
    <col min="4610" max="4610" width="2.42578125" style="3" customWidth="1"/>
    <col min="4611" max="4611" width="30.42578125" style="3" customWidth="1"/>
    <col min="4612" max="4612" width="22.140625" style="3" customWidth="1"/>
    <col min="4613" max="4613" width="31.42578125" style="3" customWidth="1"/>
    <col min="4614" max="4614" width="29.7109375" style="3" customWidth="1"/>
    <col min="4615" max="4615" width="70.42578125" style="3" customWidth="1"/>
    <col min="4616" max="4616" width="62.28515625" style="3" customWidth="1"/>
    <col min="4617" max="4617" width="25.140625" style="3" customWidth="1"/>
    <col min="4618" max="4618" width="31.42578125" style="3" customWidth="1"/>
    <col min="4619" max="4619" width="31" style="3" customWidth="1"/>
    <col min="4620" max="4620" width="37" style="3" customWidth="1"/>
    <col min="4621" max="4621" width="30.140625" style="3" customWidth="1"/>
    <col min="4622" max="4622" width="30.42578125" style="3" customWidth="1"/>
    <col min="4623" max="4623" width="20.85546875" style="3" customWidth="1"/>
    <col min="4624" max="4626" width="11.42578125" style="3"/>
    <col min="4627" max="4627" width="14.42578125" style="3" customWidth="1"/>
    <col min="4628" max="4865" width="11.42578125" style="3"/>
    <col min="4866" max="4866" width="2.42578125" style="3" customWidth="1"/>
    <col min="4867" max="4867" width="30.42578125" style="3" customWidth="1"/>
    <col min="4868" max="4868" width="22.140625" style="3" customWidth="1"/>
    <col min="4869" max="4869" width="31.42578125" style="3" customWidth="1"/>
    <col min="4870" max="4870" width="29.7109375" style="3" customWidth="1"/>
    <col min="4871" max="4871" width="70.42578125" style="3" customWidth="1"/>
    <col min="4872" max="4872" width="62.28515625" style="3" customWidth="1"/>
    <col min="4873" max="4873" width="25.140625" style="3" customWidth="1"/>
    <col min="4874" max="4874" width="31.42578125" style="3" customWidth="1"/>
    <col min="4875" max="4875" width="31" style="3" customWidth="1"/>
    <col min="4876" max="4876" width="37" style="3" customWidth="1"/>
    <col min="4877" max="4877" width="30.140625" style="3" customWidth="1"/>
    <col min="4878" max="4878" width="30.42578125" style="3" customWidth="1"/>
    <col min="4879" max="4879" width="20.85546875" style="3" customWidth="1"/>
    <col min="4880" max="4882" width="11.42578125" style="3"/>
    <col min="4883" max="4883" width="14.42578125" style="3" customWidth="1"/>
    <col min="4884" max="5121" width="11.42578125" style="3"/>
    <col min="5122" max="5122" width="2.42578125" style="3" customWidth="1"/>
    <col min="5123" max="5123" width="30.42578125" style="3" customWidth="1"/>
    <col min="5124" max="5124" width="22.140625" style="3" customWidth="1"/>
    <col min="5125" max="5125" width="31.42578125" style="3" customWidth="1"/>
    <col min="5126" max="5126" width="29.7109375" style="3" customWidth="1"/>
    <col min="5127" max="5127" width="70.42578125" style="3" customWidth="1"/>
    <col min="5128" max="5128" width="62.28515625" style="3" customWidth="1"/>
    <col min="5129" max="5129" width="25.140625" style="3" customWidth="1"/>
    <col min="5130" max="5130" width="31.42578125" style="3" customWidth="1"/>
    <col min="5131" max="5131" width="31" style="3" customWidth="1"/>
    <col min="5132" max="5132" width="37" style="3" customWidth="1"/>
    <col min="5133" max="5133" width="30.140625" style="3" customWidth="1"/>
    <col min="5134" max="5134" width="30.42578125" style="3" customWidth="1"/>
    <col min="5135" max="5135" width="20.85546875" style="3" customWidth="1"/>
    <col min="5136" max="5138" width="11.42578125" style="3"/>
    <col min="5139" max="5139" width="14.42578125" style="3" customWidth="1"/>
    <col min="5140" max="5377" width="11.42578125" style="3"/>
    <col min="5378" max="5378" width="2.42578125" style="3" customWidth="1"/>
    <col min="5379" max="5379" width="30.42578125" style="3" customWidth="1"/>
    <col min="5380" max="5380" width="22.140625" style="3" customWidth="1"/>
    <col min="5381" max="5381" width="31.42578125" style="3" customWidth="1"/>
    <col min="5382" max="5382" width="29.7109375" style="3" customWidth="1"/>
    <col min="5383" max="5383" width="70.42578125" style="3" customWidth="1"/>
    <col min="5384" max="5384" width="62.28515625" style="3" customWidth="1"/>
    <col min="5385" max="5385" width="25.140625" style="3" customWidth="1"/>
    <col min="5386" max="5386" width="31.42578125" style="3" customWidth="1"/>
    <col min="5387" max="5387" width="31" style="3" customWidth="1"/>
    <col min="5388" max="5388" width="37" style="3" customWidth="1"/>
    <col min="5389" max="5389" width="30.140625" style="3" customWidth="1"/>
    <col min="5390" max="5390" width="30.42578125" style="3" customWidth="1"/>
    <col min="5391" max="5391" width="20.85546875" style="3" customWidth="1"/>
    <col min="5392" max="5394" width="11.42578125" style="3"/>
    <col min="5395" max="5395" width="14.42578125" style="3" customWidth="1"/>
    <col min="5396" max="5633" width="11.42578125" style="3"/>
    <col min="5634" max="5634" width="2.42578125" style="3" customWidth="1"/>
    <col min="5635" max="5635" width="30.42578125" style="3" customWidth="1"/>
    <col min="5636" max="5636" width="22.140625" style="3" customWidth="1"/>
    <col min="5637" max="5637" width="31.42578125" style="3" customWidth="1"/>
    <col min="5638" max="5638" width="29.7109375" style="3" customWidth="1"/>
    <col min="5639" max="5639" width="70.42578125" style="3" customWidth="1"/>
    <col min="5640" max="5640" width="62.28515625" style="3" customWidth="1"/>
    <col min="5641" max="5641" width="25.140625" style="3" customWidth="1"/>
    <col min="5642" max="5642" width="31.42578125" style="3" customWidth="1"/>
    <col min="5643" max="5643" width="31" style="3" customWidth="1"/>
    <col min="5644" max="5644" width="37" style="3" customWidth="1"/>
    <col min="5645" max="5645" width="30.140625" style="3" customWidth="1"/>
    <col min="5646" max="5646" width="30.42578125" style="3" customWidth="1"/>
    <col min="5647" max="5647" width="20.85546875" style="3" customWidth="1"/>
    <col min="5648" max="5650" width="11.42578125" style="3"/>
    <col min="5651" max="5651" width="14.42578125" style="3" customWidth="1"/>
    <col min="5652" max="5889" width="11.42578125" style="3"/>
    <col min="5890" max="5890" width="2.42578125" style="3" customWidth="1"/>
    <col min="5891" max="5891" width="30.42578125" style="3" customWidth="1"/>
    <col min="5892" max="5892" width="22.140625" style="3" customWidth="1"/>
    <col min="5893" max="5893" width="31.42578125" style="3" customWidth="1"/>
    <col min="5894" max="5894" width="29.7109375" style="3" customWidth="1"/>
    <col min="5895" max="5895" width="70.42578125" style="3" customWidth="1"/>
    <col min="5896" max="5896" width="62.28515625" style="3" customWidth="1"/>
    <col min="5897" max="5897" width="25.140625" style="3" customWidth="1"/>
    <col min="5898" max="5898" width="31.42578125" style="3" customWidth="1"/>
    <col min="5899" max="5899" width="31" style="3" customWidth="1"/>
    <col min="5900" max="5900" width="37" style="3" customWidth="1"/>
    <col min="5901" max="5901" width="30.140625" style="3" customWidth="1"/>
    <col min="5902" max="5902" width="30.42578125" style="3" customWidth="1"/>
    <col min="5903" max="5903" width="20.85546875" style="3" customWidth="1"/>
    <col min="5904" max="5906" width="11.42578125" style="3"/>
    <col min="5907" max="5907" width="14.42578125" style="3" customWidth="1"/>
    <col min="5908" max="6145" width="11.42578125" style="3"/>
    <col min="6146" max="6146" width="2.42578125" style="3" customWidth="1"/>
    <col min="6147" max="6147" width="30.42578125" style="3" customWidth="1"/>
    <col min="6148" max="6148" width="22.140625" style="3" customWidth="1"/>
    <col min="6149" max="6149" width="31.42578125" style="3" customWidth="1"/>
    <col min="6150" max="6150" width="29.7109375" style="3" customWidth="1"/>
    <col min="6151" max="6151" width="70.42578125" style="3" customWidth="1"/>
    <col min="6152" max="6152" width="62.28515625" style="3" customWidth="1"/>
    <col min="6153" max="6153" width="25.140625" style="3" customWidth="1"/>
    <col min="6154" max="6154" width="31.42578125" style="3" customWidth="1"/>
    <col min="6155" max="6155" width="31" style="3" customWidth="1"/>
    <col min="6156" max="6156" width="37" style="3" customWidth="1"/>
    <col min="6157" max="6157" width="30.140625" style="3" customWidth="1"/>
    <col min="6158" max="6158" width="30.42578125" style="3" customWidth="1"/>
    <col min="6159" max="6159" width="20.85546875" style="3" customWidth="1"/>
    <col min="6160" max="6162" width="11.42578125" style="3"/>
    <col min="6163" max="6163" width="14.42578125" style="3" customWidth="1"/>
    <col min="6164" max="6401" width="11.42578125" style="3"/>
    <col min="6402" max="6402" width="2.42578125" style="3" customWidth="1"/>
    <col min="6403" max="6403" width="30.42578125" style="3" customWidth="1"/>
    <col min="6404" max="6404" width="22.140625" style="3" customWidth="1"/>
    <col min="6405" max="6405" width="31.42578125" style="3" customWidth="1"/>
    <col min="6406" max="6406" width="29.7109375" style="3" customWidth="1"/>
    <col min="6407" max="6407" width="70.42578125" style="3" customWidth="1"/>
    <col min="6408" max="6408" width="62.28515625" style="3" customWidth="1"/>
    <col min="6409" max="6409" width="25.140625" style="3" customWidth="1"/>
    <col min="6410" max="6410" width="31.42578125" style="3" customWidth="1"/>
    <col min="6411" max="6411" width="31" style="3" customWidth="1"/>
    <col min="6412" max="6412" width="37" style="3" customWidth="1"/>
    <col min="6413" max="6413" width="30.140625" style="3" customWidth="1"/>
    <col min="6414" max="6414" width="30.42578125" style="3" customWidth="1"/>
    <col min="6415" max="6415" width="20.85546875" style="3" customWidth="1"/>
    <col min="6416" max="6418" width="11.42578125" style="3"/>
    <col min="6419" max="6419" width="14.42578125" style="3" customWidth="1"/>
    <col min="6420" max="6657" width="11.42578125" style="3"/>
    <col min="6658" max="6658" width="2.42578125" style="3" customWidth="1"/>
    <col min="6659" max="6659" width="30.42578125" style="3" customWidth="1"/>
    <col min="6660" max="6660" width="22.140625" style="3" customWidth="1"/>
    <col min="6661" max="6661" width="31.42578125" style="3" customWidth="1"/>
    <col min="6662" max="6662" width="29.7109375" style="3" customWidth="1"/>
    <col min="6663" max="6663" width="70.42578125" style="3" customWidth="1"/>
    <col min="6664" max="6664" width="62.28515625" style="3" customWidth="1"/>
    <col min="6665" max="6665" width="25.140625" style="3" customWidth="1"/>
    <col min="6666" max="6666" width="31.42578125" style="3" customWidth="1"/>
    <col min="6667" max="6667" width="31" style="3" customWidth="1"/>
    <col min="6668" max="6668" width="37" style="3" customWidth="1"/>
    <col min="6669" max="6669" width="30.140625" style="3" customWidth="1"/>
    <col min="6670" max="6670" width="30.42578125" style="3" customWidth="1"/>
    <col min="6671" max="6671" width="20.85546875" style="3" customWidth="1"/>
    <col min="6672" max="6674" width="11.42578125" style="3"/>
    <col min="6675" max="6675" width="14.42578125" style="3" customWidth="1"/>
    <col min="6676" max="6913" width="11.42578125" style="3"/>
    <col min="6914" max="6914" width="2.42578125" style="3" customWidth="1"/>
    <col min="6915" max="6915" width="30.42578125" style="3" customWidth="1"/>
    <col min="6916" max="6916" width="22.140625" style="3" customWidth="1"/>
    <col min="6917" max="6917" width="31.42578125" style="3" customWidth="1"/>
    <col min="6918" max="6918" width="29.7109375" style="3" customWidth="1"/>
    <col min="6919" max="6919" width="70.42578125" style="3" customWidth="1"/>
    <col min="6920" max="6920" width="62.28515625" style="3" customWidth="1"/>
    <col min="6921" max="6921" width="25.140625" style="3" customWidth="1"/>
    <col min="6922" max="6922" width="31.42578125" style="3" customWidth="1"/>
    <col min="6923" max="6923" width="31" style="3" customWidth="1"/>
    <col min="6924" max="6924" width="37" style="3" customWidth="1"/>
    <col min="6925" max="6925" width="30.140625" style="3" customWidth="1"/>
    <col min="6926" max="6926" width="30.42578125" style="3" customWidth="1"/>
    <col min="6927" max="6927" width="20.85546875" style="3" customWidth="1"/>
    <col min="6928" max="6930" width="11.42578125" style="3"/>
    <col min="6931" max="6931" width="14.42578125" style="3" customWidth="1"/>
    <col min="6932" max="7169" width="11.42578125" style="3"/>
    <col min="7170" max="7170" width="2.42578125" style="3" customWidth="1"/>
    <col min="7171" max="7171" width="30.42578125" style="3" customWidth="1"/>
    <col min="7172" max="7172" width="22.140625" style="3" customWidth="1"/>
    <col min="7173" max="7173" width="31.42578125" style="3" customWidth="1"/>
    <col min="7174" max="7174" width="29.7109375" style="3" customWidth="1"/>
    <col min="7175" max="7175" width="70.42578125" style="3" customWidth="1"/>
    <col min="7176" max="7176" width="62.28515625" style="3" customWidth="1"/>
    <col min="7177" max="7177" width="25.140625" style="3" customWidth="1"/>
    <col min="7178" max="7178" width="31.42578125" style="3" customWidth="1"/>
    <col min="7179" max="7179" width="31" style="3" customWidth="1"/>
    <col min="7180" max="7180" width="37" style="3" customWidth="1"/>
    <col min="7181" max="7181" width="30.140625" style="3" customWidth="1"/>
    <col min="7182" max="7182" width="30.42578125" style="3" customWidth="1"/>
    <col min="7183" max="7183" width="20.85546875" style="3" customWidth="1"/>
    <col min="7184" max="7186" width="11.42578125" style="3"/>
    <col min="7187" max="7187" width="14.42578125" style="3" customWidth="1"/>
    <col min="7188" max="7425" width="11.42578125" style="3"/>
    <col min="7426" max="7426" width="2.42578125" style="3" customWidth="1"/>
    <col min="7427" max="7427" width="30.42578125" style="3" customWidth="1"/>
    <col min="7428" max="7428" width="22.140625" style="3" customWidth="1"/>
    <col min="7429" max="7429" width="31.42578125" style="3" customWidth="1"/>
    <col min="7430" max="7430" width="29.7109375" style="3" customWidth="1"/>
    <col min="7431" max="7431" width="70.42578125" style="3" customWidth="1"/>
    <col min="7432" max="7432" width="62.28515625" style="3" customWidth="1"/>
    <col min="7433" max="7433" width="25.140625" style="3" customWidth="1"/>
    <col min="7434" max="7434" width="31.42578125" style="3" customWidth="1"/>
    <col min="7435" max="7435" width="31" style="3" customWidth="1"/>
    <col min="7436" max="7436" width="37" style="3" customWidth="1"/>
    <col min="7437" max="7437" width="30.140625" style="3" customWidth="1"/>
    <col min="7438" max="7438" width="30.42578125" style="3" customWidth="1"/>
    <col min="7439" max="7439" width="20.85546875" style="3" customWidth="1"/>
    <col min="7440" max="7442" width="11.42578125" style="3"/>
    <col min="7443" max="7443" width="14.42578125" style="3" customWidth="1"/>
    <col min="7444" max="7681" width="11.42578125" style="3"/>
    <col min="7682" max="7682" width="2.42578125" style="3" customWidth="1"/>
    <col min="7683" max="7683" width="30.42578125" style="3" customWidth="1"/>
    <col min="7684" max="7684" width="22.140625" style="3" customWidth="1"/>
    <col min="7685" max="7685" width="31.42578125" style="3" customWidth="1"/>
    <col min="7686" max="7686" width="29.7109375" style="3" customWidth="1"/>
    <col min="7687" max="7687" width="70.42578125" style="3" customWidth="1"/>
    <col min="7688" max="7688" width="62.28515625" style="3" customWidth="1"/>
    <col min="7689" max="7689" width="25.140625" style="3" customWidth="1"/>
    <col min="7690" max="7690" width="31.42578125" style="3" customWidth="1"/>
    <col min="7691" max="7691" width="31" style="3" customWidth="1"/>
    <col min="7692" max="7692" width="37" style="3" customWidth="1"/>
    <col min="7693" max="7693" width="30.140625" style="3" customWidth="1"/>
    <col min="7694" max="7694" width="30.42578125" style="3" customWidth="1"/>
    <col min="7695" max="7695" width="20.85546875" style="3" customWidth="1"/>
    <col min="7696" max="7698" width="11.42578125" style="3"/>
    <col min="7699" max="7699" width="14.42578125" style="3" customWidth="1"/>
    <col min="7700" max="7937" width="11.42578125" style="3"/>
    <col min="7938" max="7938" width="2.42578125" style="3" customWidth="1"/>
    <col min="7939" max="7939" width="30.42578125" style="3" customWidth="1"/>
    <col min="7940" max="7940" width="22.140625" style="3" customWidth="1"/>
    <col min="7941" max="7941" width="31.42578125" style="3" customWidth="1"/>
    <col min="7942" max="7942" width="29.7109375" style="3" customWidth="1"/>
    <col min="7943" max="7943" width="70.42578125" style="3" customWidth="1"/>
    <col min="7944" max="7944" width="62.28515625" style="3" customWidth="1"/>
    <col min="7945" max="7945" width="25.140625" style="3" customWidth="1"/>
    <col min="7946" max="7946" width="31.42578125" style="3" customWidth="1"/>
    <col min="7947" max="7947" width="31" style="3" customWidth="1"/>
    <col min="7948" max="7948" width="37" style="3" customWidth="1"/>
    <col min="7949" max="7949" width="30.140625" style="3" customWidth="1"/>
    <col min="7950" max="7950" width="30.42578125" style="3" customWidth="1"/>
    <col min="7951" max="7951" width="20.85546875" style="3" customWidth="1"/>
    <col min="7952" max="7954" width="11.42578125" style="3"/>
    <col min="7955" max="7955" width="14.42578125" style="3" customWidth="1"/>
    <col min="7956" max="8193" width="11.42578125" style="3"/>
    <col min="8194" max="8194" width="2.42578125" style="3" customWidth="1"/>
    <col min="8195" max="8195" width="30.42578125" style="3" customWidth="1"/>
    <col min="8196" max="8196" width="22.140625" style="3" customWidth="1"/>
    <col min="8197" max="8197" width="31.42578125" style="3" customWidth="1"/>
    <col min="8198" max="8198" width="29.7109375" style="3" customWidth="1"/>
    <col min="8199" max="8199" width="70.42578125" style="3" customWidth="1"/>
    <col min="8200" max="8200" width="62.28515625" style="3" customWidth="1"/>
    <col min="8201" max="8201" width="25.140625" style="3" customWidth="1"/>
    <col min="8202" max="8202" width="31.42578125" style="3" customWidth="1"/>
    <col min="8203" max="8203" width="31" style="3" customWidth="1"/>
    <col min="8204" max="8204" width="37" style="3" customWidth="1"/>
    <col min="8205" max="8205" width="30.140625" style="3" customWidth="1"/>
    <col min="8206" max="8206" width="30.42578125" style="3" customWidth="1"/>
    <col min="8207" max="8207" width="20.85546875" style="3" customWidth="1"/>
    <col min="8208" max="8210" width="11.42578125" style="3"/>
    <col min="8211" max="8211" width="14.42578125" style="3" customWidth="1"/>
    <col min="8212" max="8449" width="11.42578125" style="3"/>
    <col min="8450" max="8450" width="2.42578125" style="3" customWidth="1"/>
    <col min="8451" max="8451" width="30.42578125" style="3" customWidth="1"/>
    <col min="8452" max="8452" width="22.140625" style="3" customWidth="1"/>
    <col min="8453" max="8453" width="31.42578125" style="3" customWidth="1"/>
    <col min="8454" max="8454" width="29.7109375" style="3" customWidth="1"/>
    <col min="8455" max="8455" width="70.42578125" style="3" customWidth="1"/>
    <col min="8456" max="8456" width="62.28515625" style="3" customWidth="1"/>
    <col min="8457" max="8457" width="25.140625" style="3" customWidth="1"/>
    <col min="8458" max="8458" width="31.42578125" style="3" customWidth="1"/>
    <col min="8459" max="8459" width="31" style="3" customWidth="1"/>
    <col min="8460" max="8460" width="37" style="3" customWidth="1"/>
    <col min="8461" max="8461" width="30.140625" style="3" customWidth="1"/>
    <col min="8462" max="8462" width="30.42578125" style="3" customWidth="1"/>
    <col min="8463" max="8463" width="20.85546875" style="3" customWidth="1"/>
    <col min="8464" max="8466" width="11.42578125" style="3"/>
    <col min="8467" max="8467" width="14.42578125" style="3" customWidth="1"/>
    <col min="8468" max="8705" width="11.42578125" style="3"/>
    <col min="8706" max="8706" width="2.42578125" style="3" customWidth="1"/>
    <col min="8707" max="8707" width="30.42578125" style="3" customWidth="1"/>
    <col min="8708" max="8708" width="22.140625" style="3" customWidth="1"/>
    <col min="8709" max="8709" width="31.42578125" style="3" customWidth="1"/>
    <col min="8710" max="8710" width="29.7109375" style="3" customWidth="1"/>
    <col min="8711" max="8711" width="70.42578125" style="3" customWidth="1"/>
    <col min="8712" max="8712" width="62.28515625" style="3" customWidth="1"/>
    <col min="8713" max="8713" width="25.140625" style="3" customWidth="1"/>
    <col min="8714" max="8714" width="31.42578125" style="3" customWidth="1"/>
    <col min="8715" max="8715" width="31" style="3" customWidth="1"/>
    <col min="8716" max="8716" width="37" style="3" customWidth="1"/>
    <col min="8717" max="8717" width="30.140625" style="3" customWidth="1"/>
    <col min="8718" max="8718" width="30.42578125" style="3" customWidth="1"/>
    <col min="8719" max="8719" width="20.85546875" style="3" customWidth="1"/>
    <col min="8720" max="8722" width="11.42578125" style="3"/>
    <col min="8723" max="8723" width="14.42578125" style="3" customWidth="1"/>
    <col min="8724" max="8961" width="11.42578125" style="3"/>
    <col min="8962" max="8962" width="2.42578125" style="3" customWidth="1"/>
    <col min="8963" max="8963" width="30.42578125" style="3" customWidth="1"/>
    <col min="8964" max="8964" width="22.140625" style="3" customWidth="1"/>
    <col min="8965" max="8965" width="31.42578125" style="3" customWidth="1"/>
    <col min="8966" max="8966" width="29.7109375" style="3" customWidth="1"/>
    <col min="8967" max="8967" width="70.42578125" style="3" customWidth="1"/>
    <col min="8968" max="8968" width="62.28515625" style="3" customWidth="1"/>
    <col min="8969" max="8969" width="25.140625" style="3" customWidth="1"/>
    <col min="8970" max="8970" width="31.42578125" style="3" customWidth="1"/>
    <col min="8971" max="8971" width="31" style="3" customWidth="1"/>
    <col min="8972" max="8972" width="37" style="3" customWidth="1"/>
    <col min="8973" max="8973" width="30.140625" style="3" customWidth="1"/>
    <col min="8974" max="8974" width="30.42578125" style="3" customWidth="1"/>
    <col min="8975" max="8975" width="20.85546875" style="3" customWidth="1"/>
    <col min="8976" max="8978" width="11.42578125" style="3"/>
    <col min="8979" max="8979" width="14.42578125" style="3" customWidth="1"/>
    <col min="8980" max="9217" width="11.42578125" style="3"/>
    <col min="9218" max="9218" width="2.42578125" style="3" customWidth="1"/>
    <col min="9219" max="9219" width="30.42578125" style="3" customWidth="1"/>
    <col min="9220" max="9220" width="22.140625" style="3" customWidth="1"/>
    <col min="9221" max="9221" width="31.42578125" style="3" customWidth="1"/>
    <col min="9222" max="9222" width="29.7109375" style="3" customWidth="1"/>
    <col min="9223" max="9223" width="70.42578125" style="3" customWidth="1"/>
    <col min="9224" max="9224" width="62.28515625" style="3" customWidth="1"/>
    <col min="9225" max="9225" width="25.140625" style="3" customWidth="1"/>
    <col min="9226" max="9226" width="31.42578125" style="3" customWidth="1"/>
    <col min="9227" max="9227" width="31" style="3" customWidth="1"/>
    <col min="9228" max="9228" width="37" style="3" customWidth="1"/>
    <col min="9229" max="9229" width="30.140625" style="3" customWidth="1"/>
    <col min="9230" max="9230" width="30.42578125" style="3" customWidth="1"/>
    <col min="9231" max="9231" width="20.85546875" style="3" customWidth="1"/>
    <col min="9232" max="9234" width="11.42578125" style="3"/>
    <col min="9235" max="9235" width="14.42578125" style="3" customWidth="1"/>
    <col min="9236" max="9473" width="11.42578125" style="3"/>
    <col min="9474" max="9474" width="2.42578125" style="3" customWidth="1"/>
    <col min="9475" max="9475" width="30.42578125" style="3" customWidth="1"/>
    <col min="9476" max="9476" width="22.140625" style="3" customWidth="1"/>
    <col min="9477" max="9477" width="31.42578125" style="3" customWidth="1"/>
    <col min="9478" max="9478" width="29.7109375" style="3" customWidth="1"/>
    <col min="9479" max="9479" width="70.42578125" style="3" customWidth="1"/>
    <col min="9480" max="9480" width="62.28515625" style="3" customWidth="1"/>
    <col min="9481" max="9481" width="25.140625" style="3" customWidth="1"/>
    <col min="9482" max="9482" width="31.42578125" style="3" customWidth="1"/>
    <col min="9483" max="9483" width="31" style="3" customWidth="1"/>
    <col min="9484" max="9484" width="37" style="3" customWidth="1"/>
    <col min="9485" max="9485" width="30.140625" style="3" customWidth="1"/>
    <col min="9486" max="9486" width="30.42578125" style="3" customWidth="1"/>
    <col min="9487" max="9487" width="20.85546875" style="3" customWidth="1"/>
    <col min="9488" max="9490" width="11.42578125" style="3"/>
    <col min="9491" max="9491" width="14.42578125" style="3" customWidth="1"/>
    <col min="9492" max="9729" width="11.42578125" style="3"/>
    <col min="9730" max="9730" width="2.42578125" style="3" customWidth="1"/>
    <col min="9731" max="9731" width="30.42578125" style="3" customWidth="1"/>
    <col min="9732" max="9732" width="22.140625" style="3" customWidth="1"/>
    <col min="9733" max="9733" width="31.42578125" style="3" customWidth="1"/>
    <col min="9734" max="9734" width="29.7109375" style="3" customWidth="1"/>
    <col min="9735" max="9735" width="70.42578125" style="3" customWidth="1"/>
    <col min="9736" max="9736" width="62.28515625" style="3" customWidth="1"/>
    <col min="9737" max="9737" width="25.140625" style="3" customWidth="1"/>
    <col min="9738" max="9738" width="31.42578125" style="3" customWidth="1"/>
    <col min="9739" max="9739" width="31" style="3" customWidth="1"/>
    <col min="9740" max="9740" width="37" style="3" customWidth="1"/>
    <col min="9741" max="9741" width="30.140625" style="3" customWidth="1"/>
    <col min="9742" max="9742" width="30.42578125" style="3" customWidth="1"/>
    <col min="9743" max="9743" width="20.85546875" style="3" customWidth="1"/>
    <col min="9744" max="9746" width="11.42578125" style="3"/>
    <col min="9747" max="9747" width="14.42578125" style="3" customWidth="1"/>
    <col min="9748" max="9985" width="11.42578125" style="3"/>
    <col min="9986" max="9986" width="2.42578125" style="3" customWidth="1"/>
    <col min="9987" max="9987" width="30.42578125" style="3" customWidth="1"/>
    <col min="9988" max="9988" width="22.140625" style="3" customWidth="1"/>
    <col min="9989" max="9989" width="31.42578125" style="3" customWidth="1"/>
    <col min="9990" max="9990" width="29.7109375" style="3" customWidth="1"/>
    <col min="9991" max="9991" width="70.42578125" style="3" customWidth="1"/>
    <col min="9992" max="9992" width="62.28515625" style="3" customWidth="1"/>
    <col min="9993" max="9993" width="25.140625" style="3" customWidth="1"/>
    <col min="9994" max="9994" width="31.42578125" style="3" customWidth="1"/>
    <col min="9995" max="9995" width="31" style="3" customWidth="1"/>
    <col min="9996" max="9996" width="37" style="3" customWidth="1"/>
    <col min="9997" max="9997" width="30.140625" style="3" customWidth="1"/>
    <col min="9998" max="9998" width="30.42578125" style="3" customWidth="1"/>
    <col min="9999" max="9999" width="20.85546875" style="3" customWidth="1"/>
    <col min="10000" max="10002" width="11.42578125" style="3"/>
    <col min="10003" max="10003" width="14.42578125" style="3" customWidth="1"/>
    <col min="10004" max="10241" width="11.42578125" style="3"/>
    <col min="10242" max="10242" width="2.42578125" style="3" customWidth="1"/>
    <col min="10243" max="10243" width="30.42578125" style="3" customWidth="1"/>
    <col min="10244" max="10244" width="22.140625" style="3" customWidth="1"/>
    <col min="10245" max="10245" width="31.42578125" style="3" customWidth="1"/>
    <col min="10246" max="10246" width="29.7109375" style="3" customWidth="1"/>
    <col min="10247" max="10247" width="70.42578125" style="3" customWidth="1"/>
    <col min="10248" max="10248" width="62.28515625" style="3" customWidth="1"/>
    <col min="10249" max="10249" width="25.140625" style="3" customWidth="1"/>
    <col min="10250" max="10250" width="31.42578125" style="3" customWidth="1"/>
    <col min="10251" max="10251" width="31" style="3" customWidth="1"/>
    <col min="10252" max="10252" width="37" style="3" customWidth="1"/>
    <col min="10253" max="10253" width="30.140625" style="3" customWidth="1"/>
    <col min="10254" max="10254" width="30.42578125" style="3" customWidth="1"/>
    <col min="10255" max="10255" width="20.85546875" style="3" customWidth="1"/>
    <col min="10256" max="10258" width="11.42578125" style="3"/>
    <col min="10259" max="10259" width="14.42578125" style="3" customWidth="1"/>
    <col min="10260" max="10497" width="11.42578125" style="3"/>
    <col min="10498" max="10498" width="2.42578125" style="3" customWidth="1"/>
    <col min="10499" max="10499" width="30.42578125" style="3" customWidth="1"/>
    <col min="10500" max="10500" width="22.140625" style="3" customWidth="1"/>
    <col min="10501" max="10501" width="31.42578125" style="3" customWidth="1"/>
    <col min="10502" max="10502" width="29.7109375" style="3" customWidth="1"/>
    <col min="10503" max="10503" width="70.42578125" style="3" customWidth="1"/>
    <col min="10504" max="10504" width="62.28515625" style="3" customWidth="1"/>
    <col min="10505" max="10505" width="25.140625" style="3" customWidth="1"/>
    <col min="10506" max="10506" width="31.42578125" style="3" customWidth="1"/>
    <col min="10507" max="10507" width="31" style="3" customWidth="1"/>
    <col min="10508" max="10508" width="37" style="3" customWidth="1"/>
    <col min="10509" max="10509" width="30.140625" style="3" customWidth="1"/>
    <col min="10510" max="10510" width="30.42578125" style="3" customWidth="1"/>
    <col min="10511" max="10511" width="20.85546875" style="3" customWidth="1"/>
    <col min="10512" max="10514" width="11.42578125" style="3"/>
    <col min="10515" max="10515" width="14.42578125" style="3" customWidth="1"/>
    <col min="10516" max="10753" width="11.42578125" style="3"/>
    <col min="10754" max="10754" width="2.42578125" style="3" customWidth="1"/>
    <col min="10755" max="10755" width="30.42578125" style="3" customWidth="1"/>
    <col min="10756" max="10756" width="22.140625" style="3" customWidth="1"/>
    <col min="10757" max="10757" width="31.42578125" style="3" customWidth="1"/>
    <col min="10758" max="10758" width="29.7109375" style="3" customWidth="1"/>
    <col min="10759" max="10759" width="70.42578125" style="3" customWidth="1"/>
    <col min="10760" max="10760" width="62.28515625" style="3" customWidth="1"/>
    <col min="10761" max="10761" width="25.140625" style="3" customWidth="1"/>
    <col min="10762" max="10762" width="31.42578125" style="3" customWidth="1"/>
    <col min="10763" max="10763" width="31" style="3" customWidth="1"/>
    <col min="10764" max="10764" width="37" style="3" customWidth="1"/>
    <col min="10765" max="10765" width="30.140625" style="3" customWidth="1"/>
    <col min="10766" max="10766" width="30.42578125" style="3" customWidth="1"/>
    <col min="10767" max="10767" width="20.85546875" style="3" customWidth="1"/>
    <col min="10768" max="10770" width="11.42578125" style="3"/>
    <col min="10771" max="10771" width="14.42578125" style="3" customWidth="1"/>
    <col min="10772" max="11009" width="11.42578125" style="3"/>
    <col min="11010" max="11010" width="2.42578125" style="3" customWidth="1"/>
    <col min="11011" max="11011" width="30.42578125" style="3" customWidth="1"/>
    <col min="11012" max="11012" width="22.140625" style="3" customWidth="1"/>
    <col min="11013" max="11013" width="31.42578125" style="3" customWidth="1"/>
    <col min="11014" max="11014" width="29.7109375" style="3" customWidth="1"/>
    <col min="11015" max="11015" width="70.42578125" style="3" customWidth="1"/>
    <col min="11016" max="11016" width="62.28515625" style="3" customWidth="1"/>
    <col min="11017" max="11017" width="25.140625" style="3" customWidth="1"/>
    <col min="11018" max="11018" width="31.42578125" style="3" customWidth="1"/>
    <col min="11019" max="11019" width="31" style="3" customWidth="1"/>
    <col min="11020" max="11020" width="37" style="3" customWidth="1"/>
    <col min="11021" max="11021" width="30.140625" style="3" customWidth="1"/>
    <col min="11022" max="11022" width="30.42578125" style="3" customWidth="1"/>
    <col min="11023" max="11023" width="20.85546875" style="3" customWidth="1"/>
    <col min="11024" max="11026" width="11.42578125" style="3"/>
    <col min="11027" max="11027" width="14.42578125" style="3" customWidth="1"/>
    <col min="11028" max="11265" width="11.42578125" style="3"/>
    <col min="11266" max="11266" width="2.42578125" style="3" customWidth="1"/>
    <col min="11267" max="11267" width="30.42578125" style="3" customWidth="1"/>
    <col min="11268" max="11268" width="22.140625" style="3" customWidth="1"/>
    <col min="11269" max="11269" width="31.42578125" style="3" customWidth="1"/>
    <col min="11270" max="11270" width="29.7109375" style="3" customWidth="1"/>
    <col min="11271" max="11271" width="70.42578125" style="3" customWidth="1"/>
    <col min="11272" max="11272" width="62.28515625" style="3" customWidth="1"/>
    <col min="11273" max="11273" width="25.140625" style="3" customWidth="1"/>
    <col min="11274" max="11274" width="31.42578125" style="3" customWidth="1"/>
    <col min="11275" max="11275" width="31" style="3" customWidth="1"/>
    <col min="11276" max="11276" width="37" style="3" customWidth="1"/>
    <col min="11277" max="11277" width="30.140625" style="3" customWidth="1"/>
    <col min="11278" max="11278" width="30.42578125" style="3" customWidth="1"/>
    <col min="11279" max="11279" width="20.85546875" style="3" customWidth="1"/>
    <col min="11280" max="11282" width="11.42578125" style="3"/>
    <col min="11283" max="11283" width="14.42578125" style="3" customWidth="1"/>
    <col min="11284" max="11521" width="11.42578125" style="3"/>
    <col min="11522" max="11522" width="2.42578125" style="3" customWidth="1"/>
    <col min="11523" max="11523" width="30.42578125" style="3" customWidth="1"/>
    <col min="11524" max="11524" width="22.140625" style="3" customWidth="1"/>
    <col min="11525" max="11525" width="31.42578125" style="3" customWidth="1"/>
    <col min="11526" max="11526" width="29.7109375" style="3" customWidth="1"/>
    <col min="11527" max="11527" width="70.42578125" style="3" customWidth="1"/>
    <col min="11528" max="11528" width="62.28515625" style="3" customWidth="1"/>
    <col min="11529" max="11529" width="25.140625" style="3" customWidth="1"/>
    <col min="11530" max="11530" width="31.42578125" style="3" customWidth="1"/>
    <col min="11531" max="11531" width="31" style="3" customWidth="1"/>
    <col min="11532" max="11532" width="37" style="3" customWidth="1"/>
    <col min="11533" max="11533" width="30.140625" style="3" customWidth="1"/>
    <col min="11534" max="11534" width="30.42578125" style="3" customWidth="1"/>
    <col min="11535" max="11535" width="20.85546875" style="3" customWidth="1"/>
    <col min="11536" max="11538" width="11.42578125" style="3"/>
    <col min="11539" max="11539" width="14.42578125" style="3" customWidth="1"/>
    <col min="11540" max="11777" width="11.42578125" style="3"/>
    <col min="11778" max="11778" width="2.42578125" style="3" customWidth="1"/>
    <col min="11779" max="11779" width="30.42578125" style="3" customWidth="1"/>
    <col min="11780" max="11780" width="22.140625" style="3" customWidth="1"/>
    <col min="11781" max="11781" width="31.42578125" style="3" customWidth="1"/>
    <col min="11782" max="11782" width="29.7109375" style="3" customWidth="1"/>
    <col min="11783" max="11783" width="70.42578125" style="3" customWidth="1"/>
    <col min="11784" max="11784" width="62.28515625" style="3" customWidth="1"/>
    <col min="11785" max="11785" width="25.140625" style="3" customWidth="1"/>
    <col min="11786" max="11786" width="31.42578125" style="3" customWidth="1"/>
    <col min="11787" max="11787" width="31" style="3" customWidth="1"/>
    <col min="11788" max="11788" width="37" style="3" customWidth="1"/>
    <col min="11789" max="11789" width="30.140625" style="3" customWidth="1"/>
    <col min="11790" max="11790" width="30.42578125" style="3" customWidth="1"/>
    <col min="11791" max="11791" width="20.85546875" style="3" customWidth="1"/>
    <col min="11792" max="11794" width="11.42578125" style="3"/>
    <col min="11795" max="11795" width="14.42578125" style="3" customWidth="1"/>
    <col min="11796" max="12033" width="11.42578125" style="3"/>
    <col min="12034" max="12034" width="2.42578125" style="3" customWidth="1"/>
    <col min="12035" max="12035" width="30.42578125" style="3" customWidth="1"/>
    <col min="12036" max="12036" width="22.140625" style="3" customWidth="1"/>
    <col min="12037" max="12037" width="31.42578125" style="3" customWidth="1"/>
    <col min="12038" max="12038" width="29.7109375" style="3" customWidth="1"/>
    <col min="12039" max="12039" width="70.42578125" style="3" customWidth="1"/>
    <col min="12040" max="12040" width="62.28515625" style="3" customWidth="1"/>
    <col min="12041" max="12041" width="25.140625" style="3" customWidth="1"/>
    <col min="12042" max="12042" width="31.42578125" style="3" customWidth="1"/>
    <col min="12043" max="12043" width="31" style="3" customWidth="1"/>
    <col min="12044" max="12044" width="37" style="3" customWidth="1"/>
    <col min="12045" max="12045" width="30.140625" style="3" customWidth="1"/>
    <col min="12046" max="12046" width="30.42578125" style="3" customWidth="1"/>
    <col min="12047" max="12047" width="20.85546875" style="3" customWidth="1"/>
    <col min="12048" max="12050" width="11.42578125" style="3"/>
    <col min="12051" max="12051" width="14.42578125" style="3" customWidth="1"/>
    <col min="12052" max="12289" width="11.42578125" style="3"/>
    <col min="12290" max="12290" width="2.42578125" style="3" customWidth="1"/>
    <col min="12291" max="12291" width="30.42578125" style="3" customWidth="1"/>
    <col min="12292" max="12292" width="22.140625" style="3" customWidth="1"/>
    <col min="12293" max="12293" width="31.42578125" style="3" customWidth="1"/>
    <col min="12294" max="12294" width="29.7109375" style="3" customWidth="1"/>
    <col min="12295" max="12295" width="70.42578125" style="3" customWidth="1"/>
    <col min="12296" max="12296" width="62.28515625" style="3" customWidth="1"/>
    <col min="12297" max="12297" width="25.140625" style="3" customWidth="1"/>
    <col min="12298" max="12298" width="31.42578125" style="3" customWidth="1"/>
    <col min="12299" max="12299" width="31" style="3" customWidth="1"/>
    <col min="12300" max="12300" width="37" style="3" customWidth="1"/>
    <col min="12301" max="12301" width="30.140625" style="3" customWidth="1"/>
    <col min="12302" max="12302" width="30.42578125" style="3" customWidth="1"/>
    <col min="12303" max="12303" width="20.85546875" style="3" customWidth="1"/>
    <col min="12304" max="12306" width="11.42578125" style="3"/>
    <col min="12307" max="12307" width="14.42578125" style="3" customWidth="1"/>
    <col min="12308" max="12545" width="11.42578125" style="3"/>
    <col min="12546" max="12546" width="2.42578125" style="3" customWidth="1"/>
    <col min="12547" max="12547" width="30.42578125" style="3" customWidth="1"/>
    <col min="12548" max="12548" width="22.140625" style="3" customWidth="1"/>
    <col min="12549" max="12549" width="31.42578125" style="3" customWidth="1"/>
    <col min="12550" max="12550" width="29.7109375" style="3" customWidth="1"/>
    <col min="12551" max="12551" width="70.42578125" style="3" customWidth="1"/>
    <col min="12552" max="12552" width="62.28515625" style="3" customWidth="1"/>
    <col min="12553" max="12553" width="25.140625" style="3" customWidth="1"/>
    <col min="12554" max="12554" width="31.42578125" style="3" customWidth="1"/>
    <col min="12555" max="12555" width="31" style="3" customWidth="1"/>
    <col min="12556" max="12556" width="37" style="3" customWidth="1"/>
    <col min="12557" max="12557" width="30.140625" style="3" customWidth="1"/>
    <col min="12558" max="12558" width="30.42578125" style="3" customWidth="1"/>
    <col min="12559" max="12559" width="20.85546875" style="3" customWidth="1"/>
    <col min="12560" max="12562" width="11.42578125" style="3"/>
    <col min="12563" max="12563" width="14.42578125" style="3" customWidth="1"/>
    <col min="12564" max="12801" width="11.42578125" style="3"/>
    <col min="12802" max="12802" width="2.42578125" style="3" customWidth="1"/>
    <col min="12803" max="12803" width="30.42578125" style="3" customWidth="1"/>
    <col min="12804" max="12804" width="22.140625" style="3" customWidth="1"/>
    <col min="12805" max="12805" width="31.42578125" style="3" customWidth="1"/>
    <col min="12806" max="12806" width="29.7109375" style="3" customWidth="1"/>
    <col min="12807" max="12807" width="70.42578125" style="3" customWidth="1"/>
    <col min="12808" max="12808" width="62.28515625" style="3" customWidth="1"/>
    <col min="12809" max="12809" width="25.140625" style="3" customWidth="1"/>
    <col min="12810" max="12810" width="31.42578125" style="3" customWidth="1"/>
    <col min="12811" max="12811" width="31" style="3" customWidth="1"/>
    <col min="12812" max="12812" width="37" style="3" customWidth="1"/>
    <col min="12813" max="12813" width="30.140625" style="3" customWidth="1"/>
    <col min="12814" max="12814" width="30.42578125" style="3" customWidth="1"/>
    <col min="12815" max="12815" width="20.85546875" style="3" customWidth="1"/>
    <col min="12816" max="12818" width="11.42578125" style="3"/>
    <col min="12819" max="12819" width="14.42578125" style="3" customWidth="1"/>
    <col min="12820" max="13057" width="11.42578125" style="3"/>
    <col min="13058" max="13058" width="2.42578125" style="3" customWidth="1"/>
    <col min="13059" max="13059" width="30.42578125" style="3" customWidth="1"/>
    <col min="13060" max="13060" width="22.140625" style="3" customWidth="1"/>
    <col min="13061" max="13061" width="31.42578125" style="3" customWidth="1"/>
    <col min="13062" max="13062" width="29.7109375" style="3" customWidth="1"/>
    <col min="13063" max="13063" width="70.42578125" style="3" customWidth="1"/>
    <col min="13064" max="13064" width="62.28515625" style="3" customWidth="1"/>
    <col min="13065" max="13065" width="25.140625" style="3" customWidth="1"/>
    <col min="13066" max="13066" width="31.42578125" style="3" customWidth="1"/>
    <col min="13067" max="13067" width="31" style="3" customWidth="1"/>
    <col min="13068" max="13068" width="37" style="3" customWidth="1"/>
    <col min="13069" max="13069" width="30.140625" style="3" customWidth="1"/>
    <col min="13070" max="13070" width="30.42578125" style="3" customWidth="1"/>
    <col min="13071" max="13071" width="20.85546875" style="3" customWidth="1"/>
    <col min="13072" max="13074" width="11.42578125" style="3"/>
    <col min="13075" max="13075" width="14.42578125" style="3" customWidth="1"/>
    <col min="13076" max="13313" width="11.42578125" style="3"/>
    <col min="13314" max="13314" width="2.42578125" style="3" customWidth="1"/>
    <col min="13315" max="13315" width="30.42578125" style="3" customWidth="1"/>
    <col min="13316" max="13316" width="22.140625" style="3" customWidth="1"/>
    <col min="13317" max="13317" width="31.42578125" style="3" customWidth="1"/>
    <col min="13318" max="13318" width="29.7109375" style="3" customWidth="1"/>
    <col min="13319" max="13319" width="70.42578125" style="3" customWidth="1"/>
    <col min="13320" max="13320" width="62.28515625" style="3" customWidth="1"/>
    <col min="13321" max="13321" width="25.140625" style="3" customWidth="1"/>
    <col min="13322" max="13322" width="31.42578125" style="3" customWidth="1"/>
    <col min="13323" max="13323" width="31" style="3" customWidth="1"/>
    <col min="13324" max="13324" width="37" style="3" customWidth="1"/>
    <col min="13325" max="13325" width="30.140625" style="3" customWidth="1"/>
    <col min="13326" max="13326" width="30.42578125" style="3" customWidth="1"/>
    <col min="13327" max="13327" width="20.85546875" style="3" customWidth="1"/>
    <col min="13328" max="13330" width="11.42578125" style="3"/>
    <col min="13331" max="13331" width="14.42578125" style="3" customWidth="1"/>
    <col min="13332" max="13569" width="11.42578125" style="3"/>
    <col min="13570" max="13570" width="2.42578125" style="3" customWidth="1"/>
    <col min="13571" max="13571" width="30.42578125" style="3" customWidth="1"/>
    <col min="13572" max="13572" width="22.140625" style="3" customWidth="1"/>
    <col min="13573" max="13573" width="31.42578125" style="3" customWidth="1"/>
    <col min="13574" max="13574" width="29.7109375" style="3" customWidth="1"/>
    <col min="13575" max="13575" width="70.42578125" style="3" customWidth="1"/>
    <col min="13576" max="13576" width="62.28515625" style="3" customWidth="1"/>
    <col min="13577" max="13577" width="25.140625" style="3" customWidth="1"/>
    <col min="13578" max="13578" width="31.42578125" style="3" customWidth="1"/>
    <col min="13579" max="13579" width="31" style="3" customWidth="1"/>
    <col min="13580" max="13580" width="37" style="3" customWidth="1"/>
    <col min="13581" max="13581" width="30.140625" style="3" customWidth="1"/>
    <col min="13582" max="13582" width="30.42578125" style="3" customWidth="1"/>
    <col min="13583" max="13583" width="20.85546875" style="3" customWidth="1"/>
    <col min="13584" max="13586" width="11.42578125" style="3"/>
    <col min="13587" max="13587" width="14.42578125" style="3" customWidth="1"/>
    <col min="13588" max="13825" width="11.42578125" style="3"/>
    <col min="13826" max="13826" width="2.42578125" style="3" customWidth="1"/>
    <col min="13827" max="13827" width="30.42578125" style="3" customWidth="1"/>
    <col min="13828" max="13828" width="22.140625" style="3" customWidth="1"/>
    <col min="13829" max="13829" width="31.42578125" style="3" customWidth="1"/>
    <col min="13830" max="13830" width="29.7109375" style="3" customWidth="1"/>
    <col min="13831" max="13831" width="70.42578125" style="3" customWidth="1"/>
    <col min="13832" max="13832" width="62.28515625" style="3" customWidth="1"/>
    <col min="13833" max="13833" width="25.140625" style="3" customWidth="1"/>
    <col min="13834" max="13834" width="31.42578125" style="3" customWidth="1"/>
    <col min="13835" max="13835" width="31" style="3" customWidth="1"/>
    <col min="13836" max="13836" width="37" style="3" customWidth="1"/>
    <col min="13837" max="13837" width="30.140625" style="3" customWidth="1"/>
    <col min="13838" max="13838" width="30.42578125" style="3" customWidth="1"/>
    <col min="13839" max="13839" width="20.85546875" style="3" customWidth="1"/>
    <col min="13840" max="13842" width="11.42578125" style="3"/>
    <col min="13843" max="13843" width="14.42578125" style="3" customWidth="1"/>
    <col min="13844" max="14081" width="11.42578125" style="3"/>
    <col min="14082" max="14082" width="2.42578125" style="3" customWidth="1"/>
    <col min="14083" max="14083" width="30.42578125" style="3" customWidth="1"/>
    <col min="14084" max="14084" width="22.140625" style="3" customWidth="1"/>
    <col min="14085" max="14085" width="31.42578125" style="3" customWidth="1"/>
    <col min="14086" max="14086" width="29.7109375" style="3" customWidth="1"/>
    <col min="14087" max="14087" width="70.42578125" style="3" customWidth="1"/>
    <col min="14088" max="14088" width="62.28515625" style="3" customWidth="1"/>
    <col min="14089" max="14089" width="25.140625" style="3" customWidth="1"/>
    <col min="14090" max="14090" width="31.42578125" style="3" customWidth="1"/>
    <col min="14091" max="14091" width="31" style="3" customWidth="1"/>
    <col min="14092" max="14092" width="37" style="3" customWidth="1"/>
    <col min="14093" max="14093" width="30.140625" style="3" customWidth="1"/>
    <col min="14094" max="14094" width="30.42578125" style="3" customWidth="1"/>
    <col min="14095" max="14095" width="20.85546875" style="3" customWidth="1"/>
    <col min="14096" max="14098" width="11.42578125" style="3"/>
    <col min="14099" max="14099" width="14.42578125" style="3" customWidth="1"/>
    <col min="14100" max="14337" width="11.42578125" style="3"/>
    <col min="14338" max="14338" width="2.42578125" style="3" customWidth="1"/>
    <col min="14339" max="14339" width="30.42578125" style="3" customWidth="1"/>
    <col min="14340" max="14340" width="22.140625" style="3" customWidth="1"/>
    <col min="14341" max="14341" width="31.42578125" style="3" customWidth="1"/>
    <col min="14342" max="14342" width="29.7109375" style="3" customWidth="1"/>
    <col min="14343" max="14343" width="70.42578125" style="3" customWidth="1"/>
    <col min="14344" max="14344" width="62.28515625" style="3" customWidth="1"/>
    <col min="14345" max="14345" width="25.140625" style="3" customWidth="1"/>
    <col min="14346" max="14346" width="31.42578125" style="3" customWidth="1"/>
    <col min="14347" max="14347" width="31" style="3" customWidth="1"/>
    <col min="14348" max="14348" width="37" style="3" customWidth="1"/>
    <col min="14349" max="14349" width="30.140625" style="3" customWidth="1"/>
    <col min="14350" max="14350" width="30.42578125" style="3" customWidth="1"/>
    <col min="14351" max="14351" width="20.85546875" style="3" customWidth="1"/>
    <col min="14352" max="14354" width="11.42578125" style="3"/>
    <col min="14355" max="14355" width="14.42578125" style="3" customWidth="1"/>
    <col min="14356" max="14593" width="11.42578125" style="3"/>
    <col min="14594" max="14594" width="2.42578125" style="3" customWidth="1"/>
    <col min="14595" max="14595" width="30.42578125" style="3" customWidth="1"/>
    <col min="14596" max="14596" width="22.140625" style="3" customWidth="1"/>
    <col min="14597" max="14597" width="31.42578125" style="3" customWidth="1"/>
    <col min="14598" max="14598" width="29.7109375" style="3" customWidth="1"/>
    <col min="14599" max="14599" width="70.42578125" style="3" customWidth="1"/>
    <col min="14600" max="14600" width="62.28515625" style="3" customWidth="1"/>
    <col min="14601" max="14601" width="25.140625" style="3" customWidth="1"/>
    <col min="14602" max="14602" width="31.42578125" style="3" customWidth="1"/>
    <col min="14603" max="14603" width="31" style="3" customWidth="1"/>
    <col min="14604" max="14604" width="37" style="3" customWidth="1"/>
    <col min="14605" max="14605" width="30.140625" style="3" customWidth="1"/>
    <col min="14606" max="14606" width="30.42578125" style="3" customWidth="1"/>
    <col min="14607" max="14607" width="20.85546875" style="3" customWidth="1"/>
    <col min="14608" max="14610" width="11.42578125" style="3"/>
    <col min="14611" max="14611" width="14.42578125" style="3" customWidth="1"/>
    <col min="14612" max="14849" width="11.42578125" style="3"/>
    <col min="14850" max="14850" width="2.42578125" style="3" customWidth="1"/>
    <col min="14851" max="14851" width="30.42578125" style="3" customWidth="1"/>
    <col min="14852" max="14852" width="22.140625" style="3" customWidth="1"/>
    <col min="14853" max="14853" width="31.42578125" style="3" customWidth="1"/>
    <col min="14854" max="14854" width="29.7109375" style="3" customWidth="1"/>
    <col min="14855" max="14855" width="70.42578125" style="3" customWidth="1"/>
    <col min="14856" max="14856" width="62.28515625" style="3" customWidth="1"/>
    <col min="14857" max="14857" width="25.140625" style="3" customWidth="1"/>
    <col min="14858" max="14858" width="31.42578125" style="3" customWidth="1"/>
    <col min="14859" max="14859" width="31" style="3" customWidth="1"/>
    <col min="14860" max="14860" width="37" style="3" customWidth="1"/>
    <col min="14861" max="14861" width="30.140625" style="3" customWidth="1"/>
    <col min="14862" max="14862" width="30.42578125" style="3" customWidth="1"/>
    <col min="14863" max="14863" width="20.85546875" style="3" customWidth="1"/>
    <col min="14864" max="14866" width="11.42578125" style="3"/>
    <col min="14867" max="14867" width="14.42578125" style="3" customWidth="1"/>
    <col min="14868" max="15105" width="11.42578125" style="3"/>
    <col min="15106" max="15106" width="2.42578125" style="3" customWidth="1"/>
    <col min="15107" max="15107" width="30.42578125" style="3" customWidth="1"/>
    <col min="15108" max="15108" width="22.140625" style="3" customWidth="1"/>
    <col min="15109" max="15109" width="31.42578125" style="3" customWidth="1"/>
    <col min="15110" max="15110" width="29.7109375" style="3" customWidth="1"/>
    <col min="15111" max="15111" width="70.42578125" style="3" customWidth="1"/>
    <col min="15112" max="15112" width="62.28515625" style="3" customWidth="1"/>
    <col min="15113" max="15113" width="25.140625" style="3" customWidth="1"/>
    <col min="15114" max="15114" width="31.42578125" style="3" customWidth="1"/>
    <col min="15115" max="15115" width="31" style="3" customWidth="1"/>
    <col min="15116" max="15116" width="37" style="3" customWidth="1"/>
    <col min="15117" max="15117" width="30.140625" style="3" customWidth="1"/>
    <col min="15118" max="15118" width="30.42578125" style="3" customWidth="1"/>
    <col min="15119" max="15119" width="20.85546875" style="3" customWidth="1"/>
    <col min="15120" max="15122" width="11.42578125" style="3"/>
    <col min="15123" max="15123" width="14.42578125" style="3" customWidth="1"/>
    <col min="15124" max="15361" width="11.42578125" style="3"/>
    <col min="15362" max="15362" width="2.42578125" style="3" customWidth="1"/>
    <col min="15363" max="15363" width="30.42578125" style="3" customWidth="1"/>
    <col min="15364" max="15364" width="22.140625" style="3" customWidth="1"/>
    <col min="15365" max="15365" width="31.42578125" style="3" customWidth="1"/>
    <col min="15366" max="15366" width="29.7109375" style="3" customWidth="1"/>
    <col min="15367" max="15367" width="70.42578125" style="3" customWidth="1"/>
    <col min="15368" max="15368" width="62.28515625" style="3" customWidth="1"/>
    <col min="15369" max="15369" width="25.140625" style="3" customWidth="1"/>
    <col min="15370" max="15370" width="31.42578125" style="3" customWidth="1"/>
    <col min="15371" max="15371" width="31" style="3" customWidth="1"/>
    <col min="15372" max="15372" width="37" style="3" customWidth="1"/>
    <col min="15373" max="15373" width="30.140625" style="3" customWidth="1"/>
    <col min="15374" max="15374" width="30.42578125" style="3" customWidth="1"/>
    <col min="15375" max="15375" width="20.85546875" style="3" customWidth="1"/>
    <col min="15376" max="15378" width="11.42578125" style="3"/>
    <col min="15379" max="15379" width="14.42578125" style="3" customWidth="1"/>
    <col min="15380" max="15617" width="11.42578125" style="3"/>
    <col min="15618" max="15618" width="2.42578125" style="3" customWidth="1"/>
    <col min="15619" max="15619" width="30.42578125" style="3" customWidth="1"/>
    <col min="15620" max="15620" width="22.140625" style="3" customWidth="1"/>
    <col min="15621" max="15621" width="31.42578125" style="3" customWidth="1"/>
    <col min="15622" max="15622" width="29.7109375" style="3" customWidth="1"/>
    <col min="15623" max="15623" width="70.42578125" style="3" customWidth="1"/>
    <col min="15624" max="15624" width="62.28515625" style="3" customWidth="1"/>
    <col min="15625" max="15625" width="25.140625" style="3" customWidth="1"/>
    <col min="15626" max="15626" width="31.42578125" style="3" customWidth="1"/>
    <col min="15627" max="15627" width="31" style="3" customWidth="1"/>
    <col min="15628" max="15628" width="37" style="3" customWidth="1"/>
    <col min="15629" max="15629" width="30.140625" style="3" customWidth="1"/>
    <col min="15630" max="15630" width="30.42578125" style="3" customWidth="1"/>
    <col min="15631" max="15631" width="20.85546875" style="3" customWidth="1"/>
    <col min="15632" max="15634" width="11.42578125" style="3"/>
    <col min="15635" max="15635" width="14.42578125" style="3" customWidth="1"/>
    <col min="15636" max="15873" width="11.42578125" style="3"/>
    <col min="15874" max="15874" width="2.42578125" style="3" customWidth="1"/>
    <col min="15875" max="15875" width="30.42578125" style="3" customWidth="1"/>
    <col min="15876" max="15876" width="22.140625" style="3" customWidth="1"/>
    <col min="15877" max="15877" width="31.42578125" style="3" customWidth="1"/>
    <col min="15878" max="15878" width="29.7109375" style="3" customWidth="1"/>
    <col min="15879" max="15879" width="70.42578125" style="3" customWidth="1"/>
    <col min="15880" max="15880" width="62.28515625" style="3" customWidth="1"/>
    <col min="15881" max="15881" width="25.140625" style="3" customWidth="1"/>
    <col min="15882" max="15882" width="31.42578125" style="3" customWidth="1"/>
    <col min="15883" max="15883" width="31" style="3" customWidth="1"/>
    <col min="15884" max="15884" width="37" style="3" customWidth="1"/>
    <col min="15885" max="15885" width="30.140625" style="3" customWidth="1"/>
    <col min="15886" max="15886" width="30.42578125" style="3" customWidth="1"/>
    <col min="15887" max="15887" width="20.85546875" style="3" customWidth="1"/>
    <col min="15888" max="15890" width="11.42578125" style="3"/>
    <col min="15891" max="15891" width="14.42578125" style="3" customWidth="1"/>
    <col min="15892" max="16129" width="11.42578125" style="3"/>
    <col min="16130" max="16130" width="2.42578125" style="3" customWidth="1"/>
    <col min="16131" max="16131" width="30.42578125" style="3" customWidth="1"/>
    <col min="16132" max="16132" width="22.140625" style="3" customWidth="1"/>
    <col min="16133" max="16133" width="31.42578125" style="3" customWidth="1"/>
    <col min="16134" max="16134" width="29.7109375" style="3" customWidth="1"/>
    <col min="16135" max="16135" width="70.42578125" style="3" customWidth="1"/>
    <col min="16136" max="16136" width="62.28515625" style="3" customWidth="1"/>
    <col min="16137" max="16137" width="25.140625" style="3" customWidth="1"/>
    <col min="16138" max="16138" width="31.42578125" style="3" customWidth="1"/>
    <col min="16139" max="16139" width="31" style="3" customWidth="1"/>
    <col min="16140" max="16140" width="37" style="3" customWidth="1"/>
    <col min="16141" max="16141" width="30.140625" style="3" customWidth="1"/>
    <col min="16142" max="16142" width="30.42578125" style="3" customWidth="1"/>
    <col min="16143" max="16143" width="20.85546875" style="3" customWidth="1"/>
    <col min="16144" max="16146" width="11.42578125" style="3"/>
    <col min="16147" max="16147" width="14.42578125" style="3" customWidth="1"/>
    <col min="16148" max="16384" width="11.42578125" style="3"/>
  </cols>
  <sheetData>
    <row r="1" spans="2:26" ht="62.25" thickBot="1" x14ac:dyDescent="0.25">
      <c r="B1" s="342" t="s">
        <v>264</v>
      </c>
      <c r="C1" s="342"/>
      <c r="D1" s="342"/>
      <c r="E1" s="342"/>
      <c r="F1" s="342"/>
      <c r="G1" s="342"/>
      <c r="H1" s="342"/>
      <c r="I1" s="342"/>
      <c r="J1" s="342"/>
      <c r="K1" s="127"/>
      <c r="L1" s="128"/>
      <c r="Z1" s="30">
        <v>504881</v>
      </c>
    </row>
    <row r="2" spans="2:26" ht="32.25" thickBot="1" x14ac:dyDescent="0.25">
      <c r="B2" s="343" t="s">
        <v>265</v>
      </c>
      <c r="C2" s="343"/>
      <c r="D2" s="343"/>
      <c r="E2" s="343"/>
      <c r="F2" s="343"/>
      <c r="G2" s="343"/>
      <c r="H2" s="343"/>
      <c r="I2" s="343"/>
      <c r="J2" s="343"/>
      <c r="K2" s="129"/>
      <c r="L2" s="130"/>
      <c r="Z2" s="30">
        <v>53564</v>
      </c>
    </row>
    <row r="3" spans="2:26" ht="33" thickTop="1" thickBot="1" x14ac:dyDescent="0.25">
      <c r="B3" s="131" t="s">
        <v>266</v>
      </c>
      <c r="C3" s="132" t="s">
        <v>267</v>
      </c>
      <c r="D3" s="132" t="s">
        <v>76</v>
      </c>
      <c r="E3" s="133" t="s">
        <v>268</v>
      </c>
      <c r="F3" s="134" t="s">
        <v>269</v>
      </c>
      <c r="G3" s="134" t="s">
        <v>270</v>
      </c>
      <c r="H3" s="135" t="s">
        <v>271</v>
      </c>
      <c r="I3" s="135" t="s">
        <v>272</v>
      </c>
      <c r="J3" s="135" t="s">
        <v>273</v>
      </c>
      <c r="K3" s="136" t="s">
        <v>274</v>
      </c>
      <c r="L3" s="137" t="s">
        <v>81</v>
      </c>
    </row>
    <row r="4" spans="2:26" ht="11.45" customHeight="1" thickTop="1" thickBot="1" x14ac:dyDescent="0.25">
      <c r="B4" s="138"/>
      <c r="C4" s="139"/>
      <c r="D4" s="139"/>
      <c r="E4" s="139"/>
      <c r="F4" s="140"/>
      <c r="G4" s="141"/>
      <c r="H4" s="142"/>
      <c r="I4" s="142"/>
      <c r="J4" s="142"/>
      <c r="K4" s="143"/>
    </row>
    <row r="5" spans="2:26" ht="22.5" thickTop="1" thickBot="1" x14ac:dyDescent="0.25">
      <c r="B5" s="339" t="s">
        <v>275</v>
      </c>
      <c r="C5" s="339"/>
      <c r="D5" s="339"/>
      <c r="E5" s="339"/>
      <c r="F5" s="339"/>
      <c r="G5" s="339"/>
      <c r="H5" s="339"/>
      <c r="I5" s="339"/>
      <c r="J5" s="340"/>
      <c r="K5" s="344" t="s">
        <v>343</v>
      </c>
    </row>
    <row r="6" spans="2:26" ht="111.95" customHeight="1" thickTop="1" thickBot="1" x14ac:dyDescent="0.35">
      <c r="B6" s="144">
        <v>44969</v>
      </c>
      <c r="C6" s="145">
        <f>'12 FEBRERO '!C68</f>
        <v>26</v>
      </c>
      <c r="D6" s="145">
        <f>'12 FEBRERO '!B68</f>
        <v>82</v>
      </c>
      <c r="E6" s="146" t="s">
        <v>277</v>
      </c>
      <c r="F6" s="147" t="s">
        <v>278</v>
      </c>
      <c r="G6" s="148"/>
      <c r="H6" s="149">
        <f>'12 FEBRERO '!G68</f>
        <v>12586113</v>
      </c>
      <c r="I6" s="150"/>
      <c r="J6" s="151"/>
      <c r="K6" s="344"/>
    </row>
    <row r="7" spans="2:26" ht="23.25" customHeight="1" thickTop="1" thickBot="1" x14ac:dyDescent="0.35">
      <c r="B7" s="144">
        <v>44969</v>
      </c>
      <c r="C7" s="145">
        <f>'12 FEBRERO '!U26</f>
        <v>4</v>
      </c>
      <c r="D7" s="145">
        <f>'12 FEBRERO '!T26</f>
        <v>16</v>
      </c>
      <c r="E7" s="152"/>
      <c r="F7" s="153" t="s">
        <v>279</v>
      </c>
      <c r="G7" s="148"/>
      <c r="H7" s="149">
        <f>'12 FEBRERO '!Y26</f>
        <v>3446884</v>
      </c>
      <c r="I7" s="150"/>
      <c r="J7" s="151"/>
      <c r="K7" s="344"/>
      <c r="L7" s="154"/>
      <c r="P7" s="155"/>
    </row>
    <row r="8" spans="2:26" ht="78.95" customHeight="1" thickTop="1" thickBot="1" x14ac:dyDescent="0.35">
      <c r="B8" s="144">
        <v>44969</v>
      </c>
      <c r="C8" s="145">
        <f>'12 FEBRERO '!L26</f>
        <v>3</v>
      </c>
      <c r="D8" s="145">
        <f>'12 FEBRERO '!K26</f>
        <v>7</v>
      </c>
      <c r="E8" s="152"/>
      <c r="F8" s="153" t="s">
        <v>280</v>
      </c>
      <c r="G8" s="148"/>
      <c r="H8" s="149">
        <f>'12 FEBRERO '!P26</f>
        <v>1061892</v>
      </c>
      <c r="I8" s="150"/>
      <c r="J8" s="151"/>
      <c r="K8" s="344"/>
      <c r="L8" s="154"/>
    </row>
    <row r="9" spans="2:26" ht="21.95" customHeight="1" thickTop="1" thickBot="1" x14ac:dyDescent="0.35">
      <c r="B9" s="144"/>
      <c r="C9" s="156"/>
      <c r="D9" s="156"/>
      <c r="E9" s="152"/>
      <c r="F9" s="153"/>
      <c r="G9" s="148"/>
      <c r="H9" s="149"/>
      <c r="I9" s="150"/>
      <c r="J9" s="151"/>
      <c r="K9" s="345">
        <v>13754047</v>
      </c>
      <c r="L9" s="3"/>
    </row>
    <row r="10" spans="2:26" ht="21.95" customHeight="1" thickTop="1" thickBot="1" x14ac:dyDescent="0.35">
      <c r="B10" s="144"/>
      <c r="C10" s="156"/>
      <c r="D10" s="156"/>
      <c r="E10" s="152"/>
      <c r="F10" s="153"/>
      <c r="G10" s="148"/>
      <c r="H10" s="149"/>
      <c r="I10" s="150"/>
      <c r="J10" s="151"/>
      <c r="K10" s="345"/>
      <c r="L10" s="157" t="s">
        <v>281</v>
      </c>
      <c r="M10" s="158" t="s">
        <v>282</v>
      </c>
    </row>
    <row r="11" spans="2:26" ht="24.75" thickTop="1" thickBot="1" x14ac:dyDescent="0.4">
      <c r="B11" s="144"/>
      <c r="C11" s="156"/>
      <c r="D11" s="156"/>
      <c r="E11" s="152"/>
      <c r="G11" s="148"/>
      <c r="H11" s="149"/>
      <c r="I11" s="150"/>
      <c r="J11" s="159"/>
      <c r="K11" s="345"/>
      <c r="L11" s="160">
        <f>SUM(H6:I11)</f>
        <v>17094889</v>
      </c>
      <c r="M11" s="161">
        <f>L11+K9+L19+L28+L55+L37+L46+L64</f>
        <v>65533647</v>
      </c>
      <c r="N11" s="113"/>
      <c r="O11" s="113"/>
      <c r="Q11" s="82"/>
    </row>
    <row r="12" spans="2:26" ht="22.5" thickTop="1" thickBot="1" x14ac:dyDescent="0.35">
      <c r="B12" s="144" t="s">
        <v>48</v>
      </c>
      <c r="C12" s="145">
        <f>SUM(C6:C8)</f>
        <v>33</v>
      </c>
      <c r="D12" s="145">
        <f>SUM(D6:D8)</f>
        <v>105</v>
      </c>
      <c r="E12" s="145">
        <f>SUM(E6:E11)</f>
        <v>0</v>
      </c>
      <c r="F12" s="153"/>
      <c r="G12" s="148"/>
      <c r="H12" s="162">
        <f>SUM(H6:H11)</f>
        <v>17094889</v>
      </c>
      <c r="I12" s="163">
        <f>SUM(I11)</f>
        <v>0</v>
      </c>
      <c r="J12" s="164">
        <v>0</v>
      </c>
      <c r="K12" s="345"/>
      <c r="L12" s="165"/>
      <c r="M12" s="23"/>
      <c r="N12" s="23"/>
      <c r="O12" s="23"/>
      <c r="P12" s="23"/>
    </row>
    <row r="13" spans="2:26" ht="12.75" customHeight="1" thickTop="1" thickBot="1" x14ac:dyDescent="0.4">
      <c r="B13" s="166"/>
      <c r="C13" s="167"/>
      <c r="D13" s="167"/>
      <c r="E13" s="167"/>
      <c r="F13" s="168"/>
      <c r="G13" s="168"/>
      <c r="H13" s="169"/>
      <c r="I13" s="169"/>
      <c r="J13" s="170" t="s">
        <v>283</v>
      </c>
      <c r="K13" s="171"/>
      <c r="L13" s="165"/>
      <c r="M13" s="23"/>
      <c r="N13" s="23"/>
      <c r="O13" s="23"/>
      <c r="P13" s="23"/>
    </row>
    <row r="14" spans="2:26" ht="21.95" customHeight="1" thickTop="1" thickBot="1" x14ac:dyDescent="0.25">
      <c r="B14" s="339" t="s">
        <v>275</v>
      </c>
      <c r="C14" s="339"/>
      <c r="D14" s="339"/>
      <c r="E14" s="339"/>
      <c r="F14" s="339"/>
      <c r="G14" s="339"/>
      <c r="H14" s="339"/>
      <c r="I14" s="339"/>
      <c r="J14" s="340"/>
      <c r="K14" s="341"/>
      <c r="L14" s="172"/>
      <c r="N14" s="23"/>
      <c r="O14" s="23"/>
      <c r="P14" s="23"/>
      <c r="Q14" s="173"/>
    </row>
    <row r="15" spans="2:26" ht="22.5" thickTop="1" thickBot="1" x14ac:dyDescent="0.35">
      <c r="B15" s="144">
        <v>44976</v>
      </c>
      <c r="C15" s="145">
        <f>'19 FEBRERO'!C68</f>
        <v>26</v>
      </c>
      <c r="D15" s="145">
        <f>'19 FEBRERO'!B68</f>
        <v>74</v>
      </c>
      <c r="E15" s="152"/>
      <c r="F15" s="147" t="s">
        <v>278</v>
      </c>
      <c r="G15" s="148"/>
      <c r="H15" s="149">
        <f>'19 FEBRERO'!G68</f>
        <v>12098777</v>
      </c>
      <c r="I15" s="150"/>
      <c r="J15" s="151"/>
      <c r="K15" s="341"/>
    </row>
    <row r="16" spans="2:26" ht="22.5" thickTop="1" thickBot="1" x14ac:dyDescent="0.35">
      <c r="B16" s="144">
        <v>44976</v>
      </c>
      <c r="C16" s="145">
        <f>'19 FEBRERO'!U26</f>
        <v>4</v>
      </c>
      <c r="D16" s="145">
        <f>'19 FEBRERO'!T26</f>
        <v>17</v>
      </c>
      <c r="E16" s="152"/>
      <c r="F16" s="153" t="s">
        <v>279</v>
      </c>
      <c r="G16" s="148"/>
      <c r="H16" s="149">
        <f>'19 FEBRERO'!Y26</f>
        <v>3505300</v>
      </c>
      <c r="I16" s="150"/>
      <c r="J16" s="151"/>
      <c r="K16" s="341"/>
      <c r="L16" s="154"/>
      <c r="P16" s="113"/>
    </row>
    <row r="17" spans="2:20" ht="47.1" customHeight="1" thickTop="1" thickBot="1" x14ac:dyDescent="0.4">
      <c r="B17" s="144">
        <v>44976</v>
      </c>
      <c r="C17" s="145">
        <f>'19 FEBRERO'!L26</f>
        <v>4</v>
      </c>
      <c r="D17" s="145">
        <f>'19 FEBRERO'!K26</f>
        <v>9</v>
      </c>
      <c r="E17" s="152"/>
      <c r="F17" s="153" t="s">
        <v>280</v>
      </c>
      <c r="G17" s="148"/>
      <c r="H17" s="149">
        <f>'19 FEBRERO'!P26</f>
        <v>1420699</v>
      </c>
      <c r="I17" s="150"/>
      <c r="J17" s="151"/>
      <c r="K17" s="341"/>
      <c r="L17" s="154"/>
      <c r="S17" s="174"/>
    </row>
    <row r="18" spans="2:20" ht="27" thickTop="1" thickBot="1" x14ac:dyDescent="0.4">
      <c r="B18" s="144"/>
      <c r="C18" s="145"/>
      <c r="D18" s="145"/>
      <c r="E18" s="152"/>
      <c r="F18" s="153"/>
      <c r="G18" s="148"/>
      <c r="H18" s="149"/>
      <c r="I18" s="150"/>
      <c r="J18" s="151"/>
      <c r="K18" s="345"/>
      <c r="L18" s="157" t="s">
        <v>281</v>
      </c>
      <c r="M18" s="158" t="s">
        <v>282</v>
      </c>
      <c r="S18" s="174"/>
    </row>
    <row r="19" spans="2:20" ht="27" thickTop="1" thickBot="1" x14ac:dyDescent="0.4">
      <c r="B19" s="144"/>
      <c r="C19" s="145"/>
      <c r="D19" s="145"/>
      <c r="E19" s="152"/>
      <c r="F19" s="153"/>
      <c r="G19" s="148"/>
      <c r="H19" s="149"/>
      <c r="I19" s="150"/>
      <c r="J19" s="151"/>
      <c r="K19" s="345"/>
      <c r="L19" s="346">
        <f>SUM(H15:I20)</f>
        <v>17024776</v>
      </c>
      <c r="M19" s="348"/>
      <c r="P19" s="155"/>
      <c r="S19" s="174"/>
    </row>
    <row r="20" spans="2:20" ht="27" thickTop="1" thickBot="1" x14ac:dyDescent="0.4">
      <c r="B20" s="144"/>
      <c r="C20" s="145"/>
      <c r="D20" s="145"/>
      <c r="E20" s="152"/>
      <c r="F20" s="153"/>
      <c r="G20" s="148"/>
      <c r="H20" s="149"/>
      <c r="I20" s="150"/>
      <c r="J20" s="175"/>
      <c r="K20" s="345"/>
      <c r="L20" s="347"/>
      <c r="M20" s="349"/>
      <c r="N20" s="113"/>
      <c r="O20" s="82"/>
      <c r="P20" s="113"/>
      <c r="S20" s="174"/>
    </row>
    <row r="21" spans="2:20" ht="27" thickTop="1" thickBot="1" x14ac:dyDescent="0.4">
      <c r="B21" s="144" t="s">
        <v>284</v>
      </c>
      <c r="C21" s="145">
        <f>SUM(C15:C20)</f>
        <v>34</v>
      </c>
      <c r="D21" s="145">
        <f>SUM(D15:D20)</f>
        <v>100</v>
      </c>
      <c r="E21" s="152">
        <f>SUM(E15:E20)</f>
        <v>0</v>
      </c>
      <c r="F21" s="153"/>
      <c r="G21" s="148"/>
      <c r="H21" s="162">
        <f>SUM(H15:H20)</f>
        <v>17024776</v>
      </c>
      <c r="I21" s="162"/>
      <c r="J21" s="176">
        <v>0</v>
      </c>
      <c r="K21" s="345"/>
      <c r="L21" s="165"/>
      <c r="M21" s="23" t="s">
        <v>277</v>
      </c>
      <c r="N21" s="113"/>
      <c r="S21" s="174"/>
    </row>
    <row r="22" spans="2:20" ht="6.75" customHeight="1" thickTop="1" thickBot="1" x14ac:dyDescent="0.4">
      <c r="B22" s="138"/>
      <c r="C22" s="145"/>
      <c r="D22" s="145"/>
      <c r="E22" s="139"/>
      <c r="F22" s="140"/>
      <c r="G22" s="141"/>
      <c r="H22" s="177"/>
      <c r="I22" s="177"/>
      <c r="J22" s="178"/>
      <c r="K22" s="178"/>
      <c r="L22" s="165"/>
      <c r="M22" s="23"/>
      <c r="S22" s="179"/>
    </row>
    <row r="23" spans="2:20" ht="21.95" customHeight="1" thickTop="1" thickBot="1" x14ac:dyDescent="0.4">
      <c r="B23" s="339" t="s">
        <v>275</v>
      </c>
      <c r="C23" s="339"/>
      <c r="D23" s="339"/>
      <c r="E23" s="339"/>
      <c r="F23" s="339"/>
      <c r="G23" s="339"/>
      <c r="H23" s="339"/>
      <c r="I23" s="339"/>
      <c r="J23" s="340"/>
      <c r="K23" s="341"/>
      <c r="L23" s="172"/>
      <c r="N23" s="23"/>
      <c r="O23" s="23"/>
      <c r="P23" s="23"/>
      <c r="Q23" s="173"/>
      <c r="S23" s="180"/>
    </row>
    <row r="24" spans="2:20" ht="27" thickTop="1" thickBot="1" x14ac:dyDescent="0.4">
      <c r="B24" s="144">
        <v>44983</v>
      </c>
      <c r="C24" s="181">
        <f>'26 FEBRERO'!C68</f>
        <v>26</v>
      </c>
      <c r="D24" s="146">
        <f>'26 FEBRERO'!B68</f>
        <v>81</v>
      </c>
      <c r="E24" s="152"/>
      <c r="F24" s="147" t="s">
        <v>278</v>
      </c>
      <c r="G24" s="148"/>
      <c r="H24" s="149">
        <f>'26 FEBRERO'!G68</f>
        <v>12518065</v>
      </c>
      <c r="I24" s="150"/>
      <c r="J24" s="151"/>
      <c r="K24" s="341"/>
      <c r="S24" s="179"/>
    </row>
    <row r="25" spans="2:20" ht="31.5" thickTop="1" thickBot="1" x14ac:dyDescent="0.45">
      <c r="B25" s="144">
        <v>44983</v>
      </c>
      <c r="C25" s="156">
        <f>'26 FEBRERO'!U26</f>
        <v>4</v>
      </c>
      <c r="D25" s="156">
        <f>'26 FEBRERO'!T26</f>
        <v>18</v>
      </c>
      <c r="E25" s="152"/>
      <c r="F25" s="153" t="s">
        <v>279</v>
      </c>
      <c r="G25" s="148"/>
      <c r="H25" s="149">
        <f>'26 FEBRERO'!Y26</f>
        <v>3558877</v>
      </c>
      <c r="I25" s="150"/>
      <c r="J25" s="151"/>
      <c r="K25" s="341"/>
      <c r="L25" s="154"/>
      <c r="P25" s="113"/>
      <c r="S25" s="179"/>
      <c r="T25" s="182"/>
    </row>
    <row r="26" spans="2:20" ht="42.6" customHeight="1" thickTop="1" thickBot="1" x14ac:dyDescent="0.5">
      <c r="B26" s="144">
        <v>44983</v>
      </c>
      <c r="C26" s="156">
        <f>'26 FEBRERO'!L26</f>
        <v>4</v>
      </c>
      <c r="D26" s="156">
        <f>'26 FEBRERO'!K26</f>
        <v>8</v>
      </c>
      <c r="E26" s="152"/>
      <c r="F26" s="153" t="s">
        <v>280</v>
      </c>
      <c r="G26" s="148"/>
      <c r="H26" s="149">
        <f>'26 FEBRERO'!P26</f>
        <v>1582993</v>
      </c>
      <c r="I26" s="150"/>
      <c r="J26" s="151"/>
      <c r="K26" s="341"/>
      <c r="L26" s="154"/>
      <c r="T26" s="183"/>
    </row>
    <row r="27" spans="2:20" ht="27" thickTop="1" thickBot="1" x14ac:dyDescent="0.4">
      <c r="B27" s="184"/>
      <c r="C27" s="156"/>
      <c r="D27" s="156"/>
      <c r="E27" s="152"/>
      <c r="F27" s="153"/>
      <c r="G27" s="148"/>
      <c r="H27" s="149"/>
      <c r="I27" s="150"/>
      <c r="J27" s="151"/>
      <c r="K27" s="345"/>
      <c r="L27" s="157" t="s">
        <v>281</v>
      </c>
      <c r="M27" s="158" t="s">
        <v>282</v>
      </c>
      <c r="S27" s="179"/>
    </row>
    <row r="28" spans="2:20" ht="22.5" thickTop="1" thickBot="1" x14ac:dyDescent="0.35">
      <c r="B28" s="184"/>
      <c r="C28" s="156"/>
      <c r="D28" s="156"/>
      <c r="E28" s="152"/>
      <c r="F28" s="153"/>
      <c r="G28" s="148"/>
      <c r="H28" s="149"/>
      <c r="I28" s="150"/>
      <c r="J28" s="151"/>
      <c r="K28" s="345"/>
      <c r="L28" s="346">
        <f>SUM(H24:I29)</f>
        <v>17659935</v>
      </c>
      <c r="M28" s="348"/>
      <c r="P28" s="155"/>
    </row>
    <row r="29" spans="2:20" ht="22.5" thickTop="1" thickBot="1" x14ac:dyDescent="0.35">
      <c r="B29" s="184"/>
      <c r="C29" s="156"/>
      <c r="D29" s="156"/>
      <c r="E29" s="152"/>
      <c r="F29" s="153"/>
      <c r="G29" s="148"/>
      <c r="H29" s="149"/>
      <c r="I29" s="150"/>
      <c r="J29" s="175"/>
      <c r="K29" s="345"/>
      <c r="L29" s="347"/>
      <c r="M29" s="349"/>
      <c r="N29" s="113"/>
      <c r="O29" s="82"/>
      <c r="P29" s="113"/>
    </row>
    <row r="30" spans="2:20" ht="22.5" thickTop="1" thickBot="1" x14ac:dyDescent="0.35">
      <c r="B30" s="144" t="s">
        <v>48</v>
      </c>
      <c r="C30" s="156">
        <f>SUM(C24:C29)</f>
        <v>34</v>
      </c>
      <c r="D30" s="156">
        <f>SUM(D24:D29)</f>
        <v>107</v>
      </c>
      <c r="E30" s="152">
        <f>SUM(E24:E29)</f>
        <v>0</v>
      </c>
      <c r="F30" s="153"/>
      <c r="G30" s="148"/>
      <c r="H30" s="162">
        <f>SUM(H24:H29)</f>
        <v>17659935</v>
      </c>
      <c r="I30" s="162">
        <f>SUM(I24:I29)</f>
        <v>0</v>
      </c>
      <c r="J30" s="176">
        <v>0</v>
      </c>
      <c r="K30" s="345"/>
      <c r="L30" s="165"/>
      <c r="M30" s="23" t="s">
        <v>277</v>
      </c>
      <c r="N30" s="113"/>
    </row>
    <row r="31" spans="2:20" ht="18.600000000000001" customHeight="1" thickTop="1" thickBot="1" x14ac:dyDescent="0.35">
      <c r="B31" s="185"/>
      <c r="C31" s="186"/>
      <c r="D31" s="186"/>
      <c r="E31" s="187"/>
      <c r="F31" s="188"/>
      <c r="G31" s="189"/>
      <c r="H31" s="190"/>
      <c r="I31" s="190"/>
      <c r="J31" s="191"/>
      <c r="K31" s="192"/>
      <c r="L31" s="165"/>
      <c r="M31" s="23"/>
      <c r="N31" s="113"/>
    </row>
    <row r="32" spans="2:20" ht="21.95" customHeight="1" thickTop="1" thickBot="1" x14ac:dyDescent="0.4">
      <c r="B32" s="339" t="s">
        <v>275</v>
      </c>
      <c r="C32" s="339"/>
      <c r="D32" s="339"/>
      <c r="E32" s="339"/>
      <c r="F32" s="339"/>
      <c r="G32" s="339"/>
      <c r="H32" s="339"/>
      <c r="I32" s="339"/>
      <c r="J32" s="340"/>
      <c r="K32" s="341"/>
      <c r="L32" s="172"/>
      <c r="N32" s="23"/>
      <c r="O32" s="23"/>
      <c r="P32" s="23"/>
      <c r="Q32" s="173"/>
      <c r="S32" s="180"/>
    </row>
    <row r="33" spans="2:20" ht="27" thickTop="1" thickBot="1" x14ac:dyDescent="0.4">
      <c r="B33" s="144"/>
      <c r="C33" s="146"/>
      <c r="D33" s="146"/>
      <c r="E33" s="152"/>
      <c r="F33" s="147"/>
      <c r="G33" s="148"/>
      <c r="H33" s="149"/>
      <c r="I33" s="150"/>
      <c r="J33" s="151"/>
      <c r="K33" s="341"/>
      <c r="S33" s="179"/>
    </row>
    <row r="34" spans="2:20" ht="31.5" thickTop="1" thickBot="1" x14ac:dyDescent="0.45">
      <c r="B34" s="144"/>
      <c r="C34" s="156"/>
      <c r="D34" s="156"/>
      <c r="E34" s="152"/>
      <c r="F34" s="153"/>
      <c r="G34" s="148"/>
      <c r="H34" s="149"/>
      <c r="I34" s="150"/>
      <c r="J34" s="151"/>
      <c r="K34" s="341"/>
      <c r="L34" s="154"/>
      <c r="P34" s="113"/>
      <c r="S34" s="179"/>
      <c r="T34" s="182"/>
    </row>
    <row r="35" spans="2:20" ht="42.6" customHeight="1" thickTop="1" thickBot="1" x14ac:dyDescent="0.5">
      <c r="B35" s="144"/>
      <c r="C35" s="156"/>
      <c r="D35" s="156"/>
      <c r="E35" s="152"/>
      <c r="F35" s="153"/>
      <c r="G35" s="148"/>
      <c r="H35" s="149"/>
      <c r="I35" s="150"/>
      <c r="J35" s="151"/>
      <c r="K35" s="341"/>
      <c r="L35" s="154"/>
      <c r="T35" s="183"/>
    </row>
    <row r="36" spans="2:20" ht="27" thickTop="1" thickBot="1" x14ac:dyDescent="0.4">
      <c r="B36" s="144"/>
      <c r="C36" s="156"/>
      <c r="D36" s="156"/>
      <c r="E36" s="152"/>
      <c r="F36" s="153"/>
      <c r="G36" s="148"/>
      <c r="H36" s="149"/>
      <c r="I36" s="150"/>
      <c r="J36" s="151"/>
      <c r="K36" s="345"/>
      <c r="L36" s="157" t="s">
        <v>281</v>
      </c>
      <c r="M36" s="158" t="s">
        <v>282</v>
      </c>
      <c r="S36" s="179"/>
    </row>
    <row r="37" spans="2:20" ht="22.5" thickTop="1" thickBot="1" x14ac:dyDescent="0.35">
      <c r="B37" s="144"/>
      <c r="C37" s="156"/>
      <c r="D37" s="156"/>
      <c r="E37" s="152"/>
      <c r="F37" s="153"/>
      <c r="G37" s="148"/>
      <c r="H37" s="149"/>
      <c r="I37" s="150"/>
      <c r="J37" s="151"/>
      <c r="K37" s="345"/>
      <c r="L37" s="346">
        <f>SUM(H33:I38)</f>
        <v>0</v>
      </c>
      <c r="M37" s="348"/>
      <c r="P37" s="155"/>
    </row>
    <row r="38" spans="2:20" ht="22.5" thickTop="1" thickBot="1" x14ac:dyDescent="0.35">
      <c r="B38" s="144"/>
      <c r="C38" s="156"/>
      <c r="D38" s="156"/>
      <c r="E38" s="152"/>
      <c r="F38" s="153"/>
      <c r="G38" s="148"/>
      <c r="H38" s="149"/>
      <c r="I38" s="150"/>
      <c r="J38" s="175"/>
      <c r="K38" s="345"/>
      <c r="L38" s="347"/>
      <c r="M38" s="349"/>
      <c r="N38" s="113"/>
      <c r="O38" s="82"/>
      <c r="P38" s="113"/>
    </row>
    <row r="39" spans="2:20" ht="22.5" thickTop="1" thickBot="1" x14ac:dyDescent="0.35">
      <c r="B39" s="144" t="s">
        <v>48</v>
      </c>
      <c r="C39" s="156">
        <f>SUM(C33:C38)</f>
        <v>0</v>
      </c>
      <c r="D39" s="156">
        <f>SUM(D33:D38)</f>
        <v>0</v>
      </c>
      <c r="E39" s="152">
        <f>SUM(E33:E38)</f>
        <v>0</v>
      </c>
      <c r="F39" s="153"/>
      <c r="G39" s="148"/>
      <c r="H39" s="162">
        <f>SUM(H33:H38)</f>
        <v>0</v>
      </c>
      <c r="I39" s="162">
        <f>SUM(I33:I38)</f>
        <v>0</v>
      </c>
      <c r="J39" s="176">
        <v>0</v>
      </c>
      <c r="K39" s="345"/>
      <c r="L39" s="165"/>
      <c r="M39" s="23" t="s">
        <v>277</v>
      </c>
      <c r="N39" s="113"/>
    </row>
    <row r="40" spans="2:20" ht="18.600000000000001" customHeight="1" thickTop="1" thickBot="1" x14ac:dyDescent="0.35">
      <c r="B40" s="185"/>
      <c r="C40" s="186"/>
      <c r="D40" s="186"/>
      <c r="E40" s="187"/>
      <c r="F40" s="188"/>
      <c r="G40" s="189"/>
      <c r="H40" s="190"/>
      <c r="I40" s="190"/>
      <c r="J40" s="191"/>
      <c r="K40" s="192"/>
      <c r="L40" s="165"/>
      <c r="M40" s="23"/>
      <c r="N40" s="113"/>
    </row>
    <row r="41" spans="2:20" ht="21.95" customHeight="1" thickTop="1" thickBot="1" x14ac:dyDescent="0.4">
      <c r="B41" s="339" t="s">
        <v>275</v>
      </c>
      <c r="C41" s="339"/>
      <c r="D41" s="339"/>
      <c r="E41" s="339"/>
      <c r="F41" s="339"/>
      <c r="G41" s="339"/>
      <c r="H41" s="339"/>
      <c r="I41" s="339"/>
      <c r="J41" s="340"/>
      <c r="K41" s="341"/>
      <c r="L41" s="172"/>
      <c r="N41" s="23"/>
      <c r="O41" s="23"/>
      <c r="P41" s="23"/>
      <c r="Q41" s="173"/>
      <c r="S41" s="180"/>
    </row>
    <row r="42" spans="2:20" ht="27" thickTop="1" thickBot="1" x14ac:dyDescent="0.4">
      <c r="B42" s="144"/>
      <c r="C42" s="146"/>
      <c r="D42" s="146"/>
      <c r="E42" s="152"/>
      <c r="F42" s="147"/>
      <c r="G42" s="148"/>
      <c r="H42" s="149"/>
      <c r="I42" s="150"/>
      <c r="J42" s="151"/>
      <c r="K42" s="341"/>
      <c r="S42" s="179"/>
    </row>
    <row r="43" spans="2:20" ht="31.5" thickTop="1" thickBot="1" x14ac:dyDescent="0.45">
      <c r="B43" s="144"/>
      <c r="C43" s="156"/>
      <c r="D43" s="156"/>
      <c r="E43" s="152"/>
      <c r="F43" s="153"/>
      <c r="G43" s="148"/>
      <c r="H43" s="149"/>
      <c r="I43" s="150"/>
      <c r="J43" s="151"/>
      <c r="K43" s="341"/>
      <c r="L43" s="154"/>
      <c r="P43" s="113"/>
      <c r="S43" s="179"/>
      <c r="T43" s="182"/>
    </row>
    <row r="44" spans="2:20" ht="42.6" customHeight="1" thickTop="1" thickBot="1" x14ac:dyDescent="0.5">
      <c r="B44" s="144"/>
      <c r="C44" s="156"/>
      <c r="D44" s="156"/>
      <c r="E44" s="152"/>
      <c r="F44" s="153"/>
      <c r="G44" s="148"/>
      <c r="H44" s="149"/>
      <c r="I44" s="150"/>
      <c r="J44" s="151"/>
      <c r="K44" s="341"/>
      <c r="L44" s="154"/>
      <c r="T44" s="183"/>
    </row>
    <row r="45" spans="2:20" ht="27" thickTop="1" thickBot="1" x14ac:dyDescent="0.4">
      <c r="B45" s="144"/>
      <c r="C45" s="156"/>
      <c r="D45" s="156"/>
      <c r="E45" s="152"/>
      <c r="F45" s="153"/>
      <c r="G45" s="148"/>
      <c r="H45" s="149"/>
      <c r="I45" s="150"/>
      <c r="J45" s="151"/>
      <c r="K45" s="345"/>
      <c r="L45" s="157" t="s">
        <v>281</v>
      </c>
      <c r="M45" s="158" t="s">
        <v>282</v>
      </c>
      <c r="S45" s="179"/>
    </row>
    <row r="46" spans="2:20" ht="22.5" thickTop="1" thickBot="1" x14ac:dyDescent="0.35">
      <c r="B46" s="144"/>
      <c r="C46" s="156"/>
      <c r="D46" s="156"/>
      <c r="E46" s="152"/>
      <c r="F46" s="153"/>
      <c r="G46" s="148"/>
      <c r="H46" s="149"/>
      <c r="I46" s="150"/>
      <c r="J46" s="151"/>
      <c r="K46" s="345"/>
      <c r="L46" s="346">
        <f>SUM(H42:I47)</f>
        <v>0</v>
      </c>
      <c r="M46" s="348"/>
      <c r="P46" s="155"/>
    </row>
    <row r="47" spans="2:20" ht="22.5" thickTop="1" thickBot="1" x14ac:dyDescent="0.35">
      <c r="B47" s="144"/>
      <c r="C47" s="156"/>
      <c r="D47" s="156"/>
      <c r="E47" s="152"/>
      <c r="F47" s="153"/>
      <c r="G47" s="148"/>
      <c r="H47" s="149"/>
      <c r="I47" s="150"/>
      <c r="J47" s="175"/>
      <c r="K47" s="345"/>
      <c r="L47" s="347"/>
      <c r="M47" s="349"/>
      <c r="N47" s="113"/>
      <c r="O47" s="82"/>
      <c r="P47" s="113"/>
    </row>
    <row r="48" spans="2:20" ht="22.5" thickTop="1" thickBot="1" x14ac:dyDescent="0.35">
      <c r="B48" s="144" t="s">
        <v>48</v>
      </c>
      <c r="C48" s="156">
        <f>SUM(C42:C47)</f>
        <v>0</v>
      </c>
      <c r="D48" s="156">
        <f>SUM(D42:D47)</f>
        <v>0</v>
      </c>
      <c r="E48" s="152">
        <f>SUM(E42:E47)</f>
        <v>0</v>
      </c>
      <c r="F48" s="153"/>
      <c r="G48" s="148"/>
      <c r="H48" s="162">
        <f>SUM(H42:H47)</f>
        <v>0</v>
      </c>
      <c r="I48" s="162">
        <f>SUM(I42:I47)</f>
        <v>0</v>
      </c>
      <c r="J48" s="176">
        <v>0</v>
      </c>
      <c r="K48" s="345"/>
      <c r="L48" s="165"/>
      <c r="M48" s="23" t="s">
        <v>277</v>
      </c>
      <c r="N48" s="113"/>
    </row>
    <row r="49" spans="2:17" ht="18.600000000000001" customHeight="1" thickTop="1" thickBot="1" x14ac:dyDescent="0.35">
      <c r="B49" s="185"/>
      <c r="C49" s="186"/>
      <c r="D49" s="186"/>
      <c r="E49" s="187"/>
      <c r="F49" s="188"/>
      <c r="G49" s="189"/>
      <c r="H49" s="190"/>
      <c r="I49" s="190"/>
      <c r="J49" s="191"/>
      <c r="K49" s="192"/>
      <c r="L49" s="165"/>
      <c r="M49" s="23"/>
      <c r="N49" s="113"/>
    </row>
    <row r="50" spans="2:17" ht="21.75" customHeight="1" thickTop="1" thickBot="1" x14ac:dyDescent="0.25">
      <c r="B50" s="340" t="s">
        <v>275</v>
      </c>
      <c r="C50" s="350"/>
      <c r="D50" s="350"/>
      <c r="E50" s="350"/>
      <c r="F50" s="350"/>
      <c r="G50" s="350"/>
      <c r="H50" s="350"/>
      <c r="I50" s="350"/>
      <c r="J50" s="351"/>
      <c r="K50" s="352"/>
      <c r="L50" s="172"/>
      <c r="N50" s="23"/>
      <c r="O50" s="23"/>
      <c r="P50" s="23"/>
      <c r="Q50" s="173"/>
    </row>
    <row r="51" spans="2:17" ht="22.5" thickTop="1" thickBot="1" x14ac:dyDescent="0.35">
      <c r="B51" s="184"/>
      <c r="C51" s="146"/>
      <c r="D51" s="146"/>
      <c r="E51" s="152"/>
      <c r="F51" s="147"/>
      <c r="G51" s="148"/>
      <c r="H51" s="149"/>
      <c r="I51" s="150"/>
      <c r="J51" s="151"/>
      <c r="K51" s="353"/>
    </row>
    <row r="52" spans="2:17" ht="22.5" thickTop="1" thickBot="1" x14ac:dyDescent="0.35">
      <c r="B52" s="184"/>
      <c r="C52" s="156"/>
      <c r="D52" s="156"/>
      <c r="E52" s="152"/>
      <c r="F52" s="153"/>
      <c r="G52" s="148"/>
      <c r="H52" s="149"/>
      <c r="I52" s="150"/>
      <c r="J52" s="151"/>
      <c r="K52" s="353"/>
      <c r="L52" s="154"/>
      <c r="P52" s="113"/>
    </row>
    <row r="53" spans="2:17" ht="52.35" customHeight="1" thickTop="1" thickBot="1" x14ac:dyDescent="0.35">
      <c r="B53" s="184"/>
      <c r="C53" s="156"/>
      <c r="D53" s="156"/>
      <c r="E53" s="152"/>
      <c r="F53" s="153"/>
      <c r="G53" s="148"/>
      <c r="H53" s="149"/>
      <c r="I53" s="150"/>
      <c r="J53" s="151"/>
      <c r="K53" s="354"/>
      <c r="L53" s="154"/>
    </row>
    <row r="54" spans="2:17" ht="22.5" thickTop="1" thickBot="1" x14ac:dyDescent="0.35">
      <c r="B54" s="144"/>
      <c r="C54" s="156"/>
      <c r="D54" s="156"/>
      <c r="E54" s="152"/>
      <c r="F54" s="153"/>
      <c r="G54" s="148"/>
      <c r="H54" s="149"/>
      <c r="I54" s="150"/>
      <c r="J54" s="151"/>
      <c r="K54" s="355"/>
      <c r="L54" s="157" t="s">
        <v>281</v>
      </c>
      <c r="M54" s="158" t="s">
        <v>282</v>
      </c>
    </row>
    <row r="55" spans="2:17" ht="22.35" customHeight="1" thickTop="1" thickBot="1" x14ac:dyDescent="0.35">
      <c r="B55" s="144"/>
      <c r="C55" s="156"/>
      <c r="D55" s="156"/>
      <c r="E55" s="152"/>
      <c r="F55" s="153"/>
      <c r="G55" s="148"/>
      <c r="H55" s="149"/>
      <c r="I55" s="150"/>
      <c r="J55" s="151"/>
      <c r="K55" s="356"/>
      <c r="L55" s="358">
        <f>SUM(H51:I56)</f>
        <v>0</v>
      </c>
      <c r="M55" s="348"/>
      <c r="P55" s="155"/>
    </row>
    <row r="56" spans="2:17" ht="22.35" customHeight="1" thickTop="1" thickBot="1" x14ac:dyDescent="0.35">
      <c r="B56" s="144"/>
      <c r="C56" s="156"/>
      <c r="D56" s="156"/>
      <c r="E56" s="152"/>
      <c r="F56" s="153"/>
      <c r="G56" s="148"/>
      <c r="H56" s="149"/>
      <c r="I56" s="150"/>
      <c r="J56" s="175"/>
      <c r="K56" s="356"/>
      <c r="L56" s="359"/>
      <c r="M56" s="349"/>
      <c r="N56" s="113"/>
      <c r="O56" s="82"/>
      <c r="P56" s="113"/>
    </row>
    <row r="57" spans="2:17" ht="22.5" thickTop="1" thickBot="1" x14ac:dyDescent="0.35">
      <c r="B57" s="144" t="s">
        <v>48</v>
      </c>
      <c r="C57" s="156">
        <f>SUM(C51:C56)</f>
        <v>0</v>
      </c>
      <c r="D57" s="156">
        <f>SUM(D51:D56)</f>
        <v>0</v>
      </c>
      <c r="E57" s="152">
        <f>SUM(E51:E56)</f>
        <v>0</v>
      </c>
      <c r="F57" s="153"/>
      <c r="G57" s="148"/>
      <c r="H57" s="162">
        <f>SUM(H51:H56)</f>
        <v>0</v>
      </c>
      <c r="I57" s="162">
        <f>SUM(I51:I56)</f>
        <v>0</v>
      </c>
      <c r="J57" s="176">
        <v>0</v>
      </c>
      <c r="K57" s="357"/>
      <c r="L57" s="165"/>
      <c r="M57" s="23" t="s">
        <v>277</v>
      </c>
      <c r="N57" s="113"/>
    </row>
    <row r="58" spans="2:17" ht="14.1" customHeight="1" thickTop="1" thickBot="1" x14ac:dyDescent="0.35">
      <c r="B58" s="185"/>
      <c r="C58" s="186"/>
      <c r="D58" s="186"/>
      <c r="E58" s="187"/>
      <c r="F58" s="188"/>
      <c r="G58" s="189"/>
      <c r="H58" s="190"/>
      <c r="I58" s="190"/>
      <c r="J58" s="191"/>
      <c r="K58" s="192"/>
      <c r="L58" s="165"/>
      <c r="M58" s="23"/>
      <c r="N58" s="113"/>
    </row>
    <row r="59" spans="2:17" ht="21.95" customHeight="1" thickTop="1" thickBot="1" x14ac:dyDescent="0.25">
      <c r="B59" s="340" t="s">
        <v>275</v>
      </c>
      <c r="C59" s="350"/>
      <c r="D59" s="350"/>
      <c r="E59" s="350"/>
      <c r="F59" s="350"/>
      <c r="G59" s="350"/>
      <c r="H59" s="350"/>
      <c r="I59" s="350"/>
      <c r="J59" s="351"/>
      <c r="K59" s="352"/>
      <c r="L59" s="172"/>
      <c r="N59" s="23"/>
      <c r="O59" s="23"/>
      <c r="P59" s="23"/>
      <c r="Q59" s="173"/>
    </row>
    <row r="60" spans="2:17" ht="22.5" thickTop="1" thickBot="1" x14ac:dyDescent="0.35">
      <c r="B60" s="184"/>
      <c r="C60" s="146"/>
      <c r="D60" s="146"/>
      <c r="E60" s="152"/>
      <c r="F60" s="147"/>
      <c r="G60" s="148"/>
      <c r="H60" s="149"/>
      <c r="I60" s="150"/>
      <c r="J60" s="151"/>
      <c r="K60" s="353"/>
    </row>
    <row r="61" spans="2:17" ht="22.5" thickTop="1" thickBot="1" x14ac:dyDescent="0.35">
      <c r="B61" s="184"/>
      <c r="C61" s="156"/>
      <c r="D61" s="146"/>
      <c r="E61" s="152"/>
      <c r="F61" s="153"/>
      <c r="G61" s="148"/>
      <c r="H61" s="149"/>
      <c r="I61" s="150"/>
      <c r="J61" s="151"/>
      <c r="K61" s="353"/>
      <c r="L61" s="154"/>
      <c r="P61" s="113"/>
    </row>
    <row r="62" spans="2:17" ht="52.35" customHeight="1" thickTop="1" thickBot="1" x14ac:dyDescent="0.35">
      <c r="B62" s="184"/>
      <c r="C62" s="156"/>
      <c r="D62" s="156"/>
      <c r="E62" s="152"/>
      <c r="F62" s="153"/>
      <c r="G62" s="148"/>
      <c r="H62" s="149"/>
      <c r="I62" s="150"/>
      <c r="J62" s="151"/>
      <c r="K62" s="354"/>
      <c r="L62" s="154"/>
    </row>
    <row r="63" spans="2:17" ht="22.5" thickTop="1" thickBot="1" x14ac:dyDescent="0.35">
      <c r="B63" s="144"/>
      <c r="C63" s="156"/>
      <c r="D63" s="156"/>
      <c r="E63" s="152"/>
      <c r="F63" s="153"/>
      <c r="G63" s="148"/>
      <c r="H63" s="149"/>
      <c r="I63" s="150"/>
      <c r="J63" s="151"/>
      <c r="K63" s="355"/>
      <c r="L63" s="157" t="s">
        <v>281</v>
      </c>
      <c r="M63" s="158" t="s">
        <v>282</v>
      </c>
    </row>
    <row r="64" spans="2:17" ht="22.35" customHeight="1" thickTop="1" thickBot="1" x14ac:dyDescent="0.35">
      <c r="B64" s="144"/>
      <c r="C64" s="156"/>
      <c r="D64" s="156"/>
      <c r="E64" s="152"/>
      <c r="F64" s="153"/>
      <c r="G64" s="148"/>
      <c r="H64" s="149"/>
      <c r="I64" s="150"/>
      <c r="J64" s="151"/>
      <c r="K64" s="356"/>
      <c r="L64" s="358">
        <f>SUM(H60:I65)</f>
        <v>0</v>
      </c>
      <c r="M64" s="348"/>
      <c r="P64" s="155"/>
    </row>
    <row r="65" spans="2:17" ht="22.35" customHeight="1" thickTop="1" thickBot="1" x14ac:dyDescent="0.35">
      <c r="B65" s="144"/>
      <c r="C65" s="156"/>
      <c r="D65" s="156"/>
      <c r="E65" s="152"/>
      <c r="F65" s="153"/>
      <c r="G65" s="148"/>
      <c r="H65" s="149"/>
      <c r="I65" s="150"/>
      <c r="J65" s="175"/>
      <c r="K65" s="356"/>
      <c r="L65" s="359"/>
      <c r="M65" s="349"/>
      <c r="N65" s="113"/>
      <c r="O65" s="82"/>
      <c r="P65" s="113"/>
    </row>
    <row r="66" spans="2:17" ht="22.5" thickTop="1" thickBot="1" x14ac:dyDescent="0.35">
      <c r="B66" s="144" t="s">
        <v>48</v>
      </c>
      <c r="C66" s="156">
        <f>SUM(C60:C65)</f>
        <v>0</v>
      </c>
      <c r="D66" s="156">
        <f>SUM(D60:D65)</f>
        <v>0</v>
      </c>
      <c r="E66" s="152">
        <f>SUM(E60:E65)</f>
        <v>0</v>
      </c>
      <c r="F66" s="153"/>
      <c r="G66" s="148"/>
      <c r="H66" s="162">
        <f>SUM(H60:H65)</f>
        <v>0</v>
      </c>
      <c r="I66" s="162">
        <f>SUM(I60:I65)</f>
        <v>0</v>
      </c>
      <c r="J66" s="176">
        <v>0</v>
      </c>
      <c r="K66" s="357"/>
      <c r="L66" s="165"/>
      <c r="M66" s="23" t="s">
        <v>277</v>
      </c>
      <c r="N66" s="113"/>
    </row>
    <row r="67" spans="2:17" ht="14.1" customHeight="1" thickTop="1" thickBot="1" x14ac:dyDescent="0.35">
      <c r="B67" s="185"/>
      <c r="C67" s="186"/>
      <c r="D67" s="186"/>
      <c r="E67" s="187"/>
      <c r="F67" s="188"/>
      <c r="G67" s="189"/>
      <c r="H67" s="190"/>
      <c r="I67" s="190"/>
      <c r="J67" s="191"/>
      <c r="K67" s="192"/>
      <c r="L67" s="165"/>
      <c r="M67" s="23"/>
      <c r="N67" s="113"/>
    </row>
    <row r="68" spans="2:17" ht="21.95" customHeight="1" thickTop="1" thickBot="1" x14ac:dyDescent="0.25">
      <c r="B68" s="340" t="s">
        <v>275</v>
      </c>
      <c r="C68" s="350"/>
      <c r="D68" s="350"/>
      <c r="E68" s="350"/>
      <c r="F68" s="350"/>
      <c r="G68" s="350"/>
      <c r="H68" s="350"/>
      <c r="I68" s="350"/>
      <c r="J68" s="351"/>
      <c r="K68" s="352"/>
      <c r="L68" s="172"/>
      <c r="N68" s="23"/>
      <c r="O68" s="23"/>
      <c r="P68" s="23"/>
      <c r="Q68" s="173"/>
    </row>
    <row r="69" spans="2:17" ht="22.5" thickTop="1" thickBot="1" x14ac:dyDescent="0.35">
      <c r="B69" s="184"/>
      <c r="C69" s="146"/>
      <c r="D69" s="146"/>
      <c r="E69" s="152"/>
      <c r="F69" s="147"/>
      <c r="G69" s="148"/>
      <c r="H69" s="149"/>
      <c r="I69" s="150"/>
      <c r="J69" s="151"/>
      <c r="K69" s="353"/>
    </row>
    <row r="70" spans="2:17" ht="22.5" thickTop="1" thickBot="1" x14ac:dyDescent="0.35">
      <c r="B70" s="184"/>
      <c r="C70" s="156"/>
      <c r="D70" s="156"/>
      <c r="E70" s="152"/>
      <c r="F70" s="153"/>
      <c r="G70" s="148"/>
      <c r="H70" s="149"/>
      <c r="I70" s="150"/>
      <c r="J70" s="151"/>
      <c r="K70" s="353"/>
      <c r="L70" s="154"/>
      <c r="P70" s="113"/>
    </row>
    <row r="71" spans="2:17" ht="52.35" customHeight="1" thickTop="1" thickBot="1" x14ac:dyDescent="0.35">
      <c r="B71" s="184"/>
      <c r="C71" s="156"/>
      <c r="D71" s="156"/>
      <c r="E71" s="152"/>
      <c r="F71" s="153"/>
      <c r="G71" s="148"/>
      <c r="H71" s="149"/>
      <c r="I71" s="150"/>
      <c r="J71" s="151"/>
      <c r="K71" s="354"/>
      <c r="L71" s="154"/>
    </row>
    <row r="72" spans="2:17" ht="22.5" thickTop="1" thickBot="1" x14ac:dyDescent="0.35">
      <c r="B72" s="144"/>
      <c r="C72" s="156"/>
      <c r="D72" s="156"/>
      <c r="E72" s="152"/>
      <c r="F72" s="153"/>
      <c r="G72" s="148"/>
      <c r="H72" s="149"/>
      <c r="I72" s="150"/>
      <c r="J72" s="151"/>
      <c r="K72" s="355"/>
      <c r="L72" s="157" t="s">
        <v>281</v>
      </c>
      <c r="M72" s="158" t="s">
        <v>282</v>
      </c>
    </row>
    <row r="73" spans="2:17" ht="22.35" customHeight="1" thickTop="1" thickBot="1" x14ac:dyDescent="0.35">
      <c r="B73" s="144"/>
      <c r="C73" s="156"/>
      <c r="D73" s="156"/>
      <c r="E73" s="152"/>
      <c r="F73" s="153"/>
      <c r="G73" s="148"/>
      <c r="H73" s="149"/>
      <c r="I73" s="150"/>
      <c r="J73" s="151"/>
      <c r="K73" s="356"/>
      <c r="L73" s="358">
        <f>SUM(H69:I74)</f>
        <v>0</v>
      </c>
      <c r="M73" s="348"/>
      <c r="P73" s="155"/>
    </row>
    <row r="74" spans="2:17" ht="22.35" customHeight="1" thickTop="1" thickBot="1" x14ac:dyDescent="0.35">
      <c r="B74" s="144"/>
      <c r="C74" s="156"/>
      <c r="D74" s="156"/>
      <c r="E74" s="152"/>
      <c r="F74" s="153"/>
      <c r="G74" s="148"/>
      <c r="H74" s="149"/>
      <c r="I74" s="150"/>
      <c r="J74" s="175"/>
      <c r="K74" s="356"/>
      <c r="L74" s="359"/>
      <c r="M74" s="349"/>
      <c r="N74" s="113"/>
      <c r="O74" s="82"/>
      <c r="P74" s="113"/>
    </row>
    <row r="75" spans="2:17" ht="22.5" thickTop="1" thickBot="1" x14ac:dyDescent="0.35">
      <c r="B75" s="144" t="s">
        <v>48</v>
      </c>
      <c r="C75" s="156">
        <f>SUM(C69:C74)</f>
        <v>0</v>
      </c>
      <c r="D75" s="156">
        <f>SUM(D69:D74)</f>
        <v>0</v>
      </c>
      <c r="E75" s="152">
        <f>SUM(E69:E74)</f>
        <v>0</v>
      </c>
      <c r="F75" s="153"/>
      <c r="G75" s="148"/>
      <c r="H75" s="162">
        <f>SUM(H69:H74)</f>
        <v>0</v>
      </c>
      <c r="I75" s="162">
        <f>SUM(I69:I74)</f>
        <v>0</v>
      </c>
      <c r="J75" s="176">
        <v>0</v>
      </c>
      <c r="K75" s="357"/>
      <c r="L75" s="165"/>
      <c r="M75" s="23" t="s">
        <v>277</v>
      </c>
      <c r="N75" s="113"/>
    </row>
    <row r="76" spans="2:17" ht="15.95" customHeight="1" thickTop="1" thickBot="1" x14ac:dyDescent="0.3">
      <c r="B76" s="138"/>
      <c r="C76" s="139"/>
      <c r="D76" s="139"/>
      <c r="E76" s="139"/>
      <c r="F76" s="140"/>
      <c r="G76" s="141"/>
      <c r="H76" s="142"/>
      <c r="I76" s="142"/>
      <c r="J76" s="193"/>
      <c r="K76" s="143"/>
      <c r="L76" s="194"/>
      <c r="M76" s="23"/>
      <c r="N76" s="195"/>
      <c r="O76" s="23"/>
      <c r="P76" s="23"/>
    </row>
    <row r="77" spans="2:17" ht="51.75" customHeight="1" thickTop="1" thickBot="1" x14ac:dyDescent="0.35">
      <c r="B77" s="196"/>
      <c r="C77" s="197"/>
      <c r="D77" s="197"/>
      <c r="E77" s="197"/>
      <c r="F77" s="198"/>
      <c r="G77" s="199"/>
      <c r="H77" s="200" t="s">
        <v>285</v>
      </c>
      <c r="I77" s="201" t="s">
        <v>286</v>
      </c>
      <c r="J77" s="201" t="s">
        <v>273</v>
      </c>
      <c r="K77" s="202"/>
      <c r="L77" s="203"/>
      <c r="M77" s="23"/>
      <c r="N77" s="195"/>
      <c r="O77" s="23"/>
      <c r="P77" s="23"/>
      <c r="Q77" s="113"/>
    </row>
    <row r="78" spans="2:17" ht="49.7" customHeight="1" thickBot="1" x14ac:dyDescent="0.45">
      <c r="B78" s="204" t="s">
        <v>48</v>
      </c>
      <c r="C78" s="205">
        <f>C21+C12+C30+C57+C48+C39</f>
        <v>101</v>
      </c>
      <c r="D78" s="205">
        <f>D21+D12+D30+D57+D48+D66+D39</f>
        <v>312</v>
      </c>
      <c r="E78" s="205">
        <f>E21+E12+E30+E57+E66+E48+E39</f>
        <v>0</v>
      </c>
      <c r="F78" s="206" t="s">
        <v>48</v>
      </c>
      <c r="G78" s="206"/>
      <c r="H78" s="207">
        <f>SUM(H12,H21,H30,H39,H48,H57,H66,H75)</f>
        <v>51779600</v>
      </c>
      <c r="I78" s="208">
        <f>I12+I21+I30+I57+I66+I48+I39</f>
        <v>0</v>
      </c>
      <c r="J78" s="208">
        <f>J12+J21+J30+J57+J66</f>
        <v>0</v>
      </c>
      <c r="K78" s="209"/>
      <c r="L78" s="210" t="s">
        <v>287</v>
      </c>
      <c r="M78" s="210" t="s">
        <v>288</v>
      </c>
      <c r="N78" s="210" t="s">
        <v>289</v>
      </c>
      <c r="O78" s="210" t="s">
        <v>290</v>
      </c>
      <c r="P78" s="23"/>
    </row>
    <row r="79" spans="2:17" ht="64.7" customHeight="1" thickBot="1" x14ac:dyDescent="0.45">
      <c r="B79" s="211"/>
      <c r="C79" s="212"/>
      <c r="D79" s="212"/>
      <c r="E79" s="213"/>
      <c r="F79" s="214" t="s">
        <v>291</v>
      </c>
      <c r="G79" s="360">
        <f>H78+I78</f>
        <v>51779600</v>
      </c>
      <c r="H79" s="361"/>
      <c r="I79" s="361"/>
      <c r="J79" s="362"/>
      <c r="K79" s="215"/>
      <c r="L79" s="216">
        <f>SUM('12 FEBRERO '!M71,'19 FEBRERO'!M71,'26 FEBRERO'!M71)</f>
        <v>14794437</v>
      </c>
      <c r="M79" s="216">
        <f>SUM('12 FEBRERO '!N71,'19 FEBRERO'!N71,'26 FEBRERO'!N71)</f>
        <v>22620442</v>
      </c>
      <c r="N79" s="216">
        <f>SUM('12 FEBRERO '!O71,'19 FEBRERO'!O71,'26 FEBRERO'!O71)</f>
        <v>14364721</v>
      </c>
      <c r="O79" s="217">
        <f>L79+M79+N79</f>
        <v>51779600</v>
      </c>
      <c r="P79" s="218"/>
      <c r="Q79" s="219"/>
    </row>
    <row r="80" spans="2:17" ht="52.5" customHeight="1" thickBot="1" x14ac:dyDescent="0.25">
      <c r="B80" s="211"/>
      <c r="C80" s="212"/>
      <c r="D80" s="212"/>
      <c r="E80" s="213"/>
      <c r="F80" s="214" t="s">
        <v>292</v>
      </c>
      <c r="G80" s="363">
        <f>K9</f>
        <v>13754047</v>
      </c>
      <c r="H80" s="364"/>
      <c r="I80" s="364"/>
      <c r="J80" s="365"/>
      <c r="K80" s="220"/>
      <c r="L80" s="3"/>
    </row>
    <row r="81" spans="2:15" ht="30" customHeight="1" thickBot="1" x14ac:dyDescent="0.25">
      <c r="B81" s="366" t="s">
        <v>293</v>
      </c>
      <c r="C81" s="367"/>
      <c r="D81" s="367"/>
      <c r="E81" s="367"/>
      <c r="F81" s="367"/>
      <c r="G81" s="367"/>
      <c r="H81" s="367"/>
      <c r="I81" s="367"/>
      <c r="J81" s="367"/>
      <c r="K81" s="367"/>
      <c r="L81" s="221" t="s">
        <v>294</v>
      </c>
      <c r="M81" s="23"/>
      <c r="N81" s="23"/>
      <c r="O81" s="23"/>
    </row>
    <row r="82" spans="2:15" ht="75" customHeight="1" x14ac:dyDescent="0.35">
      <c r="B82" s="222" t="s">
        <v>295</v>
      </c>
      <c r="C82" s="223" t="s">
        <v>296</v>
      </c>
      <c r="D82" s="223" t="s">
        <v>297</v>
      </c>
      <c r="E82" s="224" t="s">
        <v>298</v>
      </c>
      <c r="F82" s="224" t="s">
        <v>299</v>
      </c>
      <c r="G82" s="224" t="s">
        <v>300</v>
      </c>
      <c r="H82" s="224" t="s">
        <v>301</v>
      </c>
      <c r="I82" s="224" t="s">
        <v>302</v>
      </c>
      <c r="J82" s="224" t="s">
        <v>303</v>
      </c>
      <c r="K82" s="225" t="s">
        <v>304</v>
      </c>
      <c r="L82" s="226">
        <f>G80</f>
        <v>13754047</v>
      </c>
      <c r="M82" s="226"/>
      <c r="N82" s="23"/>
      <c r="O82" s="23"/>
    </row>
    <row r="83" spans="2:15" s="236" customFormat="1" ht="72.75" customHeight="1" x14ac:dyDescent="0.35">
      <c r="B83" s="227">
        <v>44971</v>
      </c>
      <c r="C83" s="228">
        <v>0.23958333333333334</v>
      </c>
      <c r="D83" s="228">
        <v>0.77083333333333337</v>
      </c>
      <c r="E83" s="229" t="s">
        <v>305</v>
      </c>
      <c r="F83" s="229" t="s">
        <v>306</v>
      </c>
      <c r="G83" s="229" t="s">
        <v>307</v>
      </c>
      <c r="H83" s="229" t="s">
        <v>308</v>
      </c>
      <c r="I83" s="230" t="str">
        <f t="shared" ref="I83:I146" si="0">+IF(J83=0,0,CONCATENATE(MID(J83,FIND("-",J83,1)+1,4),"ORAS"))</f>
        <v>15 HORAS</v>
      </c>
      <c r="J83" s="231" t="s">
        <v>151</v>
      </c>
      <c r="K83" s="232">
        <f>+IF(J83=0,0,IF(J83="","",VLOOKUP('INFORME FINAL FEB2'!J83,[9]PLANTILLA!$H$139:$I$191,2,0)))</f>
        <v>323189</v>
      </c>
      <c r="L83" s="233"/>
      <c r="M83" s="234"/>
      <c r="N83" s="235"/>
      <c r="O83" s="235"/>
    </row>
    <row r="84" spans="2:15" s="236" customFormat="1" ht="72.75" customHeight="1" x14ac:dyDescent="0.35">
      <c r="B84" s="227">
        <v>44972</v>
      </c>
      <c r="C84" s="228">
        <v>0.23958333333333334</v>
      </c>
      <c r="D84" s="228">
        <v>0.77083333333333337</v>
      </c>
      <c r="E84" s="229" t="s">
        <v>305</v>
      </c>
      <c r="F84" s="229" t="s">
        <v>306</v>
      </c>
      <c r="G84" s="229" t="s">
        <v>307</v>
      </c>
      <c r="H84" s="229" t="s">
        <v>308</v>
      </c>
      <c r="I84" s="230" t="str">
        <f t="shared" si="0"/>
        <v>15 HORAS</v>
      </c>
      <c r="J84" s="231" t="s">
        <v>151</v>
      </c>
      <c r="K84" s="232">
        <f>+IF(J84=0,0,IF(J84="","",VLOOKUP('INFORME FINAL FEB2'!J84,[9]PLANTILLA!$H$139:$I$191,2,0)))</f>
        <v>323189</v>
      </c>
      <c r="L84" s="237"/>
      <c r="M84" s="234"/>
      <c r="N84" s="235"/>
      <c r="O84" s="235"/>
    </row>
    <row r="85" spans="2:15" s="236" customFormat="1" ht="72.75" customHeight="1" x14ac:dyDescent="0.35">
      <c r="B85" s="312" t="s">
        <v>344</v>
      </c>
      <c r="C85" s="228">
        <v>0.5</v>
      </c>
      <c r="D85" s="228">
        <v>0.5625</v>
      </c>
      <c r="E85" s="229" t="s">
        <v>305</v>
      </c>
      <c r="F85" s="229" t="s">
        <v>306</v>
      </c>
      <c r="G85" s="229" t="s">
        <v>307</v>
      </c>
      <c r="H85" s="229" t="s">
        <v>308</v>
      </c>
      <c r="I85" s="230" t="str">
        <f t="shared" si="0"/>
        <v>09 HORAS</v>
      </c>
      <c r="J85" s="231" t="s">
        <v>170</v>
      </c>
      <c r="K85" s="232">
        <f>+IF(J85=0,0,IF(J85="","",VLOOKUP('INFORME FINAL FEB2'!J85,[9]PLANTILLA!$H$139:$I$191,2,0)))</f>
        <v>290841</v>
      </c>
      <c r="L85" s="237"/>
      <c r="M85" s="234"/>
      <c r="N85" s="235"/>
      <c r="O85" s="235"/>
    </row>
    <row r="86" spans="2:15" s="236" customFormat="1" ht="72.75" customHeight="1" x14ac:dyDescent="0.35">
      <c r="B86" s="312" t="s">
        <v>345</v>
      </c>
      <c r="C86" s="228">
        <v>0.23958333333333334</v>
      </c>
      <c r="D86" s="228">
        <v>0.77083333333333337</v>
      </c>
      <c r="E86" s="229" t="s">
        <v>305</v>
      </c>
      <c r="F86" s="229" t="s">
        <v>306</v>
      </c>
      <c r="G86" s="229" t="s">
        <v>307</v>
      </c>
      <c r="H86" s="229" t="s">
        <v>308</v>
      </c>
      <c r="I86" s="230" t="str">
        <f t="shared" si="0"/>
        <v>15 HORAS</v>
      </c>
      <c r="J86" s="231" t="s">
        <v>151</v>
      </c>
      <c r="K86" s="232">
        <f>+IF(J86=0,0,IF(J86="","",VLOOKUP('INFORME FINAL FEB2'!J86,[9]PLANTILLA!$H$139:$I$191,2,0)))</f>
        <v>323189</v>
      </c>
      <c r="L86" s="238"/>
      <c r="M86" s="234"/>
      <c r="N86" s="235"/>
      <c r="O86" s="235"/>
    </row>
    <row r="87" spans="2:15" s="236" customFormat="1" ht="72.75" customHeight="1" x14ac:dyDescent="0.35">
      <c r="B87" s="227">
        <v>44978</v>
      </c>
      <c r="C87" s="228">
        <v>0.23958333333333334</v>
      </c>
      <c r="D87" s="228">
        <v>0.5625</v>
      </c>
      <c r="E87" s="229" t="s">
        <v>305</v>
      </c>
      <c r="F87" s="229" t="s">
        <v>306</v>
      </c>
      <c r="G87" s="229" t="s">
        <v>307</v>
      </c>
      <c r="H87" s="229" t="s">
        <v>308</v>
      </c>
      <c r="I87" s="230" t="str">
        <f t="shared" si="0"/>
        <v>09 HORAS</v>
      </c>
      <c r="J87" s="231" t="s">
        <v>170</v>
      </c>
      <c r="K87" s="232">
        <f>+IF(J87=0,0,IF(J87="","",VLOOKUP('INFORME FINAL FEB2'!J87,[9]PLANTILLA!$H$139:$I$191,2,0)))</f>
        <v>290841</v>
      </c>
      <c r="L87" s="237"/>
      <c r="M87" s="234"/>
      <c r="N87" s="235"/>
      <c r="O87" s="235"/>
    </row>
    <row r="88" spans="2:15" s="236" customFormat="1" ht="72.75" customHeight="1" x14ac:dyDescent="0.35">
      <c r="B88" s="312" t="s">
        <v>346</v>
      </c>
      <c r="C88" s="228">
        <v>0.23958333333333334</v>
      </c>
      <c r="D88" s="228">
        <v>0.5625</v>
      </c>
      <c r="E88" s="229" t="s">
        <v>305</v>
      </c>
      <c r="F88" s="229" t="s">
        <v>306</v>
      </c>
      <c r="G88" s="229" t="s">
        <v>307</v>
      </c>
      <c r="H88" s="229" t="s">
        <v>308</v>
      </c>
      <c r="I88" s="230" t="str">
        <f t="shared" si="0"/>
        <v>15 HORAS</v>
      </c>
      <c r="J88" s="231" t="s">
        <v>151</v>
      </c>
      <c r="K88" s="232">
        <f>+IF(J88=0,0,IF(J88="","",VLOOKUP('INFORME FINAL FEB2'!J88,[9]PLANTILLA!$H$139:$I$191,2,0)))</f>
        <v>323189</v>
      </c>
      <c r="L88" s="237"/>
      <c r="M88" s="234"/>
      <c r="N88" s="235"/>
      <c r="O88" s="235"/>
    </row>
    <row r="89" spans="2:15" s="236" customFormat="1" ht="72.75" customHeight="1" x14ac:dyDescent="0.35">
      <c r="B89" s="312" t="s">
        <v>347</v>
      </c>
      <c r="C89" s="228">
        <v>0.28125</v>
      </c>
      <c r="D89" s="228">
        <v>0.77083333333333337</v>
      </c>
      <c r="E89" s="229" t="s">
        <v>305</v>
      </c>
      <c r="F89" s="229" t="s">
        <v>306</v>
      </c>
      <c r="G89" s="229" t="s">
        <v>307</v>
      </c>
      <c r="H89" s="229" t="s">
        <v>308</v>
      </c>
      <c r="I89" s="230" t="str">
        <f t="shared" si="0"/>
        <v>15 HORAS</v>
      </c>
      <c r="J89" s="231" t="s">
        <v>151</v>
      </c>
      <c r="K89" s="232">
        <f>+IF(J89=0,0,IF(J89="","",VLOOKUP('INFORME FINAL FEB2'!J89,[9]PLANTILLA!$H$139:$I$191,2,0)))</f>
        <v>323189</v>
      </c>
      <c r="L89" s="237"/>
      <c r="M89" s="234"/>
      <c r="N89" s="235"/>
      <c r="O89" s="235"/>
    </row>
    <row r="90" spans="2:15" s="236" customFormat="1" ht="72.75" customHeight="1" x14ac:dyDescent="0.35">
      <c r="B90" s="312" t="s">
        <v>348</v>
      </c>
      <c r="C90" s="228">
        <v>0.23958333333333334</v>
      </c>
      <c r="D90" s="228">
        <v>0.5625</v>
      </c>
      <c r="E90" s="229" t="s">
        <v>305</v>
      </c>
      <c r="F90" s="229" t="s">
        <v>306</v>
      </c>
      <c r="G90" s="229" t="s">
        <v>307</v>
      </c>
      <c r="H90" s="229" t="s">
        <v>308</v>
      </c>
      <c r="I90" s="230" t="str">
        <f t="shared" si="0"/>
        <v>09 HORAS</v>
      </c>
      <c r="J90" s="231" t="s">
        <v>170</v>
      </c>
      <c r="K90" s="232">
        <f>+IF(J90=0,0,IF(J90="","",VLOOKUP('INFORME FINAL FEB2'!J90,[9]PLANTILLA!$H$139:$I$191,2,0)))</f>
        <v>290841</v>
      </c>
      <c r="L90" s="237"/>
      <c r="M90" s="234"/>
      <c r="N90" s="235"/>
      <c r="O90" s="235"/>
    </row>
    <row r="91" spans="2:15" s="236" customFormat="1" ht="72.75" customHeight="1" x14ac:dyDescent="0.35">
      <c r="B91" s="312" t="s">
        <v>349</v>
      </c>
      <c r="C91" s="228">
        <v>0.23958333333333334</v>
      </c>
      <c r="D91" s="228">
        <v>0.77083333333333337</v>
      </c>
      <c r="E91" s="229" t="s">
        <v>305</v>
      </c>
      <c r="F91" s="229" t="s">
        <v>306</v>
      </c>
      <c r="G91" s="229" t="s">
        <v>307</v>
      </c>
      <c r="H91" s="229" t="s">
        <v>308</v>
      </c>
      <c r="I91" s="230" t="str">
        <f t="shared" si="0"/>
        <v>09 HORAS</v>
      </c>
      <c r="J91" s="231" t="s">
        <v>170</v>
      </c>
      <c r="K91" s="232">
        <f>+IF(J91=0,0,IF(J91="","",VLOOKUP('INFORME FINAL FEB2'!J91,[9]PLANTILLA!$H$139:$I$191,2,0)))</f>
        <v>290841</v>
      </c>
      <c r="L91" s="237"/>
      <c r="M91" s="234"/>
      <c r="N91" s="235"/>
      <c r="O91" s="235"/>
    </row>
    <row r="92" spans="2:15" s="236" customFormat="1" ht="72.75" hidden="1" customHeight="1" x14ac:dyDescent="0.35">
      <c r="B92" s="312" t="s">
        <v>350</v>
      </c>
      <c r="C92" s="228">
        <v>0.33333333333333331</v>
      </c>
      <c r="D92" s="228">
        <v>0.54166666666666663</v>
      </c>
      <c r="E92" s="229" t="s">
        <v>351</v>
      </c>
      <c r="F92" s="229" t="s">
        <v>352</v>
      </c>
      <c r="G92" s="229" t="s">
        <v>312</v>
      </c>
      <c r="H92" s="229" t="s">
        <v>313</v>
      </c>
      <c r="I92" s="230" t="str">
        <f t="shared" si="0"/>
        <v>09 HORAS</v>
      </c>
      <c r="J92" s="231" t="s">
        <v>166</v>
      </c>
      <c r="K92" s="232">
        <f>+IF(J92=0,0,IF(J92="","",VLOOKUP('INFORME FINAL FEB2'!J92,[9]PLANTILLA!$H$139:$I$191,2,0)))</f>
        <v>345928</v>
      </c>
      <c r="L92" s="237"/>
      <c r="M92" s="234"/>
      <c r="N92" s="235"/>
      <c r="O92" s="235"/>
    </row>
    <row r="93" spans="2:15" s="236" customFormat="1" ht="72.75" hidden="1" customHeight="1" x14ac:dyDescent="0.35">
      <c r="B93" s="312" t="s">
        <v>344</v>
      </c>
      <c r="C93" s="228">
        <v>0.35416666666666669</v>
      </c>
      <c r="D93" s="228">
        <v>0.64583333333333337</v>
      </c>
      <c r="E93" s="229" t="s">
        <v>353</v>
      </c>
      <c r="F93" s="229" t="s">
        <v>354</v>
      </c>
      <c r="G93" s="229" t="s">
        <v>312</v>
      </c>
      <c r="H93" s="229" t="s">
        <v>313</v>
      </c>
      <c r="I93" s="230" t="str">
        <f t="shared" si="0"/>
        <v>09 HORAS</v>
      </c>
      <c r="J93" s="231" t="s">
        <v>170</v>
      </c>
      <c r="K93" s="232">
        <f>+IF(J93=0,0,IF(J93="","",VLOOKUP('INFORME FINAL FEB2'!J93,[9]PLANTILLA!$H$139:$I$191,2,0)))</f>
        <v>290841</v>
      </c>
      <c r="L93" s="237"/>
      <c r="M93" s="239"/>
    </row>
    <row r="94" spans="2:15" s="236" customFormat="1" ht="72.75" hidden="1" customHeight="1" x14ac:dyDescent="0.35">
      <c r="B94" s="312" t="s">
        <v>355</v>
      </c>
      <c r="C94" s="228">
        <v>0.35416666666666669</v>
      </c>
      <c r="D94" s="228">
        <v>0.5625</v>
      </c>
      <c r="E94" s="229" t="s">
        <v>353</v>
      </c>
      <c r="F94" s="229" t="s">
        <v>356</v>
      </c>
      <c r="G94" s="229" t="s">
        <v>312</v>
      </c>
      <c r="H94" s="229" t="s">
        <v>313</v>
      </c>
      <c r="I94" s="230" t="str">
        <f t="shared" si="0"/>
        <v>09 HORAS</v>
      </c>
      <c r="J94" s="231" t="s">
        <v>166</v>
      </c>
      <c r="K94" s="232">
        <f>+IF(J94=0,0,IF(J94="","",VLOOKUP('INFORME FINAL FEB2'!J94,[9]PLANTILLA!$H$139:$I$191,2,0)))</f>
        <v>345928</v>
      </c>
      <c r="L94" s="237"/>
      <c r="M94" s="239"/>
    </row>
    <row r="95" spans="2:15" s="236" customFormat="1" ht="72.75" customHeight="1" x14ac:dyDescent="0.35">
      <c r="B95" s="312" t="s">
        <v>355</v>
      </c>
      <c r="C95" s="228">
        <v>0.25</v>
      </c>
      <c r="D95" s="228">
        <v>0.60416666666666663</v>
      </c>
      <c r="E95" s="229" t="s">
        <v>357</v>
      </c>
      <c r="F95" s="229" t="s">
        <v>358</v>
      </c>
      <c r="G95" s="229" t="s">
        <v>307</v>
      </c>
      <c r="H95" s="229" t="s">
        <v>308</v>
      </c>
      <c r="I95" s="230" t="str">
        <f t="shared" si="0"/>
        <v>09 HORAS</v>
      </c>
      <c r="J95" s="231" t="s">
        <v>162</v>
      </c>
      <c r="K95" s="232">
        <f>+IF(J95=0,0,IF(J95="","",VLOOKUP('INFORME FINAL FEB2'!J95,[9]PLANTILLA!$H$139:$I$191,2,0)))</f>
        <v>386383</v>
      </c>
      <c r="L95" s="237"/>
      <c r="M95" s="239"/>
    </row>
    <row r="96" spans="2:15" s="236" customFormat="1" ht="72.75" hidden="1" customHeight="1" x14ac:dyDescent="0.35">
      <c r="B96" s="312">
        <v>44980</v>
      </c>
      <c r="C96" s="228">
        <v>0.33333333333333331</v>
      </c>
      <c r="D96" s="228">
        <v>0.1875</v>
      </c>
      <c r="E96" s="229" t="s">
        <v>353</v>
      </c>
      <c r="F96" s="229" t="s">
        <v>359</v>
      </c>
      <c r="G96" s="229" t="s">
        <v>312</v>
      </c>
      <c r="H96" s="229" t="s">
        <v>313</v>
      </c>
      <c r="I96" s="230" t="str">
        <f t="shared" si="0"/>
        <v>09 HORAS</v>
      </c>
      <c r="J96" s="231" t="s">
        <v>170</v>
      </c>
      <c r="K96" s="232">
        <f>+IF(J96=0,0,IF(J96="","",VLOOKUP('INFORME FINAL FEB2'!J96,[9]PLANTILLA!$H$139:$I$191,2,0)))</f>
        <v>290841</v>
      </c>
      <c r="L96" s="237"/>
      <c r="M96" s="239"/>
    </row>
    <row r="97" spans="2:118" s="236" customFormat="1" ht="72.75" hidden="1" customHeight="1" x14ac:dyDescent="0.35">
      <c r="B97" s="312">
        <v>44981</v>
      </c>
      <c r="C97" s="228">
        <v>0.33333333333333331</v>
      </c>
      <c r="D97" s="228">
        <v>0.45833333333333331</v>
      </c>
      <c r="E97" s="229" t="s">
        <v>353</v>
      </c>
      <c r="F97" s="229" t="s">
        <v>360</v>
      </c>
      <c r="G97" s="229" t="s">
        <v>312</v>
      </c>
      <c r="H97" s="229" t="s">
        <v>313</v>
      </c>
      <c r="I97" s="230" t="str">
        <f t="shared" si="0"/>
        <v>04 HORAS</v>
      </c>
      <c r="J97" s="231" t="s">
        <v>178</v>
      </c>
      <c r="K97" s="232">
        <f>+IF(J97=0,0,IF(J97="","",VLOOKUP('INFORME FINAL FEB2'!J97,[9]PLANTILLA!$H$139:$I$191,2,0)))</f>
        <v>374201</v>
      </c>
      <c r="L97" s="237"/>
      <c r="M97" s="240"/>
    </row>
    <row r="98" spans="2:118" s="236" customFormat="1" ht="72.75" hidden="1" customHeight="1" x14ac:dyDescent="0.35">
      <c r="B98" s="227">
        <v>44981</v>
      </c>
      <c r="C98" s="228">
        <v>0.33333333333333331</v>
      </c>
      <c r="D98" s="228">
        <v>0.66666666666666663</v>
      </c>
      <c r="E98" s="229" t="s">
        <v>353</v>
      </c>
      <c r="F98" s="229" t="s">
        <v>361</v>
      </c>
      <c r="G98" s="229" t="s">
        <v>362</v>
      </c>
      <c r="H98" s="229" t="s">
        <v>365</v>
      </c>
      <c r="I98" s="230" t="str">
        <f t="shared" si="0"/>
        <v>15 HORAS</v>
      </c>
      <c r="J98" s="231" t="s">
        <v>19</v>
      </c>
      <c r="K98" s="232">
        <f>+IF(J98=0,0,IF(J98="","",VLOOKUP('INFORME FINAL FEB2'!J98,[9]PLANTILLA!$H$139:$I$191,2,0)))</f>
        <v>501739</v>
      </c>
      <c r="L98" s="237"/>
      <c r="M98" s="240"/>
    </row>
    <row r="99" spans="2:118" s="236" customFormat="1" ht="72.75" hidden="1" customHeight="1" x14ac:dyDescent="0.2">
      <c r="B99" s="227">
        <v>44981</v>
      </c>
      <c r="C99" s="228">
        <v>0.33333333333333331</v>
      </c>
      <c r="D99" s="228">
        <v>0.66666666666666663</v>
      </c>
      <c r="E99" s="229" t="s">
        <v>353</v>
      </c>
      <c r="F99" s="229" t="s">
        <v>361</v>
      </c>
      <c r="G99" s="229" t="s">
        <v>362</v>
      </c>
      <c r="H99" s="229" t="s">
        <v>365</v>
      </c>
      <c r="I99" s="230" t="str">
        <f t="shared" si="0"/>
        <v>08 HORAS</v>
      </c>
      <c r="J99" s="231" t="s">
        <v>38</v>
      </c>
      <c r="K99" s="232">
        <f>+IF(J99=0,0,IF(J99="","",VLOOKUP('INFORME FINAL FEB2'!J99,[9]PLANTILLA!$H$139:$I$191,2,0)))</f>
        <v>53577</v>
      </c>
      <c r="L99" s="241"/>
      <c r="M99" s="239"/>
    </row>
    <row r="100" spans="2:118" s="236" customFormat="1" ht="72.75" hidden="1" customHeight="1" x14ac:dyDescent="0.35">
      <c r="B100" s="227">
        <v>44981</v>
      </c>
      <c r="C100" s="228">
        <v>0.33333333333333331</v>
      </c>
      <c r="D100" s="228">
        <v>0.66666666666666663</v>
      </c>
      <c r="E100" s="229" t="s">
        <v>353</v>
      </c>
      <c r="F100" s="229" t="s">
        <v>361</v>
      </c>
      <c r="G100" s="229" t="s">
        <v>362</v>
      </c>
      <c r="H100" s="229" t="s">
        <v>365</v>
      </c>
      <c r="I100" s="230" t="str">
        <f t="shared" si="0"/>
        <v>08 HORAS</v>
      </c>
      <c r="J100" s="231" t="s">
        <v>38</v>
      </c>
      <c r="K100" s="232">
        <f>+IF(J100=0,0,IF(J100="","",VLOOKUP('INFORME FINAL FEB2'!J100,[9]PLANTILLA!$H$139:$I$191,2,0)))</f>
        <v>53577</v>
      </c>
      <c r="L100" s="237"/>
      <c r="M100" s="239"/>
    </row>
    <row r="101" spans="2:118" s="236" customFormat="1" ht="72.75" hidden="1" customHeight="1" x14ac:dyDescent="0.35">
      <c r="B101" s="227">
        <v>44982</v>
      </c>
      <c r="C101" s="228">
        <v>0.33333333333333331</v>
      </c>
      <c r="D101" s="228">
        <v>0.5</v>
      </c>
      <c r="E101" s="229" t="s">
        <v>363</v>
      </c>
      <c r="F101" s="229" t="s">
        <v>364</v>
      </c>
      <c r="G101" s="229" t="s">
        <v>312</v>
      </c>
      <c r="H101" s="229" t="s">
        <v>313</v>
      </c>
      <c r="I101" s="230" t="str">
        <f t="shared" si="0"/>
        <v>09 HORAS</v>
      </c>
      <c r="J101" s="231" t="s">
        <v>166</v>
      </c>
      <c r="K101" s="232">
        <f>+IF(J101=0,0,IF(J101="","",VLOOKUP('INFORME FINAL FEB2'!J101,[9]PLANTILLA!$H$139:$I$191,2,0)))</f>
        <v>345928</v>
      </c>
      <c r="L101" s="237"/>
      <c r="M101" s="239"/>
      <c r="DG101" s="236" t="s">
        <v>309</v>
      </c>
      <c r="DM101" s="236">
        <v>1</v>
      </c>
      <c r="DN101" s="236" t="s">
        <v>309</v>
      </c>
    </row>
    <row r="102" spans="2:118" s="236" customFormat="1" ht="72.75" hidden="1" customHeight="1" x14ac:dyDescent="0.2">
      <c r="B102" s="227">
        <v>44982</v>
      </c>
      <c r="C102" s="228">
        <v>0.33333333333333331</v>
      </c>
      <c r="D102" s="228">
        <v>0.5</v>
      </c>
      <c r="E102" s="229" t="s">
        <v>363</v>
      </c>
      <c r="F102" s="229" t="s">
        <v>364</v>
      </c>
      <c r="G102" s="229" t="s">
        <v>312</v>
      </c>
      <c r="H102" s="229" t="s">
        <v>313</v>
      </c>
      <c r="I102" s="230" t="str">
        <f t="shared" si="0"/>
        <v>09 HORAS</v>
      </c>
      <c r="J102" s="231" t="s">
        <v>212</v>
      </c>
      <c r="K102" s="232">
        <f>+IF(J102=0,0,IF(J102="","",VLOOKUP('INFORME FINAL FEB2'!J102,[9]PLANTILLA!$H$139:$I$191,2,0)))</f>
        <v>242399</v>
      </c>
      <c r="L102" s="242"/>
      <c r="M102" s="239"/>
      <c r="DG102" s="236" t="s">
        <v>309</v>
      </c>
      <c r="DM102" s="236">
        <v>1</v>
      </c>
      <c r="DN102" s="236" t="s">
        <v>309</v>
      </c>
    </row>
    <row r="103" spans="2:118" s="236" customFormat="1" ht="72.75" customHeight="1" x14ac:dyDescent="0.2">
      <c r="B103" s="227">
        <v>44982</v>
      </c>
      <c r="C103" s="228">
        <v>0.33333333333333331</v>
      </c>
      <c r="D103" s="228">
        <v>0.5</v>
      </c>
      <c r="E103" s="229" t="s">
        <v>366</v>
      </c>
      <c r="F103" s="229" t="s">
        <v>367</v>
      </c>
      <c r="G103" s="229" t="s">
        <v>307</v>
      </c>
      <c r="H103" s="229" t="s">
        <v>308</v>
      </c>
      <c r="I103" s="230" t="str">
        <f t="shared" si="0"/>
        <v>08 HORAS</v>
      </c>
      <c r="J103" s="231" t="s">
        <v>258</v>
      </c>
      <c r="K103" s="232">
        <f>+IF(J103=0,0,IF(J103="","",VLOOKUP('INFORME FINAL FEB2'!J103,[9]PLANTILLA!$H$139:$I$191,2,0)))</f>
        <v>428616</v>
      </c>
      <c r="L103" s="242"/>
      <c r="M103" s="239"/>
      <c r="DG103" s="236" t="s">
        <v>309</v>
      </c>
      <c r="DM103" s="236">
        <v>1</v>
      </c>
      <c r="DN103" s="236" t="s">
        <v>309</v>
      </c>
    </row>
    <row r="104" spans="2:118" s="236" customFormat="1" ht="72.75" customHeight="1" x14ac:dyDescent="0.2">
      <c r="B104" s="227">
        <v>44982</v>
      </c>
      <c r="C104" s="228">
        <v>0.33333333333333331</v>
      </c>
      <c r="D104" s="228">
        <v>0.5</v>
      </c>
      <c r="E104" s="229" t="s">
        <v>366</v>
      </c>
      <c r="F104" s="229" t="s">
        <v>367</v>
      </c>
      <c r="G104" s="229" t="s">
        <v>307</v>
      </c>
      <c r="H104" s="229" t="s">
        <v>308</v>
      </c>
      <c r="I104" s="230" t="str">
        <f t="shared" si="0"/>
        <v>08 HORAS</v>
      </c>
      <c r="J104" s="231" t="s">
        <v>257</v>
      </c>
      <c r="K104" s="232">
        <f>+IF(J104=0,0,IF(J104="","",VLOOKUP('INFORME FINAL FEB2'!J104,[9]PLANTILLA!$H$139:$I$191,2,0)))</f>
        <v>535770</v>
      </c>
      <c r="L104" s="242"/>
      <c r="M104" s="239"/>
      <c r="DG104" s="236" t="s">
        <v>309</v>
      </c>
      <c r="DM104" s="236">
        <v>1</v>
      </c>
      <c r="DN104" s="236" t="s">
        <v>309</v>
      </c>
    </row>
    <row r="105" spans="2:118" s="236" customFormat="1" ht="72.75" hidden="1" customHeight="1" x14ac:dyDescent="0.2">
      <c r="B105" s="227"/>
      <c r="C105" s="228"/>
      <c r="D105" s="228"/>
      <c r="E105" s="229"/>
      <c r="F105" s="229"/>
      <c r="G105" s="229"/>
      <c r="H105" s="229"/>
      <c r="I105" s="230">
        <f t="shared" si="0"/>
        <v>0</v>
      </c>
      <c r="J105" s="231">
        <v>0</v>
      </c>
      <c r="K105" s="232">
        <f>+IF(J105=0,0,IF(J105="","",VLOOKUP('INFORME FINAL FEB2'!J105,[9]PLANTILLA!$H$139:$I$191,2,0)))</f>
        <v>0</v>
      </c>
      <c r="L105" s="242"/>
      <c r="M105" s="239"/>
      <c r="DG105" s="236" t="s">
        <v>309</v>
      </c>
      <c r="DM105" s="236">
        <v>1</v>
      </c>
      <c r="DN105" s="236" t="s">
        <v>309</v>
      </c>
    </row>
    <row r="106" spans="2:118" s="236" customFormat="1" ht="72.75" hidden="1" customHeight="1" x14ac:dyDescent="0.2">
      <c r="B106" s="227"/>
      <c r="C106" s="228"/>
      <c r="D106" s="228"/>
      <c r="E106" s="229"/>
      <c r="F106" s="229"/>
      <c r="G106" s="229"/>
      <c r="H106" s="229"/>
      <c r="I106" s="230">
        <f t="shared" si="0"/>
        <v>0</v>
      </c>
      <c r="J106" s="231">
        <v>0</v>
      </c>
      <c r="K106" s="232">
        <f>+IF(J106=0,0,IF(J106="","",VLOOKUP('INFORME FINAL FEB2'!J106,[9]PLANTILLA!$H$139:$I$191,2,0)))</f>
        <v>0</v>
      </c>
      <c r="L106" s="242"/>
      <c r="M106" s="239"/>
      <c r="DG106" s="236" t="s">
        <v>309</v>
      </c>
      <c r="DM106" s="236">
        <v>1</v>
      </c>
      <c r="DN106" s="236" t="s">
        <v>309</v>
      </c>
    </row>
    <row r="107" spans="2:118" s="236" customFormat="1" ht="72.75" hidden="1" customHeight="1" x14ac:dyDescent="0.2">
      <c r="B107" s="227"/>
      <c r="C107" s="228"/>
      <c r="D107" s="228"/>
      <c r="E107" s="229"/>
      <c r="F107" s="229"/>
      <c r="G107" s="229"/>
      <c r="H107" s="229"/>
      <c r="I107" s="230">
        <f t="shared" si="0"/>
        <v>0</v>
      </c>
      <c r="J107" s="231">
        <v>0</v>
      </c>
      <c r="K107" s="232">
        <f>+IF(J107=0,0,IF(J107="","",VLOOKUP('INFORME FINAL FEB2'!J107,[9]PLANTILLA!$H$139:$I$191,2,0)))</f>
        <v>0</v>
      </c>
      <c r="L107" s="242"/>
      <c r="M107" s="239"/>
      <c r="DG107" s="236" t="s">
        <v>309</v>
      </c>
      <c r="DM107" s="236">
        <v>1</v>
      </c>
      <c r="DN107" s="236" t="s">
        <v>309</v>
      </c>
    </row>
    <row r="108" spans="2:118" s="236" customFormat="1" ht="72.75" hidden="1" customHeight="1" x14ac:dyDescent="0.2">
      <c r="B108" s="227"/>
      <c r="C108" s="228"/>
      <c r="D108" s="228"/>
      <c r="E108" s="229"/>
      <c r="F108" s="229"/>
      <c r="G108" s="229"/>
      <c r="H108" s="229"/>
      <c r="I108" s="230">
        <f t="shared" si="0"/>
        <v>0</v>
      </c>
      <c r="J108" s="231">
        <v>0</v>
      </c>
      <c r="K108" s="232">
        <f>+IF(J108=0,0,IF(J108="","",VLOOKUP('INFORME FINAL FEB2'!J108,[9]PLANTILLA!$H$139:$I$191,2,0)))</f>
        <v>0</v>
      </c>
      <c r="L108" s="242"/>
      <c r="M108" s="239"/>
      <c r="DG108" s="236" t="s">
        <v>309</v>
      </c>
      <c r="DM108" s="236">
        <v>1</v>
      </c>
      <c r="DN108" s="236" t="s">
        <v>309</v>
      </c>
    </row>
    <row r="109" spans="2:118" s="236" customFormat="1" ht="72.75" hidden="1" customHeight="1" x14ac:dyDescent="0.35">
      <c r="B109" s="227"/>
      <c r="C109" s="228"/>
      <c r="D109" s="228"/>
      <c r="E109" s="229"/>
      <c r="F109" s="229"/>
      <c r="G109" s="229"/>
      <c r="H109" s="229"/>
      <c r="I109" s="230">
        <f t="shared" si="0"/>
        <v>0</v>
      </c>
      <c r="J109" s="231">
        <v>0</v>
      </c>
      <c r="K109" s="232">
        <f>+IF(J109=0,0,IF(J109="","",VLOOKUP('INFORME FINAL FEB2'!J109,[9]PLANTILLA!$H$139:$I$191,2,0)))</f>
        <v>0</v>
      </c>
      <c r="L109" s="237"/>
      <c r="M109" s="239"/>
      <c r="DG109" s="236" t="s">
        <v>309</v>
      </c>
      <c r="DM109" s="236">
        <v>1</v>
      </c>
      <c r="DN109" s="236" t="s">
        <v>309</v>
      </c>
    </row>
    <row r="110" spans="2:118" s="236" customFormat="1" ht="72.75" hidden="1" customHeight="1" x14ac:dyDescent="0.35">
      <c r="B110" s="227"/>
      <c r="C110" s="228"/>
      <c r="D110" s="228"/>
      <c r="E110" s="229"/>
      <c r="F110" s="229"/>
      <c r="G110" s="229"/>
      <c r="H110" s="229"/>
      <c r="I110" s="230">
        <f t="shared" si="0"/>
        <v>0</v>
      </c>
      <c r="J110" s="231">
        <v>0</v>
      </c>
      <c r="K110" s="232">
        <f>+IF(J110=0,0,IF(J110="","",VLOOKUP('INFORME FINAL FEB2'!J110,[9]PLANTILLA!$H$139:$I$191,2,0)))</f>
        <v>0</v>
      </c>
      <c r="L110" s="237"/>
      <c r="M110" s="239"/>
      <c r="DG110" s="236" t="s">
        <v>309</v>
      </c>
      <c r="DM110" s="236">
        <v>1</v>
      </c>
      <c r="DN110" s="236" t="s">
        <v>309</v>
      </c>
    </row>
    <row r="111" spans="2:118" s="236" customFormat="1" ht="72.75" hidden="1" customHeight="1" x14ac:dyDescent="0.35">
      <c r="B111" s="227"/>
      <c r="C111" s="228"/>
      <c r="D111" s="228"/>
      <c r="E111" s="229"/>
      <c r="F111" s="229"/>
      <c r="G111" s="229"/>
      <c r="H111" s="229"/>
      <c r="I111" s="230">
        <f t="shared" si="0"/>
        <v>0</v>
      </c>
      <c r="J111" s="231">
        <v>0</v>
      </c>
      <c r="K111" s="232">
        <f>+IF(J111=0,0,IF(J111="","",VLOOKUP('INFORME FINAL FEB2'!J111,[9]PLANTILLA!$H$139:$I$191,2,0)))</f>
        <v>0</v>
      </c>
      <c r="L111" s="237"/>
      <c r="M111" s="239"/>
      <c r="DG111" s="236" t="s">
        <v>309</v>
      </c>
      <c r="DM111" s="236">
        <v>1</v>
      </c>
      <c r="DN111" s="236" t="s">
        <v>309</v>
      </c>
    </row>
    <row r="112" spans="2:118" s="236" customFormat="1" ht="72.75" hidden="1" customHeight="1" x14ac:dyDescent="0.35">
      <c r="B112" s="227"/>
      <c r="C112" s="228"/>
      <c r="D112" s="228"/>
      <c r="E112" s="229"/>
      <c r="F112" s="229"/>
      <c r="G112" s="229"/>
      <c r="H112" s="229"/>
      <c r="I112" s="230">
        <f t="shared" si="0"/>
        <v>0</v>
      </c>
      <c r="J112" s="231">
        <v>0</v>
      </c>
      <c r="K112" s="232">
        <f>+IF(J112=0,0,IF(J112="","",VLOOKUP('INFORME FINAL FEB2'!J112,[9]PLANTILLA!$H$139:$I$191,2,0)))</f>
        <v>0</v>
      </c>
      <c r="L112" s="237"/>
      <c r="M112" s="239"/>
      <c r="DG112" s="236" t="s">
        <v>309</v>
      </c>
      <c r="DM112" s="236">
        <v>1</v>
      </c>
      <c r="DN112" s="236" t="s">
        <v>309</v>
      </c>
    </row>
    <row r="113" spans="2:118" s="236" customFormat="1" ht="72.75" hidden="1" customHeight="1" x14ac:dyDescent="0.35">
      <c r="B113" s="227"/>
      <c r="C113" s="228"/>
      <c r="D113" s="228"/>
      <c r="E113" s="229"/>
      <c r="F113" s="229"/>
      <c r="G113" s="229"/>
      <c r="H113" s="229"/>
      <c r="I113" s="230">
        <f t="shared" si="0"/>
        <v>0</v>
      </c>
      <c r="J113" s="231">
        <v>0</v>
      </c>
      <c r="K113" s="232">
        <f>+IF(J113=0,0,IF(J113="","",VLOOKUP('INFORME FINAL FEB2'!J113,[9]PLANTILLA!$H$139:$I$191,2,0)))</f>
        <v>0</v>
      </c>
      <c r="L113" s="237"/>
      <c r="M113" s="239"/>
      <c r="DG113" s="236" t="s">
        <v>309</v>
      </c>
      <c r="DM113" s="236">
        <v>1</v>
      </c>
      <c r="DN113" s="236" t="s">
        <v>309</v>
      </c>
    </row>
    <row r="114" spans="2:118" s="236" customFormat="1" ht="72.75" hidden="1" customHeight="1" x14ac:dyDescent="0.35">
      <c r="B114" s="227"/>
      <c r="C114" s="228"/>
      <c r="D114" s="228"/>
      <c r="E114" s="229"/>
      <c r="F114" s="229"/>
      <c r="G114" s="229"/>
      <c r="H114" s="229"/>
      <c r="I114" s="230">
        <f t="shared" si="0"/>
        <v>0</v>
      </c>
      <c r="J114" s="231">
        <v>0</v>
      </c>
      <c r="K114" s="232">
        <f>+IF(J114=0,0,IF(J114="","",VLOOKUP('INFORME FINAL FEB2'!J114,[9]PLANTILLA!$H$139:$I$191,2,0)))</f>
        <v>0</v>
      </c>
      <c r="L114" s="237"/>
      <c r="M114" s="239"/>
      <c r="DG114" s="236" t="s">
        <v>309</v>
      </c>
      <c r="DM114" s="236">
        <v>1</v>
      </c>
      <c r="DN114" s="236" t="s">
        <v>309</v>
      </c>
    </row>
    <row r="115" spans="2:118" s="236" customFormat="1" ht="72.75" hidden="1" customHeight="1" x14ac:dyDescent="0.35">
      <c r="B115" s="227"/>
      <c r="C115" s="228"/>
      <c r="D115" s="228"/>
      <c r="E115" s="229"/>
      <c r="F115" s="229"/>
      <c r="G115" s="229"/>
      <c r="H115" s="229"/>
      <c r="I115" s="230">
        <f t="shared" si="0"/>
        <v>0</v>
      </c>
      <c r="J115" s="231">
        <v>0</v>
      </c>
      <c r="K115" s="232">
        <f>+IF(J115=0,0,IF(J115="","",VLOOKUP('INFORME FINAL FEB2'!J115,[9]PLANTILLA!$H$139:$I$191,2,0)))</f>
        <v>0</v>
      </c>
      <c r="L115" s="237"/>
      <c r="M115" s="239"/>
      <c r="DG115" s="236" t="s">
        <v>309</v>
      </c>
      <c r="DM115" s="236">
        <v>1</v>
      </c>
      <c r="DN115" s="236" t="s">
        <v>309</v>
      </c>
    </row>
    <row r="116" spans="2:118" s="236" customFormat="1" ht="72.75" hidden="1" customHeight="1" x14ac:dyDescent="0.35">
      <c r="B116" s="227"/>
      <c r="C116" s="228"/>
      <c r="D116" s="228"/>
      <c r="E116" s="229"/>
      <c r="F116" s="229"/>
      <c r="G116" s="229"/>
      <c r="H116" s="229"/>
      <c r="I116" s="230">
        <f t="shared" si="0"/>
        <v>0</v>
      </c>
      <c r="J116" s="231">
        <v>0</v>
      </c>
      <c r="K116" s="232">
        <f>+IF(J116=0,0,IF(J116="","",VLOOKUP('INFORME FINAL FEB2'!J116,[9]PLANTILLA!$H$139:$I$191,2,0)))</f>
        <v>0</v>
      </c>
      <c r="L116" s="237"/>
      <c r="M116" s="239"/>
    </row>
    <row r="117" spans="2:118" s="236" customFormat="1" ht="93" hidden="1" customHeight="1" x14ac:dyDescent="0.35">
      <c r="B117" s="227"/>
      <c r="C117" s="228"/>
      <c r="D117" s="228"/>
      <c r="E117" s="229"/>
      <c r="F117" s="229"/>
      <c r="G117" s="229"/>
      <c r="H117" s="229"/>
      <c r="I117" s="230">
        <f t="shared" si="0"/>
        <v>0</v>
      </c>
      <c r="J117" s="231">
        <v>0</v>
      </c>
      <c r="K117" s="232">
        <f>+IF(J117=0,0,IF(J117="","",VLOOKUP('INFORME FINAL FEB2'!J117,[9]PLANTILLA!$H$139:$I$191,2,0)))</f>
        <v>0</v>
      </c>
      <c r="L117" s="237"/>
      <c r="M117" s="239"/>
    </row>
    <row r="118" spans="2:118" s="236" customFormat="1" ht="93" hidden="1" customHeight="1" x14ac:dyDescent="0.35">
      <c r="B118" s="227"/>
      <c r="C118" s="228"/>
      <c r="D118" s="228"/>
      <c r="E118" s="229"/>
      <c r="F118" s="229"/>
      <c r="G118" s="229"/>
      <c r="H118" s="229"/>
      <c r="I118" s="230">
        <f t="shared" si="0"/>
        <v>0</v>
      </c>
      <c r="J118" s="231">
        <v>0</v>
      </c>
      <c r="K118" s="232">
        <f>+IF(J118=0,0,IF(J118="","",VLOOKUP('INFORME FINAL FEB2'!J118,[9]PLANTILLA!$H$139:$I$191,2,0)))</f>
        <v>0</v>
      </c>
      <c r="L118" s="237"/>
      <c r="M118" s="239"/>
    </row>
    <row r="119" spans="2:118" s="236" customFormat="1" ht="93" hidden="1" customHeight="1" x14ac:dyDescent="0.35">
      <c r="B119" s="227"/>
      <c r="C119" s="228"/>
      <c r="D119" s="228"/>
      <c r="E119" s="229"/>
      <c r="F119" s="229"/>
      <c r="G119" s="229"/>
      <c r="H119" s="229"/>
      <c r="I119" s="230">
        <f t="shared" si="0"/>
        <v>0</v>
      </c>
      <c r="J119" s="231">
        <v>0</v>
      </c>
      <c r="K119" s="232">
        <f>+IF(J119=0,0,IF(J119="","",VLOOKUP('INFORME FINAL FEB2'!J119,[9]PLANTILLA!$H$139:$I$191,2,0)))</f>
        <v>0</v>
      </c>
      <c r="L119" s="237"/>
      <c r="M119" s="239"/>
    </row>
    <row r="120" spans="2:118" s="236" customFormat="1" ht="93" hidden="1" customHeight="1" x14ac:dyDescent="0.35">
      <c r="B120" s="227"/>
      <c r="C120" s="228"/>
      <c r="D120" s="228"/>
      <c r="E120" s="229"/>
      <c r="F120" s="229"/>
      <c r="G120" s="229"/>
      <c r="H120" s="229"/>
      <c r="I120" s="230">
        <f t="shared" si="0"/>
        <v>0</v>
      </c>
      <c r="J120" s="231">
        <v>0</v>
      </c>
      <c r="K120" s="232">
        <f>+IF(J120=0,0,IF(J120="","",VLOOKUP('INFORME FINAL FEB2'!J120,[9]PLANTILLA!$H$139:$I$191,2,0)))</f>
        <v>0</v>
      </c>
      <c r="L120" s="237"/>
      <c r="M120" s="239"/>
    </row>
    <row r="121" spans="2:118" s="236" customFormat="1" ht="93" hidden="1" customHeight="1" x14ac:dyDescent="0.35">
      <c r="B121" s="227"/>
      <c r="C121" s="228"/>
      <c r="D121" s="228"/>
      <c r="E121" s="229"/>
      <c r="F121" s="229"/>
      <c r="G121" s="229"/>
      <c r="H121" s="229"/>
      <c r="I121" s="230">
        <f t="shared" si="0"/>
        <v>0</v>
      </c>
      <c r="J121" s="231">
        <v>0</v>
      </c>
      <c r="K121" s="232">
        <f>+IF(J121=0,0,IF(J121="","",VLOOKUP('INFORME FINAL FEB2'!J121,[9]PLANTILLA!$H$139:$I$191,2,0)))</f>
        <v>0</v>
      </c>
      <c r="L121" s="237"/>
      <c r="M121" s="239"/>
    </row>
    <row r="122" spans="2:118" s="236" customFormat="1" ht="93" hidden="1" customHeight="1" x14ac:dyDescent="0.35">
      <c r="B122" s="227"/>
      <c r="C122" s="228"/>
      <c r="D122" s="228"/>
      <c r="E122" s="229"/>
      <c r="F122" s="229"/>
      <c r="G122" s="229"/>
      <c r="H122" s="229"/>
      <c r="I122" s="230">
        <f t="shared" si="0"/>
        <v>0</v>
      </c>
      <c r="J122" s="231">
        <v>0</v>
      </c>
      <c r="K122" s="232">
        <f>+IF(J122=0,0,IF(J122="","",VLOOKUP('INFORME FINAL FEB2'!J122,[9]PLANTILLA!$H$139:$I$191,2,0)))</f>
        <v>0</v>
      </c>
      <c r="L122" s="237"/>
      <c r="M122" s="239"/>
    </row>
    <row r="123" spans="2:118" s="236" customFormat="1" ht="93" hidden="1" customHeight="1" x14ac:dyDescent="0.35">
      <c r="B123" s="227"/>
      <c r="C123" s="228"/>
      <c r="D123" s="228"/>
      <c r="E123" s="229"/>
      <c r="F123" s="229"/>
      <c r="G123" s="229"/>
      <c r="H123" s="229"/>
      <c r="I123" s="230">
        <f t="shared" si="0"/>
        <v>0</v>
      </c>
      <c r="J123" s="231">
        <v>0</v>
      </c>
      <c r="K123" s="232">
        <f>+IF(J123=0,0,IF(J123="","",VLOOKUP('INFORME FINAL FEB2'!J123,[9]PLANTILLA!$H$139:$I$191,2,0)))</f>
        <v>0</v>
      </c>
      <c r="L123" s="237"/>
      <c r="M123" s="239"/>
    </row>
    <row r="124" spans="2:118" s="236" customFormat="1" ht="93" hidden="1" customHeight="1" x14ac:dyDescent="0.35">
      <c r="B124" s="227"/>
      <c r="C124" s="228"/>
      <c r="D124" s="228"/>
      <c r="E124" s="229"/>
      <c r="F124" s="229"/>
      <c r="G124" s="229"/>
      <c r="H124" s="229"/>
      <c r="I124" s="230">
        <f t="shared" si="0"/>
        <v>0</v>
      </c>
      <c r="J124" s="231">
        <v>0</v>
      </c>
      <c r="K124" s="232">
        <f>+IF(J124=0,0,IF(J124="","",VLOOKUP('INFORME FINAL FEB2'!J124,[9]PLANTILLA!$H$139:$I$191,2,0)))</f>
        <v>0</v>
      </c>
      <c r="L124" s="237"/>
      <c r="M124" s="239"/>
    </row>
    <row r="125" spans="2:118" s="236" customFormat="1" ht="93" hidden="1" customHeight="1" x14ac:dyDescent="0.35">
      <c r="B125" s="227"/>
      <c r="C125" s="228"/>
      <c r="D125" s="228"/>
      <c r="E125" s="229"/>
      <c r="F125" s="229"/>
      <c r="G125" s="229"/>
      <c r="H125" s="229"/>
      <c r="I125" s="230">
        <f t="shared" si="0"/>
        <v>0</v>
      </c>
      <c r="J125" s="231">
        <v>0</v>
      </c>
      <c r="K125" s="232">
        <f>+IF(J125=0,0,IF(J125="","",VLOOKUP('INFORME FINAL FEB2'!J125,[9]PLANTILLA!$H$139:$I$191,2,0)))</f>
        <v>0</v>
      </c>
      <c r="L125" s="237"/>
      <c r="M125" s="239"/>
    </row>
    <row r="126" spans="2:118" s="236" customFormat="1" ht="93" hidden="1" customHeight="1" x14ac:dyDescent="0.35">
      <c r="B126" s="227"/>
      <c r="C126" s="228"/>
      <c r="D126" s="228"/>
      <c r="E126" s="229"/>
      <c r="F126" s="229"/>
      <c r="G126" s="229"/>
      <c r="H126" s="229"/>
      <c r="I126" s="230">
        <f t="shared" si="0"/>
        <v>0</v>
      </c>
      <c r="J126" s="231">
        <v>0</v>
      </c>
      <c r="K126" s="232">
        <f>+IF(J126=0,0,IF(J126="","",VLOOKUP('INFORME FINAL FEB2'!J126,[9]PLANTILLA!$H$139:$I$191,2,0)))</f>
        <v>0</v>
      </c>
      <c r="L126" s="237"/>
      <c r="M126" s="239"/>
    </row>
    <row r="127" spans="2:118" s="236" customFormat="1" ht="93" hidden="1" customHeight="1" x14ac:dyDescent="0.35">
      <c r="B127" s="227"/>
      <c r="C127" s="228"/>
      <c r="D127" s="228"/>
      <c r="E127" s="229"/>
      <c r="F127" s="229"/>
      <c r="G127" s="229"/>
      <c r="H127" s="229"/>
      <c r="I127" s="230">
        <f t="shared" si="0"/>
        <v>0</v>
      </c>
      <c r="J127" s="231">
        <v>0</v>
      </c>
      <c r="K127" s="232">
        <f>+IF(J127=0,0,IF(J127="","",VLOOKUP('INFORME FINAL FEB2'!J127,[9]PLANTILLA!$H$139:$I$191,2,0)))</f>
        <v>0</v>
      </c>
      <c r="L127" s="237"/>
      <c r="M127" s="239"/>
    </row>
    <row r="128" spans="2:118" s="236" customFormat="1" ht="93" hidden="1" customHeight="1" x14ac:dyDescent="0.35">
      <c r="B128" s="227"/>
      <c r="C128" s="228"/>
      <c r="D128" s="228"/>
      <c r="E128" s="229"/>
      <c r="F128" s="229"/>
      <c r="G128" s="229"/>
      <c r="H128" s="229"/>
      <c r="I128" s="230">
        <f t="shared" si="0"/>
        <v>0</v>
      </c>
      <c r="J128" s="231">
        <v>0</v>
      </c>
      <c r="K128" s="232">
        <f>+IF(J128=0,0,IF(J128="","",VLOOKUP('INFORME FINAL FEB2'!J128,[9]PLANTILLA!$H$139:$I$191,2,0)))</f>
        <v>0</v>
      </c>
      <c r="L128" s="237"/>
      <c r="M128" s="239"/>
    </row>
    <row r="129" spans="2:13" s="236" customFormat="1" ht="93" hidden="1" customHeight="1" x14ac:dyDescent="0.35">
      <c r="B129" s="227"/>
      <c r="C129" s="228"/>
      <c r="D129" s="228"/>
      <c r="E129" s="229"/>
      <c r="F129" s="229"/>
      <c r="G129" s="229"/>
      <c r="H129" s="229"/>
      <c r="I129" s="230">
        <f t="shared" si="0"/>
        <v>0</v>
      </c>
      <c r="J129" s="231">
        <v>0</v>
      </c>
      <c r="K129" s="232">
        <f>+IF(J129=0,0,IF(J129="","",VLOOKUP('INFORME FINAL FEB2'!J129,[9]PLANTILLA!$H$139:$I$191,2,0)))</f>
        <v>0</v>
      </c>
      <c r="L129" s="237"/>
      <c r="M129" s="239"/>
    </row>
    <row r="130" spans="2:13" s="236" customFormat="1" ht="93" hidden="1" customHeight="1" x14ac:dyDescent="0.35">
      <c r="B130" s="227"/>
      <c r="C130" s="228"/>
      <c r="D130" s="228"/>
      <c r="E130" s="229"/>
      <c r="F130" s="229"/>
      <c r="G130" s="229"/>
      <c r="H130" s="229"/>
      <c r="I130" s="230">
        <f t="shared" si="0"/>
        <v>0</v>
      </c>
      <c r="J130" s="231">
        <v>0</v>
      </c>
      <c r="K130" s="232">
        <f>+IF(J130=0,0,IF(J130="","",VLOOKUP('INFORME FINAL FEB2'!J130,[9]PLANTILLA!$H$139:$I$191,2,0)))</f>
        <v>0</v>
      </c>
      <c r="L130" s="237"/>
      <c r="M130" s="239"/>
    </row>
    <row r="131" spans="2:13" s="236" customFormat="1" ht="93" hidden="1" customHeight="1" x14ac:dyDescent="0.35">
      <c r="B131" s="227"/>
      <c r="C131" s="228"/>
      <c r="D131" s="228"/>
      <c r="E131" s="229"/>
      <c r="F131" s="229"/>
      <c r="G131" s="229"/>
      <c r="H131" s="229"/>
      <c r="I131" s="230">
        <f t="shared" si="0"/>
        <v>0</v>
      </c>
      <c r="J131" s="231">
        <v>0</v>
      </c>
      <c r="K131" s="232">
        <f>+IF(J131=0,0,IF(J131="","",VLOOKUP('INFORME FINAL FEB2'!J131,[9]PLANTILLA!$H$139:$I$191,2,0)))</f>
        <v>0</v>
      </c>
      <c r="L131" s="237"/>
      <c r="M131" s="239"/>
    </row>
    <row r="132" spans="2:13" s="236" customFormat="1" ht="93" hidden="1" customHeight="1" x14ac:dyDescent="0.35">
      <c r="B132" s="227"/>
      <c r="C132" s="228"/>
      <c r="D132" s="228"/>
      <c r="E132" s="229"/>
      <c r="F132" s="229"/>
      <c r="G132" s="229"/>
      <c r="H132" s="229"/>
      <c r="I132" s="230">
        <f t="shared" si="0"/>
        <v>0</v>
      </c>
      <c r="J132" s="231">
        <v>0</v>
      </c>
      <c r="K132" s="232">
        <f>+IF(J132=0,0,IF(J132="","",VLOOKUP('INFORME FINAL FEB2'!J132,[9]PLANTILLA!$H$139:$I$191,2,0)))</f>
        <v>0</v>
      </c>
      <c r="L132" s="237"/>
      <c r="M132" s="239"/>
    </row>
    <row r="133" spans="2:13" s="236" customFormat="1" ht="76.5" hidden="1" customHeight="1" x14ac:dyDescent="0.35">
      <c r="B133" s="227"/>
      <c r="C133" s="228"/>
      <c r="D133" s="228"/>
      <c r="E133" s="229"/>
      <c r="F133" s="229"/>
      <c r="G133" s="229"/>
      <c r="H133" s="229"/>
      <c r="I133" s="230">
        <f t="shared" si="0"/>
        <v>0</v>
      </c>
      <c r="J133" s="231">
        <v>0</v>
      </c>
      <c r="K133" s="232">
        <f>+IF(J133=0,0,IF(J133="","",VLOOKUP('INFORME FINAL FEB2'!J133,[9]PLANTILLA!$H$139:$I$191,2,0)))</f>
        <v>0</v>
      </c>
      <c r="L133" s="237"/>
      <c r="M133" s="239"/>
    </row>
    <row r="134" spans="2:13" s="236" customFormat="1" ht="76.5" hidden="1" customHeight="1" x14ac:dyDescent="0.35">
      <c r="B134" s="227"/>
      <c r="C134" s="228"/>
      <c r="D134" s="228"/>
      <c r="E134" s="229"/>
      <c r="F134" s="229"/>
      <c r="G134" s="229"/>
      <c r="H134" s="229"/>
      <c r="I134" s="230">
        <f t="shared" si="0"/>
        <v>0</v>
      </c>
      <c r="J134" s="231">
        <v>0</v>
      </c>
      <c r="K134" s="232">
        <f>+IF(J134=0,0,IF(J134="","",VLOOKUP('INFORME FINAL FEB2'!J134,[9]PLANTILLA!$H$139:$I$191,2,0)))</f>
        <v>0</v>
      </c>
      <c r="L134" s="237"/>
      <c r="M134" s="239"/>
    </row>
    <row r="135" spans="2:13" s="236" customFormat="1" ht="76.5" hidden="1" customHeight="1" x14ac:dyDescent="0.35">
      <c r="B135" s="227"/>
      <c r="C135" s="228"/>
      <c r="D135" s="228"/>
      <c r="E135" s="229"/>
      <c r="F135" s="229"/>
      <c r="G135" s="229"/>
      <c r="H135" s="229"/>
      <c r="I135" s="230">
        <f t="shared" si="0"/>
        <v>0</v>
      </c>
      <c r="J135" s="231">
        <v>0</v>
      </c>
      <c r="K135" s="232">
        <f>+IF(J135=0,0,IF(J135="","",VLOOKUP('INFORME FINAL FEB2'!J135,[9]PLANTILLA!$H$139:$I$191,2,0)))</f>
        <v>0</v>
      </c>
      <c r="L135" s="237"/>
      <c r="M135" s="239"/>
    </row>
    <row r="136" spans="2:13" s="236" customFormat="1" ht="76.5" hidden="1" customHeight="1" x14ac:dyDescent="0.35">
      <c r="B136" s="227"/>
      <c r="C136" s="228"/>
      <c r="D136" s="228"/>
      <c r="E136" s="229"/>
      <c r="F136" s="229"/>
      <c r="G136" s="229"/>
      <c r="H136" s="229"/>
      <c r="I136" s="230">
        <f t="shared" si="0"/>
        <v>0</v>
      </c>
      <c r="J136" s="231">
        <v>0</v>
      </c>
      <c r="K136" s="232">
        <f>+IF(J136=0,0,IF(J136="","",VLOOKUP('INFORME FINAL FEB2'!J136,[9]PLANTILLA!$H$139:$I$191,2,0)))</f>
        <v>0</v>
      </c>
      <c r="L136" s="237"/>
      <c r="M136" s="239"/>
    </row>
    <row r="137" spans="2:13" s="236" customFormat="1" ht="76.5" hidden="1" customHeight="1" x14ac:dyDescent="0.35">
      <c r="B137" s="227"/>
      <c r="C137" s="228"/>
      <c r="D137" s="228"/>
      <c r="E137" s="229"/>
      <c r="F137" s="229"/>
      <c r="G137" s="229"/>
      <c r="H137" s="229"/>
      <c r="I137" s="230">
        <f t="shared" si="0"/>
        <v>0</v>
      </c>
      <c r="J137" s="231"/>
      <c r="K137" s="232">
        <f>+IF(J137=0,0,IF(J137="","",VLOOKUP('INFORME FINAL FEB2'!J137,[9]PLANTILLA!$H$139:$I$191,2,0)))</f>
        <v>0</v>
      </c>
      <c r="L137" s="237"/>
      <c r="M137" s="239"/>
    </row>
    <row r="138" spans="2:13" s="236" customFormat="1" ht="76.5" hidden="1" customHeight="1" x14ac:dyDescent="0.35">
      <c r="B138" s="227"/>
      <c r="C138" s="228"/>
      <c r="D138" s="228"/>
      <c r="E138" s="229"/>
      <c r="F138" s="229"/>
      <c r="G138" s="229"/>
      <c r="H138" s="229"/>
      <c r="I138" s="230">
        <f t="shared" si="0"/>
        <v>0</v>
      </c>
      <c r="J138" s="231"/>
      <c r="K138" s="232">
        <f>+IF(J138=0,0,IF(J138="","",VLOOKUP('INFORME FINAL FEB2'!J138,[9]PLANTILLA!$H$139:$I$191,2,0)))</f>
        <v>0</v>
      </c>
      <c r="L138" s="237"/>
      <c r="M138" s="239"/>
    </row>
    <row r="139" spans="2:13" s="236" customFormat="1" ht="76.5" hidden="1" customHeight="1" x14ac:dyDescent="0.35">
      <c r="B139" s="227"/>
      <c r="C139" s="228"/>
      <c r="D139" s="228"/>
      <c r="E139" s="229"/>
      <c r="F139" s="229"/>
      <c r="G139" s="229"/>
      <c r="H139" s="229"/>
      <c r="I139" s="230">
        <f t="shared" si="0"/>
        <v>0</v>
      </c>
      <c r="J139" s="231"/>
      <c r="K139" s="232">
        <f>+IF(J139=0,0,IF(J139="","",VLOOKUP('INFORME FINAL FEB2'!J139,[9]PLANTILLA!$H$139:$I$191,2,0)))</f>
        <v>0</v>
      </c>
      <c r="L139" s="237"/>
      <c r="M139" s="239"/>
    </row>
    <row r="140" spans="2:13" s="236" customFormat="1" ht="76.5" hidden="1" customHeight="1" x14ac:dyDescent="0.35">
      <c r="B140" s="227"/>
      <c r="C140" s="228"/>
      <c r="D140" s="228"/>
      <c r="E140" s="229"/>
      <c r="F140" s="229"/>
      <c r="G140" s="229"/>
      <c r="H140" s="229"/>
      <c r="I140" s="230">
        <f t="shared" si="0"/>
        <v>0</v>
      </c>
      <c r="J140" s="231"/>
      <c r="K140" s="232">
        <f>+IF(J140=0,0,IF(J140="","",VLOOKUP('INFORME FINAL FEB2'!J140,[9]PLANTILLA!$H$139:$I$191,2,0)))</f>
        <v>0</v>
      </c>
      <c r="L140" s="237"/>
      <c r="M140" s="239"/>
    </row>
    <row r="141" spans="2:13" s="236" customFormat="1" ht="76.5" hidden="1" customHeight="1" x14ac:dyDescent="0.35">
      <c r="B141" s="227"/>
      <c r="C141" s="228"/>
      <c r="D141" s="228"/>
      <c r="E141" s="229"/>
      <c r="F141" s="229"/>
      <c r="G141" s="229"/>
      <c r="H141" s="229"/>
      <c r="I141" s="230">
        <f t="shared" si="0"/>
        <v>0</v>
      </c>
      <c r="J141" s="231"/>
      <c r="K141" s="232">
        <f>+IF(J141=0,0,IF(J141="","",VLOOKUP('INFORME FINAL FEB2'!J141,[9]PLANTILLA!$H$139:$I$191,2,0)))</f>
        <v>0</v>
      </c>
      <c r="L141" s="237"/>
      <c r="M141" s="239"/>
    </row>
    <row r="142" spans="2:13" s="236" customFormat="1" ht="76.5" hidden="1" customHeight="1" x14ac:dyDescent="0.35">
      <c r="B142" s="227"/>
      <c r="C142" s="228"/>
      <c r="D142" s="228"/>
      <c r="E142" s="229"/>
      <c r="F142" s="229"/>
      <c r="G142" s="229"/>
      <c r="H142" s="229"/>
      <c r="I142" s="230">
        <f t="shared" si="0"/>
        <v>0</v>
      </c>
      <c r="J142" s="231"/>
      <c r="K142" s="232">
        <f>+IF(J142=0,0,IF(J142="","",VLOOKUP('INFORME FINAL FEB2'!J142,[9]PLANTILLA!$H$139:$I$191,2,0)))</f>
        <v>0</v>
      </c>
      <c r="L142" s="237"/>
      <c r="M142" s="239"/>
    </row>
    <row r="143" spans="2:13" s="236" customFormat="1" ht="27" hidden="1" x14ac:dyDescent="0.35">
      <c r="B143" s="227"/>
      <c r="C143" s="247"/>
      <c r="D143" s="247"/>
      <c r="E143" s="229"/>
      <c r="F143" s="248"/>
      <c r="G143" s="248"/>
      <c r="H143" s="248"/>
      <c r="I143" s="230">
        <f t="shared" si="0"/>
        <v>0</v>
      </c>
      <c r="J143" s="231"/>
      <c r="K143" s="232">
        <f>+IF(J143=0,0,IF(J143="","",VLOOKUP('INFORME FINAL FEB2'!J143,[9]PLANTILLA!$H$139:$I$191,2,0)))</f>
        <v>0</v>
      </c>
      <c r="L143" s="237"/>
      <c r="M143" s="239"/>
    </row>
    <row r="144" spans="2:13" s="236" customFormat="1" ht="27" hidden="1" x14ac:dyDescent="0.35">
      <c r="B144" s="227"/>
      <c r="C144" s="247"/>
      <c r="D144" s="247"/>
      <c r="E144" s="229"/>
      <c r="F144" s="248"/>
      <c r="G144" s="248"/>
      <c r="H144" s="248"/>
      <c r="I144" s="230">
        <f t="shared" si="0"/>
        <v>0</v>
      </c>
      <c r="J144" s="231"/>
      <c r="K144" s="232">
        <f>+IF(J144=0,0,IF(J144="","",VLOOKUP('INFORME FINAL FEB2'!J144,[9]PLANTILLA!$H$139:$I$191,2,0)))</f>
        <v>0</v>
      </c>
      <c r="L144" s="237"/>
      <c r="M144" s="239"/>
    </row>
    <row r="145" spans="2:13" s="236" customFormat="1" ht="27" hidden="1" x14ac:dyDescent="0.35">
      <c r="B145" s="227"/>
      <c r="C145" s="228"/>
      <c r="D145" s="228"/>
      <c r="E145" s="229"/>
      <c r="F145" s="229"/>
      <c r="G145" s="229"/>
      <c r="H145" s="229"/>
      <c r="I145" s="230">
        <f t="shared" si="0"/>
        <v>0</v>
      </c>
      <c r="J145" s="231"/>
      <c r="K145" s="232">
        <f>+IF(J145=0,0,IF(J145="","",VLOOKUP('INFORME FINAL FEB2'!J145,[9]PLANTILLA!$H$139:$I$191,2,0)))</f>
        <v>0</v>
      </c>
      <c r="L145" s="237"/>
      <c r="M145" s="239"/>
    </row>
    <row r="146" spans="2:13" s="236" customFormat="1" ht="27" hidden="1" x14ac:dyDescent="0.35">
      <c r="B146" s="227"/>
      <c r="C146" s="247"/>
      <c r="D146" s="247"/>
      <c r="E146" s="248"/>
      <c r="F146" s="248"/>
      <c r="G146" s="248"/>
      <c r="H146" s="248"/>
      <c r="I146" s="230">
        <f t="shared" si="0"/>
        <v>0</v>
      </c>
      <c r="J146" s="231"/>
      <c r="K146" s="232">
        <f>+IF(J146=0,0,IF(J146="","",VLOOKUP('INFORME FINAL FEB2'!J146,[9]PLANTILLA!$H$139:$I$191,2,0)))</f>
        <v>0</v>
      </c>
      <c r="L146" s="237"/>
      <c r="M146" s="239"/>
    </row>
    <row r="147" spans="2:13" s="236" customFormat="1" ht="27" hidden="1" x14ac:dyDescent="0.35">
      <c r="B147" s="227"/>
      <c r="C147" s="247"/>
      <c r="D147" s="247"/>
      <c r="E147" s="248"/>
      <c r="F147" s="248"/>
      <c r="G147" s="248"/>
      <c r="H147" s="248"/>
      <c r="I147" s="230">
        <f t="shared" ref="I147:I164" si="1">+IF(J147=0,0,CONCATENATE(MID(J147,FIND("-",J147,1)+1,4),"ORAS"))</f>
        <v>0</v>
      </c>
      <c r="J147" s="231"/>
      <c r="K147" s="232">
        <f>+IF(J147=0,0,IF(J147="","",VLOOKUP('INFORME FINAL FEB2'!J147,[9]PLANTILLA!$H$139:$I$191,2,0)))</f>
        <v>0</v>
      </c>
      <c r="L147" s="237"/>
      <c r="M147" s="239"/>
    </row>
    <row r="148" spans="2:13" s="236" customFormat="1" ht="27" hidden="1" x14ac:dyDescent="0.35">
      <c r="B148" s="227"/>
      <c r="C148" s="228"/>
      <c r="D148" s="228"/>
      <c r="E148" s="229"/>
      <c r="F148" s="229"/>
      <c r="G148" s="229"/>
      <c r="H148" s="229"/>
      <c r="I148" s="230">
        <f t="shared" si="1"/>
        <v>0</v>
      </c>
      <c r="J148" s="231"/>
      <c r="K148" s="232">
        <f>+IF(J148=0,0,IF(J148="","",VLOOKUP('INFORME FINAL FEB2'!J148,[9]PLANTILLA!$H$139:$I$191,2,0)))</f>
        <v>0</v>
      </c>
      <c r="L148" s="237"/>
      <c r="M148" s="239"/>
    </row>
    <row r="149" spans="2:13" s="236" customFormat="1" ht="27" hidden="1" x14ac:dyDescent="0.35">
      <c r="B149" s="227"/>
      <c r="C149" s="228"/>
      <c r="D149" s="228"/>
      <c r="E149" s="229"/>
      <c r="F149" s="229"/>
      <c r="G149" s="229"/>
      <c r="H149" s="229"/>
      <c r="I149" s="230">
        <f t="shared" si="1"/>
        <v>0</v>
      </c>
      <c r="J149" s="231"/>
      <c r="K149" s="232">
        <f>+IF(J149=0,0,IF(J149="","",VLOOKUP('INFORME FINAL FEB2'!J149,[9]PLANTILLA!$H$139:$I$191,2,0)))</f>
        <v>0</v>
      </c>
      <c r="L149" s="237"/>
      <c r="M149" s="239"/>
    </row>
    <row r="150" spans="2:13" s="236" customFormat="1" ht="27" hidden="1" x14ac:dyDescent="0.35">
      <c r="B150" s="227"/>
      <c r="C150" s="228"/>
      <c r="D150" s="228"/>
      <c r="E150" s="229"/>
      <c r="F150" s="229"/>
      <c r="G150" s="229"/>
      <c r="H150" s="229"/>
      <c r="I150" s="230">
        <f t="shared" si="1"/>
        <v>0</v>
      </c>
      <c r="J150" s="231"/>
      <c r="K150" s="232">
        <f>+IF(J150=0,0,IF(J150="","",VLOOKUP('INFORME FINAL FEB2'!J150,[9]PLANTILLA!$H$139:$I$191,2,0)))</f>
        <v>0</v>
      </c>
      <c r="L150" s="237"/>
      <c r="M150" s="239"/>
    </row>
    <row r="151" spans="2:13" s="236" customFormat="1" ht="27" hidden="1" x14ac:dyDescent="0.35">
      <c r="B151" s="227"/>
      <c r="C151" s="228"/>
      <c r="D151" s="228"/>
      <c r="E151" s="229"/>
      <c r="F151" s="229"/>
      <c r="G151" s="229"/>
      <c r="H151" s="229"/>
      <c r="I151" s="230">
        <f t="shared" si="1"/>
        <v>0</v>
      </c>
      <c r="J151" s="231"/>
      <c r="K151" s="232">
        <f>+IF(J151=0,0,IF(J151="","",VLOOKUP('INFORME FINAL FEB2'!J151,[9]PLANTILLA!$H$139:$I$191,2,0)))</f>
        <v>0</v>
      </c>
      <c r="L151" s="237"/>
      <c r="M151" s="239"/>
    </row>
    <row r="152" spans="2:13" s="236" customFormat="1" ht="27" hidden="1" x14ac:dyDescent="0.35">
      <c r="B152" s="227"/>
      <c r="C152" s="228"/>
      <c r="D152" s="228"/>
      <c r="E152" s="229"/>
      <c r="F152" s="229"/>
      <c r="G152" s="229"/>
      <c r="H152" s="229"/>
      <c r="I152" s="230">
        <f t="shared" si="1"/>
        <v>0</v>
      </c>
      <c r="J152" s="231"/>
      <c r="K152" s="232">
        <f>+IF(J152=0,0,IF(J152="","",VLOOKUP('INFORME FINAL FEB2'!J152,[9]PLANTILLA!$H$139:$I$191,2,0)))</f>
        <v>0</v>
      </c>
      <c r="L152" s="237"/>
      <c r="M152" s="239"/>
    </row>
    <row r="153" spans="2:13" s="236" customFormat="1" ht="27" hidden="1" x14ac:dyDescent="0.35">
      <c r="B153" s="227"/>
      <c r="C153" s="228"/>
      <c r="D153" s="228"/>
      <c r="E153" s="229"/>
      <c r="F153" s="229"/>
      <c r="G153" s="229"/>
      <c r="H153" s="229"/>
      <c r="I153" s="230">
        <f t="shared" si="1"/>
        <v>0</v>
      </c>
      <c r="J153" s="231"/>
      <c r="K153" s="232">
        <f>+IF(J153=0,0,IF(J153="","",VLOOKUP('INFORME FINAL FEB2'!J153,[9]PLANTILLA!$H$139:$I$191,2,0)))</f>
        <v>0</v>
      </c>
      <c r="L153" s="237"/>
      <c r="M153" s="239"/>
    </row>
    <row r="154" spans="2:13" s="236" customFormat="1" ht="27" hidden="1" x14ac:dyDescent="0.35">
      <c r="B154" s="227"/>
      <c r="C154" s="228"/>
      <c r="D154" s="228"/>
      <c r="E154" s="229"/>
      <c r="F154" s="229"/>
      <c r="G154" s="229"/>
      <c r="H154" s="229"/>
      <c r="I154" s="230">
        <f t="shared" si="1"/>
        <v>0</v>
      </c>
      <c r="J154" s="231"/>
      <c r="K154" s="232">
        <f>+IF(J154=0,0,IF(J154="","",VLOOKUP('INFORME FINAL FEB2'!J154,[9]PLANTILLA!$H$139:$I$191,2,0)))</f>
        <v>0</v>
      </c>
      <c r="L154" s="237"/>
      <c r="M154" s="239"/>
    </row>
    <row r="155" spans="2:13" s="236" customFormat="1" ht="27" hidden="1" x14ac:dyDescent="0.35">
      <c r="B155" s="227"/>
      <c r="C155" s="228"/>
      <c r="D155" s="228"/>
      <c r="E155" s="229"/>
      <c r="F155" s="229"/>
      <c r="G155" s="229"/>
      <c r="H155" s="229"/>
      <c r="I155" s="230">
        <f t="shared" si="1"/>
        <v>0</v>
      </c>
      <c r="J155" s="231"/>
      <c r="K155" s="232">
        <f>+IF(J155=0,0,IF(J155="","",VLOOKUP('INFORME FINAL FEB2'!J155,[9]PLANTILLA!$H$139:$I$191,2,0)))</f>
        <v>0</v>
      </c>
      <c r="L155" s="237"/>
      <c r="M155" s="239"/>
    </row>
    <row r="156" spans="2:13" s="236" customFormat="1" ht="27" hidden="1" x14ac:dyDescent="0.35">
      <c r="B156" s="227"/>
      <c r="C156" s="228"/>
      <c r="D156" s="228"/>
      <c r="E156" s="229"/>
      <c r="F156" s="229"/>
      <c r="G156" s="229"/>
      <c r="H156" s="229"/>
      <c r="I156" s="230">
        <f t="shared" si="1"/>
        <v>0</v>
      </c>
      <c r="J156" s="231"/>
      <c r="K156" s="232">
        <f>+IF(J156=0,0,IF(J156="","",VLOOKUP('INFORME FINAL FEB2'!J156,[9]PLANTILLA!$H$139:$I$191,2,0)))</f>
        <v>0</v>
      </c>
      <c r="L156" s="237"/>
      <c r="M156" s="239"/>
    </row>
    <row r="157" spans="2:13" s="236" customFormat="1" ht="27" hidden="1" x14ac:dyDescent="0.35">
      <c r="B157" s="227"/>
      <c r="C157" s="228"/>
      <c r="D157" s="228"/>
      <c r="E157" s="229"/>
      <c r="F157" s="229"/>
      <c r="G157" s="229"/>
      <c r="H157" s="229"/>
      <c r="I157" s="230">
        <f t="shared" si="1"/>
        <v>0</v>
      </c>
      <c r="J157" s="231"/>
      <c r="K157" s="232">
        <f>+IF(J157=0,0,IF(J157="","",VLOOKUP('INFORME FINAL FEB2'!J157,[9]PLANTILLA!$H$139:$I$191,2,0)))</f>
        <v>0</v>
      </c>
      <c r="L157" s="237"/>
      <c r="M157" s="239"/>
    </row>
    <row r="158" spans="2:13" s="236" customFormat="1" ht="27" hidden="1" x14ac:dyDescent="0.35">
      <c r="B158" s="227"/>
      <c r="C158" s="228"/>
      <c r="D158" s="228"/>
      <c r="E158" s="229"/>
      <c r="F158" s="229"/>
      <c r="G158" s="229"/>
      <c r="H158" s="229"/>
      <c r="I158" s="230">
        <f t="shared" si="1"/>
        <v>0</v>
      </c>
      <c r="J158" s="231"/>
      <c r="K158" s="232">
        <f>+IF(J158=0,0,IF(J158="","",VLOOKUP('INFORME FINAL FEB2'!J158,[9]PLANTILLA!$H$139:$I$191,2,0)))</f>
        <v>0</v>
      </c>
      <c r="L158" s="237"/>
      <c r="M158" s="239"/>
    </row>
    <row r="159" spans="2:13" s="236" customFormat="1" ht="27" hidden="1" x14ac:dyDescent="0.35">
      <c r="B159" s="227"/>
      <c r="C159" s="228"/>
      <c r="D159" s="228"/>
      <c r="E159" s="229"/>
      <c r="F159" s="229"/>
      <c r="G159" s="229"/>
      <c r="H159" s="229"/>
      <c r="I159" s="230">
        <f t="shared" si="1"/>
        <v>0</v>
      </c>
      <c r="J159" s="231"/>
      <c r="K159" s="232">
        <f>+IF(J159=0,0,IF(J159="","",VLOOKUP('INFORME FINAL FEB2'!J159,[9]PLANTILLA!$H$139:$I$191,2,0)))</f>
        <v>0</v>
      </c>
      <c r="L159" s="237"/>
      <c r="M159" s="239"/>
    </row>
    <row r="160" spans="2:13" s="236" customFormat="1" ht="27" hidden="1" x14ac:dyDescent="0.35">
      <c r="B160" s="227"/>
      <c r="C160" s="228"/>
      <c r="D160" s="228"/>
      <c r="E160" s="229"/>
      <c r="F160" s="229"/>
      <c r="G160" s="229"/>
      <c r="H160" s="229"/>
      <c r="I160" s="230">
        <f t="shared" si="1"/>
        <v>0</v>
      </c>
      <c r="J160" s="231"/>
      <c r="K160" s="232">
        <f>+IF(J160=0,0,IF(J160="","",VLOOKUP('INFORME FINAL FEB2'!J160,[9]PLANTILLA!$H$139:$I$191,2,0)))</f>
        <v>0</v>
      </c>
      <c r="L160" s="237"/>
      <c r="M160" s="239"/>
    </row>
    <row r="161" spans="2:18" s="236" customFormat="1" ht="27" hidden="1" x14ac:dyDescent="0.35">
      <c r="B161" s="227"/>
      <c r="C161" s="228"/>
      <c r="D161" s="228"/>
      <c r="E161" s="229"/>
      <c r="F161" s="229"/>
      <c r="G161" s="229"/>
      <c r="H161" s="229"/>
      <c r="I161" s="230">
        <f t="shared" si="1"/>
        <v>0</v>
      </c>
      <c r="J161" s="231"/>
      <c r="K161" s="232">
        <f>+IF(J161=0,0,IF(J161="","",VLOOKUP('INFORME FINAL FEB2'!J161,[9]PLANTILLA!$H$139:$I$191,2,0)))</f>
        <v>0</v>
      </c>
      <c r="L161" s="237"/>
      <c r="M161" s="239"/>
    </row>
    <row r="162" spans="2:18" s="236" customFormat="1" ht="27" hidden="1" x14ac:dyDescent="0.35">
      <c r="B162" s="227"/>
      <c r="C162" s="228"/>
      <c r="D162" s="228"/>
      <c r="E162" s="229"/>
      <c r="F162" s="229"/>
      <c r="G162" s="229"/>
      <c r="H162" s="229"/>
      <c r="I162" s="230">
        <f t="shared" si="1"/>
        <v>0</v>
      </c>
      <c r="J162" s="231"/>
      <c r="K162" s="232">
        <f>+IF(J162=0,0,IF(J162="","",VLOOKUP('INFORME FINAL FEB2'!J162,[9]PLANTILLA!$H$139:$I$191,2,0)))</f>
        <v>0</v>
      </c>
      <c r="L162" s="237"/>
      <c r="M162" s="239"/>
    </row>
    <row r="163" spans="2:18" s="236" customFormat="1" ht="27" hidden="1" x14ac:dyDescent="0.35">
      <c r="B163" s="227"/>
      <c r="C163" s="228"/>
      <c r="D163" s="228"/>
      <c r="E163" s="229"/>
      <c r="F163" s="229"/>
      <c r="G163" s="229"/>
      <c r="H163" s="229"/>
      <c r="I163" s="230">
        <f t="shared" si="1"/>
        <v>0</v>
      </c>
      <c r="J163" s="231"/>
      <c r="K163" s="232">
        <f>+IF(J163=0,0,IF(J163="","",VLOOKUP('INFORME FINAL FEB2'!J163,[9]PLANTILLA!$H$139:$I$191,2,0)))</f>
        <v>0</v>
      </c>
      <c r="L163" s="237"/>
      <c r="M163" s="239"/>
    </row>
    <row r="164" spans="2:18" s="236" customFormat="1" ht="27" hidden="1" x14ac:dyDescent="0.35">
      <c r="B164" s="227"/>
      <c r="C164" s="228"/>
      <c r="D164" s="228"/>
      <c r="E164" s="229"/>
      <c r="F164" s="229"/>
      <c r="G164" s="229"/>
      <c r="H164" s="229"/>
      <c r="I164" s="230">
        <f t="shared" si="1"/>
        <v>0</v>
      </c>
      <c r="J164" s="231"/>
      <c r="K164" s="232">
        <f>+IF(J164=0,0,IF(J164="","",VLOOKUP('INFORME FINAL FEB2'!J164,[9]PLANTILLA!$H$139:$I$191,2,0)))</f>
        <v>0</v>
      </c>
      <c r="L164" s="237"/>
      <c r="M164" s="239"/>
    </row>
    <row r="165" spans="2:18" s="236" customFormat="1" ht="27" x14ac:dyDescent="0.35">
      <c r="B165" s="249"/>
      <c r="C165" s="250"/>
      <c r="D165" s="250"/>
      <c r="E165" s="251"/>
      <c r="F165" s="251"/>
      <c r="G165" s="251"/>
      <c r="H165" s="251"/>
      <c r="I165" s="230"/>
      <c r="J165" s="231"/>
      <c r="K165" s="232"/>
      <c r="L165" s="237"/>
      <c r="M165" s="239"/>
    </row>
    <row r="166" spans="2:18" ht="60" customHeight="1" thickBot="1" x14ac:dyDescent="0.3">
      <c r="B166" s="252"/>
      <c r="C166" s="252"/>
      <c r="D166" s="252"/>
      <c r="E166" s="253"/>
      <c r="F166" s="253"/>
      <c r="G166" s="253"/>
      <c r="H166" s="253"/>
      <c r="I166" s="369" t="s">
        <v>320</v>
      </c>
      <c r="J166" s="370"/>
      <c r="K166" s="254">
        <f>SUM(K83:K165)</f>
        <v>6975037</v>
      </c>
      <c r="L166" s="255"/>
      <c r="M166" s="256"/>
      <c r="N166" s="256"/>
      <c r="O166" s="256"/>
      <c r="P166" s="257"/>
    </row>
    <row r="167" spans="2:18" ht="33.200000000000003" customHeight="1" thickTop="1" thickBot="1" x14ac:dyDescent="0.25">
      <c r="F167" s="258"/>
      <c r="H167" s="3" t="s">
        <v>277</v>
      </c>
      <c r="L167" s="259" t="s">
        <v>277</v>
      </c>
      <c r="M167" s="256"/>
      <c r="N167" s="256"/>
      <c r="O167" s="256"/>
    </row>
    <row r="168" spans="2:18" ht="45" customHeight="1" thickBot="1" x14ac:dyDescent="0.3">
      <c r="B168" s="260"/>
      <c r="C168" s="261"/>
      <c r="D168" s="262"/>
      <c r="E168" s="371" t="s">
        <v>321</v>
      </c>
      <c r="F168" s="371"/>
      <c r="G168" s="371"/>
      <c r="H168" s="371"/>
      <c r="I168" s="372">
        <f>K166+G79+G80+M82</f>
        <v>72508684</v>
      </c>
      <c r="J168" s="372"/>
      <c r="K168" s="372"/>
      <c r="L168" s="372"/>
      <c r="M168" s="373"/>
      <c r="N168" s="373"/>
      <c r="O168" s="263"/>
      <c r="P168" s="263"/>
      <c r="Q168" s="264"/>
      <c r="R168" s="265"/>
    </row>
    <row r="169" spans="2:18" ht="11.85" customHeight="1" x14ac:dyDescent="0.2">
      <c r="B169" s="262"/>
      <c r="C169" s="262"/>
      <c r="D169" s="262"/>
      <c r="E169" s="374" t="s">
        <v>277</v>
      </c>
      <c r="F169" s="374"/>
      <c r="G169" s="374"/>
      <c r="H169" s="374"/>
      <c r="I169" s="374"/>
      <c r="J169" s="375"/>
      <c r="K169" s="375"/>
      <c r="L169" s="375"/>
    </row>
    <row r="170" spans="2:18" ht="26.1" customHeight="1" x14ac:dyDescent="0.2">
      <c r="H170" s="266"/>
      <c r="I170" s="267"/>
      <c r="J170" s="268"/>
      <c r="K170" s="269"/>
    </row>
    <row r="171" spans="2:18" ht="25.5" customHeight="1" x14ac:dyDescent="0.2">
      <c r="H171" s="266"/>
      <c r="I171" s="267"/>
      <c r="J171" s="268"/>
    </row>
    <row r="172" spans="2:18" ht="25.5" customHeight="1" x14ac:dyDescent="0.2">
      <c r="H172" s="266"/>
      <c r="I172" s="267"/>
      <c r="J172" s="268"/>
    </row>
    <row r="174" spans="2:18" ht="40.700000000000003" customHeight="1" x14ac:dyDescent="0.4">
      <c r="F174" s="270"/>
      <c r="J174" s="271"/>
      <c r="K174" s="271"/>
      <c r="M174" s="272"/>
    </row>
    <row r="175" spans="2:18" ht="38.450000000000003" customHeight="1" x14ac:dyDescent="0.35">
      <c r="L175" s="273"/>
    </row>
    <row r="176" spans="2:18" ht="26.1" customHeight="1" x14ac:dyDescent="0.45">
      <c r="F176" s="265"/>
      <c r="M176" s="274"/>
      <c r="N176" s="275"/>
    </row>
    <row r="177" spans="10:13" ht="26.1" customHeight="1" x14ac:dyDescent="0.35">
      <c r="K177" s="276"/>
    </row>
    <row r="178" spans="10:13" ht="26.1" customHeight="1" x14ac:dyDescent="0.2">
      <c r="J178" s="368"/>
      <c r="K178" s="368"/>
      <c r="L178" s="368"/>
      <c r="M178" s="368"/>
    </row>
    <row r="179" spans="10:13" ht="26.1" customHeight="1" x14ac:dyDescent="0.2">
      <c r="J179" s="277"/>
      <c r="K179" s="277"/>
      <c r="L179" s="122"/>
      <c r="M179" s="278"/>
    </row>
    <row r="180" spans="10:13" ht="26.1" customHeight="1" x14ac:dyDescent="0.2">
      <c r="J180" s="368"/>
      <c r="K180" s="368"/>
      <c r="L180" s="368"/>
      <c r="M180" s="368"/>
    </row>
    <row r="65459" ht="12.75" customHeight="1" x14ac:dyDescent="0.2"/>
    <row r="65460" ht="12.75" customHeight="1" x14ac:dyDescent="0.2"/>
    <row r="65461" ht="12.75" customHeight="1" x14ac:dyDescent="0.2"/>
    <row r="65462" ht="12.75" customHeight="1" x14ac:dyDescent="0.2"/>
    <row r="65463" ht="12.75" customHeight="1" x14ac:dyDescent="0.2"/>
    <row r="65464" ht="12.75" customHeight="1" x14ac:dyDescent="0.2"/>
    <row r="65465" ht="12.75" customHeight="1" x14ac:dyDescent="0.2"/>
    <row r="65466" ht="12.75" customHeight="1" x14ac:dyDescent="0.2"/>
    <row r="65467" ht="12.75" customHeight="1" x14ac:dyDescent="0.2"/>
    <row r="65468" ht="12.75" customHeight="1" x14ac:dyDescent="0.2"/>
    <row r="65469" ht="12.75" customHeight="1" x14ac:dyDescent="0.2"/>
    <row r="65470" ht="12.75" customHeight="1" x14ac:dyDescent="0.2"/>
    <row r="65471" ht="12.75" customHeight="1" x14ac:dyDescent="0.2"/>
    <row r="65472" ht="12.75" customHeight="1" x14ac:dyDescent="0.2"/>
    <row r="65473" ht="12.75" customHeight="1" x14ac:dyDescent="0.2"/>
    <row r="65474" ht="12.75" customHeight="1" x14ac:dyDescent="0.2"/>
    <row r="65475" ht="12.75" customHeight="1" x14ac:dyDescent="0.2"/>
    <row r="65476" ht="12.75" customHeight="1" x14ac:dyDescent="0.2"/>
    <row r="65477" ht="12.75" customHeight="1" x14ac:dyDescent="0.2"/>
    <row r="65478" ht="12.75" customHeight="1" x14ac:dyDescent="0.2"/>
    <row r="65479" ht="12.75" customHeight="1" x14ac:dyDescent="0.2"/>
    <row r="65480" ht="12.75" customHeight="1" x14ac:dyDescent="0.2"/>
    <row r="65481" ht="12.75" customHeight="1" x14ac:dyDescent="0.2"/>
    <row r="65482" ht="12.75" customHeight="1" x14ac:dyDescent="0.2"/>
    <row r="65483" ht="12.75" customHeight="1" x14ac:dyDescent="0.2"/>
    <row r="65484" ht="12.75" customHeight="1" x14ac:dyDescent="0.2"/>
    <row r="65485" ht="12.75" customHeight="1" x14ac:dyDescent="0.2"/>
    <row r="65486" ht="12.75" customHeight="1" x14ac:dyDescent="0.2"/>
    <row r="65487" ht="12.75" customHeight="1" x14ac:dyDescent="0.2"/>
    <row r="65488" ht="12.75" customHeight="1" x14ac:dyDescent="0.2"/>
    <row r="65489" ht="12.75" customHeight="1" x14ac:dyDescent="0.2"/>
    <row r="65490" ht="12.75" customHeight="1" x14ac:dyDescent="0.2"/>
    <row r="65491" ht="12.75" customHeight="1" x14ac:dyDescent="0.2"/>
    <row r="65492" ht="12.75" customHeight="1" x14ac:dyDescent="0.2"/>
    <row r="65493" ht="12.75" customHeight="1" x14ac:dyDescent="0.2"/>
    <row r="65494" ht="12.75" customHeight="1" x14ac:dyDescent="0.2"/>
    <row r="65495" ht="12.75" customHeight="1" x14ac:dyDescent="0.2"/>
    <row r="65496" ht="12.75" customHeight="1" x14ac:dyDescent="0.2"/>
    <row r="65497" ht="12.75" customHeight="1" x14ac:dyDescent="0.2"/>
    <row r="65498" ht="12.75" customHeight="1" x14ac:dyDescent="0.2"/>
    <row r="65499" ht="12.75" customHeight="1" x14ac:dyDescent="0.2"/>
    <row r="65500" ht="12.75" customHeight="1" x14ac:dyDescent="0.2"/>
    <row r="65501" ht="12.75" customHeight="1" x14ac:dyDescent="0.2"/>
    <row r="65502" ht="12.75" customHeight="1" x14ac:dyDescent="0.2"/>
    <row r="65503" ht="12.75" customHeight="1" x14ac:dyDescent="0.2"/>
    <row r="65504" ht="12.75" customHeight="1" x14ac:dyDescent="0.2"/>
    <row r="65505" ht="12.75" customHeight="1" x14ac:dyDescent="0.2"/>
    <row r="65506" ht="12.75" customHeight="1" x14ac:dyDescent="0.2"/>
    <row r="65507" ht="12.75" customHeight="1" x14ac:dyDescent="0.2"/>
    <row r="65508" ht="12.75" customHeight="1" x14ac:dyDescent="0.2"/>
    <row r="65509" ht="12.75" customHeight="1" x14ac:dyDescent="0.2"/>
    <row r="65510" ht="12.75" customHeight="1" x14ac:dyDescent="0.2"/>
    <row r="65511" ht="12.75" customHeight="1" x14ac:dyDescent="0.2"/>
    <row r="65512" ht="12.75" customHeight="1" x14ac:dyDescent="0.2"/>
    <row r="65513" ht="12.75" customHeight="1" x14ac:dyDescent="0.2"/>
    <row r="65514" ht="12.75" customHeight="1" x14ac:dyDescent="0.2"/>
    <row r="65515" ht="12.75" customHeight="1" x14ac:dyDescent="0.2"/>
    <row r="65516" ht="12.75" customHeight="1" x14ac:dyDescent="0.2"/>
    <row r="65517" ht="12.75" customHeight="1" x14ac:dyDescent="0.2"/>
    <row r="65518" ht="12.75" customHeight="1" x14ac:dyDescent="0.2"/>
    <row r="65519" ht="12.75" customHeight="1" x14ac:dyDescent="0.2"/>
    <row r="65520" ht="12.75" customHeight="1" x14ac:dyDescent="0.2"/>
    <row r="65521" ht="12.75" customHeight="1" x14ac:dyDescent="0.2"/>
    <row r="65522" ht="12.75" customHeight="1" x14ac:dyDescent="0.2"/>
    <row r="65523" ht="12.75" customHeight="1" x14ac:dyDescent="0.2"/>
    <row r="65524" ht="12.75" customHeight="1" x14ac:dyDescent="0.2"/>
    <row r="65525" ht="12.75" customHeight="1" x14ac:dyDescent="0.2"/>
    <row r="65526" ht="12.75" customHeight="1" x14ac:dyDescent="0.2"/>
    <row r="65527" ht="12.75" customHeight="1" x14ac:dyDescent="0.2"/>
    <row r="65528" ht="12.75" customHeight="1" x14ac:dyDescent="0.2"/>
    <row r="65529" ht="12.75" customHeight="1" x14ac:dyDescent="0.2"/>
    <row r="65530" ht="12.75" customHeight="1" x14ac:dyDescent="0.2"/>
    <row r="65531" ht="12.75" customHeight="1" x14ac:dyDescent="0.2"/>
    <row r="65532" ht="12.75" customHeight="1" x14ac:dyDescent="0.2"/>
    <row r="65533" ht="12.75" customHeight="1" x14ac:dyDescent="0.2"/>
    <row r="65534" ht="12.75" customHeight="1" x14ac:dyDescent="0.2"/>
    <row r="65535" ht="12.75" customHeight="1" x14ac:dyDescent="0.2"/>
    <row r="65536" ht="12.75" customHeight="1" x14ac:dyDescent="0.2"/>
    <row r="65537" ht="12.75" customHeight="1" x14ac:dyDescent="0.2"/>
    <row r="65538" ht="12.75" customHeight="1" x14ac:dyDescent="0.2"/>
    <row r="65539" ht="12.75" customHeight="1" x14ac:dyDescent="0.2"/>
    <row r="65540" ht="12.75" customHeight="1" x14ac:dyDescent="0.2"/>
    <row r="65541" ht="12.75" customHeight="1" x14ac:dyDescent="0.2"/>
    <row r="65542" ht="12.75" customHeight="1" x14ac:dyDescent="0.2"/>
    <row r="65543" ht="12.75" customHeight="1" x14ac:dyDescent="0.2"/>
    <row r="65544" ht="12.75" customHeight="1" x14ac:dyDescent="0.2"/>
    <row r="65545" ht="12.75" customHeight="1" x14ac:dyDescent="0.2"/>
    <row r="65546" ht="12.75" customHeight="1" x14ac:dyDescent="0.2"/>
    <row r="65547" ht="12.75" customHeight="1" x14ac:dyDescent="0.2"/>
    <row r="65548" ht="12.75" customHeight="1" x14ac:dyDescent="0.2"/>
    <row r="65549" ht="12.75" customHeight="1" x14ac:dyDescent="0.2"/>
    <row r="65550" ht="12.75" customHeight="1" x14ac:dyDescent="0.2"/>
    <row r="65551" ht="12.75" customHeight="1" x14ac:dyDescent="0.2"/>
    <row r="65552" ht="12.75" customHeight="1" x14ac:dyDescent="0.2"/>
    <row r="65553" ht="12.75" customHeight="1" x14ac:dyDescent="0.2"/>
    <row r="65554" ht="12.75" customHeight="1" x14ac:dyDescent="0.2"/>
    <row r="65555" ht="12.75" customHeight="1" x14ac:dyDescent="0.2"/>
    <row r="65556" ht="12.75" customHeight="1" x14ac:dyDescent="0.2"/>
    <row r="65557" ht="12.75" customHeight="1" x14ac:dyDescent="0.2"/>
    <row r="65558" ht="12.75" customHeight="1" x14ac:dyDescent="0.2"/>
    <row r="65559" ht="12.75" customHeight="1" x14ac:dyDescent="0.2"/>
    <row r="65560" ht="12.75" customHeight="1" x14ac:dyDescent="0.2"/>
    <row r="65561" ht="12.75" customHeight="1" x14ac:dyDescent="0.2"/>
    <row r="65562" ht="12.75" customHeight="1" x14ac:dyDescent="0.2"/>
    <row r="65563" ht="12.75" customHeight="1" x14ac:dyDescent="0.2"/>
    <row r="65564" ht="12.75" customHeight="1" x14ac:dyDescent="0.2"/>
    <row r="65565" ht="12.75" customHeight="1" x14ac:dyDescent="0.2"/>
    <row r="65566" ht="12.75" customHeight="1" x14ac:dyDescent="0.2"/>
    <row r="65567" ht="12.75" customHeight="1" x14ac:dyDescent="0.2"/>
    <row r="65568" ht="12.75" customHeight="1" x14ac:dyDescent="0.2"/>
    <row r="65569" ht="12.75" customHeight="1" x14ac:dyDescent="0.2"/>
  </sheetData>
  <sheetProtection selectLockedCells="1" selectUnlockedCells="1"/>
  <autoFilter ref="G82:G164" xr:uid="{2C8FEF9D-4AA8-7B44-8C4B-821782F8B3C3}">
    <filterColumn colId="0">
      <filters>
        <filter val="7852"/>
      </filters>
    </filterColumn>
  </autoFilter>
  <mergeCells count="51">
    <mergeCell ref="B81:K81"/>
    <mergeCell ref="J178:M178"/>
    <mergeCell ref="J180:M180"/>
    <mergeCell ref="I166:J166"/>
    <mergeCell ref="E168:H168"/>
    <mergeCell ref="I168:L168"/>
    <mergeCell ref="M168:N168"/>
    <mergeCell ref="E169:I169"/>
    <mergeCell ref="J169:L169"/>
    <mergeCell ref="K72:K75"/>
    <mergeCell ref="L73:L74"/>
    <mergeCell ref="M73:M74"/>
    <mergeCell ref="G79:J79"/>
    <mergeCell ref="G80:J80"/>
    <mergeCell ref="M64:M65"/>
    <mergeCell ref="B68:J68"/>
    <mergeCell ref="K68:K71"/>
    <mergeCell ref="K45:K48"/>
    <mergeCell ref="L46:L47"/>
    <mergeCell ref="M46:M47"/>
    <mergeCell ref="B50:J50"/>
    <mergeCell ref="K50:K53"/>
    <mergeCell ref="K54:K57"/>
    <mergeCell ref="L55:L56"/>
    <mergeCell ref="M55:M56"/>
    <mergeCell ref="B59:J59"/>
    <mergeCell ref="K59:K62"/>
    <mergeCell ref="K63:K66"/>
    <mergeCell ref="L64:L65"/>
    <mergeCell ref="B41:J41"/>
    <mergeCell ref="K41:K44"/>
    <mergeCell ref="K18:K21"/>
    <mergeCell ref="L19:L20"/>
    <mergeCell ref="M19:M20"/>
    <mergeCell ref="B23:J23"/>
    <mergeCell ref="K23:K26"/>
    <mergeCell ref="K27:K30"/>
    <mergeCell ref="L28:L29"/>
    <mergeCell ref="M28:M29"/>
    <mergeCell ref="B32:J32"/>
    <mergeCell ref="K32:K35"/>
    <mergeCell ref="K36:K39"/>
    <mergeCell ref="L37:L38"/>
    <mergeCell ref="M37:M38"/>
    <mergeCell ref="B14:J14"/>
    <mergeCell ref="K14:K17"/>
    <mergeCell ref="B1:J1"/>
    <mergeCell ref="B2:J2"/>
    <mergeCell ref="B5:J5"/>
    <mergeCell ref="K5:K8"/>
    <mergeCell ref="K9:K12"/>
  </mergeCells>
  <phoneticPr fontId="67" type="noConversion"/>
  <dataValidations count="4">
    <dataValidation type="custom" allowBlank="1" showErrorMessage="1" sqref="D134:D140" xr:uid="{2D0E0A1E-6C58-604A-B53A-95EF40CD01FE}">
      <formula1>GTE(D134,(0))</formula1>
    </dataValidation>
    <dataValidation type="time" operator="greaterThanOrEqual" allowBlank="1" showInputMessage="1" showErrorMessage="1" sqref="C149:D164 C83:D100 C131:D133 D141:D142 C117:C129 D119:D129 C136:C142" xr:uid="{2B5134AB-DB49-C845-9718-2DB45D75C95E}">
      <formula1>0</formula1>
    </dataValidation>
    <dataValidation type="list" allowBlank="1" showInputMessage="1" showErrorMessage="1" sqref="I170:I172" xr:uid="{34B23098-EFDF-4647-93D6-2C454C9F33D9}">
      <formula1>$E$205:$E$208</formula1>
    </dataValidation>
    <dataValidation type="list" allowBlank="1" showInputMessage="1" showErrorMessage="1" sqref="H170:H172" xr:uid="{D756ECAA-E283-F54E-B5BC-A083CF6C6D04}">
      <formula1>$I$204:$I$246</formula1>
    </dataValidation>
  </dataValidations>
  <pageMargins left="0.39374999999999999" right="0.39374999999999999" top="0.63124999999999998" bottom="0.63124999999999998" header="0.39374999999999999" footer="0.39374999999999999"/>
  <pageSetup paperSize="14" scale="10" firstPageNumber="0" orientation="landscape" horizontalDpi="300" verticalDpi="300" r:id="rId1"/>
  <headerFooter alignWithMargins="0">
    <oddHeader>&amp;C&amp;A</oddHeader>
    <oddFooter>&amp;CPágina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C719167-D76E-FE4A-B56A-6BC5B4DDB2DD}">
          <x14:formula1>
            <xm:f>PLANTILLA!$H$139:$H$191</xm:f>
          </x14:formula1>
          <xm:sqref>J83:J136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F848B-24DF-684F-ACAC-F2B5C5455D80}">
  <dimension ref="A1:L72"/>
  <sheetViews>
    <sheetView tabSelected="1" topLeftCell="A49" zoomScale="150" zoomScaleNormal="150" workbookViewId="0">
      <selection activeCell="D39" sqref="D39"/>
    </sheetView>
  </sheetViews>
  <sheetFormatPr baseColWidth="10" defaultRowHeight="15" x14ac:dyDescent="0.25"/>
  <cols>
    <col min="3" max="4" width="26.42578125" customWidth="1"/>
    <col min="5" max="5" width="19.85546875" customWidth="1"/>
    <col min="7" max="7" width="11.140625" hidden="1" customWidth="1"/>
    <col min="9" max="9" width="17.42578125" customWidth="1"/>
    <col min="10" max="10" width="20.28515625" customWidth="1"/>
    <col min="11" max="11" width="18.42578125" customWidth="1"/>
    <col min="12" max="12" width="18.28515625" customWidth="1"/>
    <col min="13" max="13" width="16.28515625" customWidth="1"/>
    <col min="14" max="14" width="31" customWidth="1"/>
    <col min="15" max="15" width="26.42578125" customWidth="1"/>
  </cols>
  <sheetData>
    <row r="1" spans="1:12" ht="18" customHeight="1" x14ac:dyDescent="0.25">
      <c r="A1" s="376" t="s">
        <v>322</v>
      </c>
      <c r="B1" s="376"/>
      <c r="C1" s="376"/>
      <c r="D1" s="376"/>
      <c r="E1" s="376"/>
      <c r="F1" s="279"/>
    </row>
    <row r="2" spans="1:12" ht="30" x14ac:dyDescent="0.25">
      <c r="A2" s="280" t="s">
        <v>323</v>
      </c>
      <c r="B2" s="280" t="s">
        <v>324</v>
      </c>
      <c r="C2" s="280" t="s">
        <v>325</v>
      </c>
      <c r="D2" s="280" t="s">
        <v>326</v>
      </c>
      <c r="E2" s="280" t="s">
        <v>327</v>
      </c>
      <c r="F2" s="279"/>
      <c r="G2" s="281" t="s">
        <v>328</v>
      </c>
    </row>
    <row r="3" spans="1:12" x14ac:dyDescent="0.25">
      <c r="A3" s="282">
        <v>6539</v>
      </c>
      <c r="B3" s="282">
        <v>7850</v>
      </c>
      <c r="C3" s="283">
        <v>50000000</v>
      </c>
      <c r="D3" s="283">
        <f>'[10]INFORME FINAL AGOSTO'!K86+'[10]INFORME FINAL AGOSTO'!K87+'[10]INFORME FINAL AGOSTO'!K107+'[10]INFORME FINAL AGOSTO'!K108+'[10]INFORME FINAL AGOSTO'!K109+'[10]INFORME FINAL AGOSTO'!K110</f>
        <v>2559462</v>
      </c>
      <c r="E3" s="284">
        <f>C3-D3</f>
        <v>47440538</v>
      </c>
      <c r="F3" s="279"/>
    </row>
    <row r="4" spans="1:12" x14ac:dyDescent="0.25">
      <c r="A4" s="282">
        <v>6540</v>
      </c>
      <c r="B4" s="282">
        <v>7851</v>
      </c>
      <c r="C4" s="283">
        <v>60000000</v>
      </c>
      <c r="D4" s="283">
        <f>'[10]INFORME FINAL AGOSTO'!K85+'[10]INFORME FINAL AGOSTO'!K91+'[10]INFORME FINAL AGOSTO'!K92+'[10]INFORME FINAL AGOSTO'!K93+'[10]INFORME FINAL AGOSTO'!K94+'[10]INFORME FINAL AGOSTO'!K95+'[10]INFORME FINAL AGOSTO'!K96+'[10]INFORME FINAL AGOSTO'!K97+'[10]INFORME FINAL AGOSTO'!K98+'[10]INFORME FINAL AGOSTO'!K99+'[10]INFORME FINAL AGOSTO'!K100+'[10]INFORME FINAL AGOSTO'!K101+'[10]INFORME FINAL AGOSTO'!K102+'[10]INFORME FINAL AGOSTO'!K103+'[10]INFORME FINAL AGOSTO'!K104+'[10]INFORME FINAL AGOSTO'!K106</f>
        <v>4468803</v>
      </c>
      <c r="E4" s="284">
        <f t="shared" ref="E4:E7" si="0">C4-D4</f>
        <v>55531197</v>
      </c>
      <c r="F4" s="279"/>
    </row>
    <row r="5" spans="1:12" x14ac:dyDescent="0.25">
      <c r="A5" s="282">
        <v>6538</v>
      </c>
      <c r="B5" s="282">
        <v>7852</v>
      </c>
      <c r="C5" s="283">
        <v>1271023000</v>
      </c>
      <c r="D5" s="283">
        <f>'[10]INFORME FINAL AGOSTO'!M11+'[10]INFORME FINAL AGOSTO'!K74+'[10]INFORME FINAL AGOSTO'!K75+'[10]INFORME FINAL AGOSTO'!K76+'[10]INFORME FINAL AGOSTO'!K77+'[10]INFORME FINAL AGOSTO'!K78+'[10]INFORME FINAL AGOSTO'!K79+'[10]INFORME FINAL AGOSTO'!K80+'[10]INFORME FINAL AGOSTO'!K81+'[10]INFORME FINAL AGOSTO'!K82+'[10]INFORME FINAL AGOSTO'!K83+'[10]INFORME FINAL AGOSTO'!K84+'[10]INFORME FINAL AGOSTO'!K88+'[10]INFORME FINAL AGOSTO'!K89+'[10]INFORME FINAL AGOSTO'!K90</f>
        <v>112482201</v>
      </c>
      <c r="E5" s="284">
        <f t="shared" si="0"/>
        <v>1158540799</v>
      </c>
      <c r="F5" s="279"/>
    </row>
    <row r="6" spans="1:12" x14ac:dyDescent="0.25">
      <c r="A6" s="282">
        <v>6542</v>
      </c>
      <c r="B6" s="282">
        <v>7854</v>
      </c>
      <c r="C6" s="283">
        <v>10300000</v>
      </c>
      <c r="D6" s="283">
        <v>0</v>
      </c>
      <c r="E6" s="284">
        <f t="shared" si="0"/>
        <v>10300000</v>
      </c>
      <c r="F6" s="279"/>
    </row>
    <row r="7" spans="1:12" x14ac:dyDescent="0.25">
      <c r="A7" s="282">
        <v>6541</v>
      </c>
      <c r="B7" s="282" t="s">
        <v>329</v>
      </c>
      <c r="C7" s="283">
        <v>7000000</v>
      </c>
      <c r="D7" s="283">
        <f>'[10]INFORME FINAL AGOSTO'!K105+'[10]INFORME FINAL AGOSTO'!K111</f>
        <v>581682</v>
      </c>
      <c r="E7" s="284">
        <f t="shared" si="0"/>
        <v>6418318</v>
      </c>
      <c r="F7" s="279"/>
    </row>
    <row r="8" spans="1:12" x14ac:dyDescent="0.25">
      <c r="A8" s="377" t="s">
        <v>330</v>
      </c>
      <c r="B8" s="377"/>
      <c r="C8" s="377"/>
      <c r="D8" s="377"/>
      <c r="E8" s="307">
        <f>SUM(E3:E7)</f>
        <v>1278230852</v>
      </c>
      <c r="F8" s="308"/>
    </row>
    <row r="9" spans="1:12" x14ac:dyDescent="0.25">
      <c r="A9" s="279"/>
      <c r="B9" s="279"/>
      <c r="C9" s="286">
        <f>SUM(C3:C7)</f>
        <v>1398323000</v>
      </c>
      <c r="D9" s="287">
        <f>SUM(D3:D7)</f>
        <v>120092148</v>
      </c>
      <c r="E9" s="288"/>
      <c r="F9" s="279"/>
    </row>
    <row r="10" spans="1:12" x14ac:dyDescent="0.25">
      <c r="A10" s="376" t="s">
        <v>322</v>
      </c>
      <c r="B10" s="376"/>
      <c r="C10" s="376"/>
      <c r="D10" s="376"/>
      <c r="E10" s="376"/>
      <c r="F10" s="279"/>
      <c r="I10" t="s">
        <v>331</v>
      </c>
      <c r="J10" t="s">
        <v>332</v>
      </c>
      <c r="K10" t="s">
        <v>333</v>
      </c>
      <c r="L10" t="s">
        <v>334</v>
      </c>
    </row>
    <row r="11" spans="1:12" x14ac:dyDescent="0.25">
      <c r="A11" s="280" t="s">
        <v>323</v>
      </c>
      <c r="B11" s="280" t="s">
        <v>324</v>
      </c>
      <c r="C11" s="280" t="s">
        <v>325</v>
      </c>
      <c r="D11" s="280" t="s">
        <v>335</v>
      </c>
      <c r="E11" s="280" t="s">
        <v>327</v>
      </c>
      <c r="F11" s="279"/>
      <c r="I11" s="289">
        <f>E35</f>
        <v>873855857</v>
      </c>
      <c r="J11" s="290">
        <f>AVERAGE(D9,D18,D27,D36)</f>
        <v>131116785.75</v>
      </c>
      <c r="K11" s="291">
        <f>I11/J11</f>
        <v>6.664713842712545</v>
      </c>
      <c r="L11" s="292">
        <v>45047</v>
      </c>
    </row>
    <row r="12" spans="1:12" x14ac:dyDescent="0.25">
      <c r="A12" s="282">
        <v>6539</v>
      </c>
      <c r="B12" s="282">
        <v>7850</v>
      </c>
      <c r="C12" s="293">
        <f>E3</f>
        <v>47440538</v>
      </c>
      <c r="D12" s="283">
        <f>SUM('[11]INFORME FINAL SEPTIEMBRE'!$K$75,'[11]INFORME FINAL SEPTIEMBRE'!$K$76,'[11]INFORME FINAL SEPTIEMBRE'!$K$77,'[11]INFORME FINAL SEPTIEMBRE'!$K$80,'[11]INFORME FINAL SEPTIEMBRE'!$K$81,'[11]INFORME FINAL SEPTIEMBRE'!$K$82,'[11]INFORME FINAL SEPTIEMBRE'!$K$84,'[11]INFORME FINAL SEPTIEMBRE'!$K$85,'[11]INFORME FINAL SEPTIEMBRE'!$K$88,'[11]INFORME FINAL SEPTIEMBRE'!$K$89,'[11]INFORME FINAL SEPTIEMBRE'!$K$90,'[11]INFORME FINAL SEPTIEMBRE'!$K$92,'[11]INFORME FINAL SEPTIEMBRE'!$K$93,'[11]INFORME FINAL SEPTIEMBRE'!$K$96,'[11]INFORME FINAL SEPTIEMBRE'!$K$97,'[11]INFORME FINAL SEPTIEMBRE'!$K$98,'[11]INFORME FINAL SEPTIEMBRE'!$K$108,'[11]INFORME FINAL SEPTIEMBRE'!$K$109,'[11]INFORME FINAL SEPTIEMBRE'!$K$112,'[11]INFORME FINAL SEPTIEMBRE'!$K$113,'[11]INFORME FINAL SEPTIEMBRE'!$K$114,'[11]INFORME FINAL SEPTIEMBRE'!$K$115,'[11]INFORME FINAL SEPTIEMBRE'!$K$116,'[11]INFORME FINAL SEPTIEMBRE'!$K$117,'[11]INFORME FINAL SEPTIEMBRE'!$K$118,'[11]INFORME FINAL SEPTIEMBRE'!$K$119,'[11]INFORME FINAL SEPTIEMBRE'!$K$120,'[11]INFORME FINAL SEPTIEMBRE'!$K$121,'[11]INFORME FINAL SEPTIEMBRE'!$K$122,'[11]INFORME FINAL SEPTIEMBRE'!$K$123,'[11]INFORME FINAL SEPTIEMBRE'!$K$124,'[11]INFORME FINAL SEPTIEMBRE'!$K$125,'[11]INFORME FINAL SEPTIEMBRE'!$K$126,'[11]INFORME FINAL SEPTIEMBRE'!$K$127,'[11]INFORME FINAL SEPTIEMBRE'!$K$128,'[11]INFORME FINAL SEPTIEMBRE'!$K$129,'[11]INFORME FINAL SEPTIEMBRE'!$K$130,'[11]INFORME FINAL SEPTIEMBRE'!$K$131,'[11]INFORME FINAL SEPTIEMBRE'!$K$132,'[11]INFORME FINAL SEPTIEMBRE'!$K$133,'[11]INFORME FINAL SEPTIEMBRE'!$K$134,'[11]INFORME FINAL SEPTIEMBRE'!$K$135,'[11]INFORME FINAL SEPTIEMBRE'!$K$136,'[11]INFORME FINAL SEPTIEMBRE'!$K$137,'[11]INFORME FINAL SEPTIEMBRE'!$K$138,'[11]INFORME FINAL SEPTIEMBRE'!$K$139)</f>
        <v>10993500</v>
      </c>
      <c r="E12" s="285">
        <f>C12-D12</f>
        <v>36447038</v>
      </c>
      <c r="F12" s="279"/>
    </row>
    <row r="13" spans="1:12" x14ac:dyDescent="0.25">
      <c r="A13" s="282">
        <v>6540</v>
      </c>
      <c r="B13" s="282">
        <v>7851</v>
      </c>
      <c r="C13" s="293">
        <f>E4</f>
        <v>55531197</v>
      </c>
      <c r="D13" s="283">
        <f>SUM('[11]INFORME FINAL SEPTIEMBRE'!$K$79,'[11]INFORME FINAL SEPTIEMBRE'!$K$94,'[11]INFORME FINAL SEPTIEMBRE'!$K$105,'[11]INFORME FINAL SEPTIEMBRE'!$K$111)</f>
        <v>1308114</v>
      </c>
      <c r="E13" s="285">
        <f t="shared" ref="E13:E16" si="1">C13-D13</f>
        <v>54223083</v>
      </c>
      <c r="F13" s="279"/>
    </row>
    <row r="14" spans="1:12" x14ac:dyDescent="0.25">
      <c r="A14" s="282">
        <v>6538</v>
      </c>
      <c r="B14" s="282">
        <v>7852</v>
      </c>
      <c r="C14" s="293">
        <f>E5</f>
        <v>1158540799</v>
      </c>
      <c r="D14" s="283">
        <f>SUM('[11]INFORME FINAL SEPTIEMBRE'!$O$70,'[11]INFORME FINAL SEPTIEMBRE'!$L$73,'[11]INFORME FINAL SEPTIEMBRE'!$K$99,'[11]INFORME FINAL SEPTIEMBRE'!$K$100,'[11]INFORME FINAL SEPTIEMBRE'!$K$101,'[11]INFORME FINAL SEPTIEMBRE'!$K$102,'[11]INFORME FINAL SEPTIEMBRE'!$K$103,'[11]INFORME FINAL SEPTIEMBRE'!$K$104,'[11]INFORME FINAL SEPTIEMBRE'!$K$140,'[11]INFORME FINAL SEPTIEMBRE'!$K$141,'[11]INFORME FINAL SEPTIEMBRE'!$K$142,'[11]INFORME FINAL SEPTIEMBRE'!$K$143,'[11]INFORME FINAL SEPTIEMBRE'!$K$144,'[11]INFORME FINAL SEPTIEMBRE'!$K$145,'[11]INFORME FINAL SEPTIEMBRE'!$K$146,'[11]INFORME FINAL SEPTIEMBRE'!$K$147,'[11]INFORME FINAL SEPTIEMBRE'!$K$148,'[11]INFORME FINAL SEPTIEMBRE'!$K$149,'[11]INFORME FINAL SEPTIEMBRE'!$K$150,'[11]INFORME FINAL SEPTIEMBRE'!$K$151,'[11]INFORME FINAL SEPTIEMBRE'!$K$152,'[11]INFORME FINAL SEPTIEMBRE'!$K$153,'[11]INFORME FINAL SEPTIEMBRE'!$K$154,'[11]INFORME FINAL SEPTIEMBRE'!$K$155)</f>
        <v>102752853</v>
      </c>
      <c r="E14" s="285">
        <f t="shared" si="1"/>
        <v>1055787946</v>
      </c>
      <c r="F14" s="279"/>
    </row>
    <row r="15" spans="1:12" x14ac:dyDescent="0.25">
      <c r="A15" s="282">
        <v>6542</v>
      </c>
      <c r="B15" s="282">
        <v>7854</v>
      </c>
      <c r="C15" s="293">
        <f>E6</f>
        <v>10300000</v>
      </c>
      <c r="D15" s="283">
        <f>SUM('[11]INFORME FINAL SEPTIEMBRE'!$K$78,'[11]INFORME FINAL SEPTIEMBRE'!$K$83,'[11]INFORME FINAL SEPTIEMBRE'!$K$86,'[11]INFORME FINAL SEPTIEMBRE'!$K$87,'[11]INFORME FINAL SEPTIEMBRE'!$K$110)</f>
        <v>1129245</v>
      </c>
      <c r="E15" s="285">
        <f t="shared" si="1"/>
        <v>9170755</v>
      </c>
      <c r="F15" s="279"/>
    </row>
    <row r="16" spans="1:12" x14ac:dyDescent="0.25">
      <c r="A16" s="282">
        <v>6541</v>
      </c>
      <c r="B16" s="282" t="s">
        <v>329</v>
      </c>
      <c r="C16" s="293">
        <f>E7</f>
        <v>6418318</v>
      </c>
      <c r="D16" s="283">
        <f>SUM('[11]INFORME FINAL SEPTIEMBRE'!$K$74,'[11]INFORME FINAL SEPTIEMBRE'!$K$91,'[11]INFORME FINAL SEPTIEMBRE'!$K$95,'[11]INFORME FINAL SEPTIEMBRE'!$K$106,'[11]INFORME FINAL SEPTIEMBRE'!$K$107-30348)</f>
        <v>1402218</v>
      </c>
      <c r="E16" s="285">
        <f t="shared" si="1"/>
        <v>5016100</v>
      </c>
      <c r="F16" s="279"/>
    </row>
    <row r="17" spans="1:10" x14ac:dyDescent="0.25">
      <c r="A17" s="377" t="s">
        <v>330</v>
      </c>
      <c r="B17" s="377"/>
      <c r="C17" s="377"/>
      <c r="D17" s="377"/>
      <c r="E17" s="307">
        <f>SUM(E12:E16)</f>
        <v>1160644922</v>
      </c>
      <c r="F17" s="309"/>
    </row>
    <row r="18" spans="1:10" x14ac:dyDescent="0.25">
      <c r="A18" s="279"/>
      <c r="B18" s="279"/>
      <c r="C18" s="286">
        <f>SUM(C12:C16)</f>
        <v>1278230852</v>
      </c>
      <c r="D18" s="287">
        <f>SUM(D12:D16)</f>
        <v>117585930</v>
      </c>
      <c r="E18" s="288"/>
    </row>
    <row r="19" spans="1:10" x14ac:dyDescent="0.25">
      <c r="A19" s="376" t="s">
        <v>322</v>
      </c>
      <c r="B19" s="376"/>
      <c r="C19" s="376"/>
      <c r="D19" s="376"/>
      <c r="E19" s="376"/>
    </row>
    <row r="20" spans="1:10" x14ac:dyDescent="0.25">
      <c r="A20" s="280" t="s">
        <v>323</v>
      </c>
      <c r="B20" s="280" t="s">
        <v>324</v>
      </c>
      <c r="C20" s="280" t="s">
        <v>325</v>
      </c>
      <c r="D20" s="280" t="s">
        <v>336</v>
      </c>
      <c r="E20" s="280" t="s">
        <v>327</v>
      </c>
    </row>
    <row r="21" spans="1:10" x14ac:dyDescent="0.25">
      <c r="A21" s="282">
        <v>6539</v>
      </c>
      <c r="B21" s="282">
        <v>7850</v>
      </c>
      <c r="C21" s="293">
        <f>E12</f>
        <v>36447038</v>
      </c>
      <c r="D21" s="294">
        <v>5750775</v>
      </c>
      <c r="E21" s="285">
        <f>C21-D21</f>
        <v>30696263</v>
      </c>
      <c r="G21" s="290">
        <v>40455</v>
      </c>
    </row>
    <row r="22" spans="1:10" x14ac:dyDescent="0.25">
      <c r="A22" s="282">
        <v>6540</v>
      </c>
      <c r="B22" s="282">
        <v>7851</v>
      </c>
      <c r="C22" s="293">
        <f>E13</f>
        <v>54223083</v>
      </c>
      <c r="D22" s="294">
        <v>1674612</v>
      </c>
      <c r="E22" s="285">
        <f>C22-D22</f>
        <v>52548471</v>
      </c>
    </row>
    <row r="23" spans="1:10" x14ac:dyDescent="0.25">
      <c r="A23" s="282">
        <v>6538</v>
      </c>
      <c r="B23" s="282">
        <v>7852</v>
      </c>
      <c r="C23" s="293">
        <f>E14</f>
        <v>1055787946</v>
      </c>
      <c r="D23" s="283">
        <v>131977619</v>
      </c>
      <c r="E23" s="285">
        <f>C23-D23</f>
        <v>923810327</v>
      </c>
      <c r="G23" s="290">
        <v>190278</v>
      </c>
      <c r="J23" s="295"/>
    </row>
    <row r="24" spans="1:10" x14ac:dyDescent="0.25">
      <c r="A24" s="282">
        <v>6542</v>
      </c>
      <c r="B24" s="282">
        <v>7854</v>
      </c>
      <c r="C24" s="293">
        <f>E15</f>
        <v>9170755</v>
      </c>
      <c r="D24" s="294">
        <v>2610108</v>
      </c>
      <c r="E24" s="285">
        <f>C24-D24</f>
        <v>6560647</v>
      </c>
    </row>
    <row r="25" spans="1:10" x14ac:dyDescent="0.25">
      <c r="A25" s="282">
        <v>6541</v>
      </c>
      <c r="B25" s="282" t="s">
        <v>329</v>
      </c>
      <c r="C25" s="293">
        <f>E16</f>
        <v>5016100</v>
      </c>
      <c r="D25" s="283">
        <v>290841</v>
      </c>
      <c r="E25" s="285">
        <f>C25-D25</f>
        <v>4725259</v>
      </c>
    </row>
    <row r="26" spans="1:10" x14ac:dyDescent="0.25">
      <c r="A26" s="377" t="s">
        <v>330</v>
      </c>
      <c r="B26" s="377"/>
      <c r="C26" s="377"/>
      <c r="D26" s="377"/>
      <c r="E26" s="307">
        <f>SUM(E21:E25)</f>
        <v>1018340967</v>
      </c>
      <c r="F26" s="309"/>
    </row>
    <row r="27" spans="1:10" x14ac:dyDescent="0.25">
      <c r="C27" s="296">
        <f>SUM(C21:C25)</f>
        <v>1160644922</v>
      </c>
      <c r="D27" s="287">
        <f>SUM(D21:D25)</f>
        <v>142303955</v>
      </c>
    </row>
    <row r="28" spans="1:10" x14ac:dyDescent="0.25">
      <c r="A28" s="376" t="s">
        <v>322</v>
      </c>
      <c r="B28" s="376"/>
      <c r="C28" s="376"/>
      <c r="D28" s="376"/>
      <c r="E28" s="376"/>
    </row>
    <row r="29" spans="1:10" x14ac:dyDescent="0.25">
      <c r="A29" s="280" t="s">
        <v>323</v>
      </c>
      <c r="B29" s="280" t="s">
        <v>324</v>
      </c>
      <c r="C29" s="280" t="s">
        <v>325</v>
      </c>
      <c r="D29" s="280" t="s">
        <v>337</v>
      </c>
      <c r="E29" s="280" t="s">
        <v>327</v>
      </c>
    </row>
    <row r="30" spans="1:10" x14ac:dyDescent="0.25">
      <c r="A30" s="282">
        <v>6539</v>
      </c>
      <c r="B30" s="282">
        <v>7850</v>
      </c>
      <c r="C30" s="297">
        <f>E21</f>
        <v>30696263</v>
      </c>
      <c r="D30" s="297">
        <f>'[12]INFORME FINAL NOVIEMEBRE'!K75+'[12]INFORME FINAL NOVIEMEBRE'!K76+'[12]INFORME FINAL NOVIEMEBRE'!K77+'[12]INFORME FINAL NOVIEMEBRE'!K88+'[12]INFORME FINAL NOVIEMEBRE'!K89+'[12]INFORME FINAL NOVIEMEBRE'!K90+'[12]INFORME FINAL NOVIEMEBRE'!K91+'[12]INFORME FINAL NOVIEMEBRE'!K92+'[12]INFORME FINAL NOVIEMEBRE'!K93</f>
        <v>4507514</v>
      </c>
      <c r="E30" s="297">
        <f>C30-D30</f>
        <v>26188749</v>
      </c>
    </row>
    <row r="31" spans="1:10" x14ac:dyDescent="0.25">
      <c r="A31" s="282">
        <v>6540</v>
      </c>
      <c r="B31" s="282">
        <v>7851</v>
      </c>
      <c r="C31" s="297">
        <f t="shared" ref="C31:C34" si="2">E22</f>
        <v>52548471</v>
      </c>
      <c r="D31" s="297">
        <f>'[12]INFORME FINAL NOVIEMEBRE'!K74+'[12]INFORME FINAL NOVIEMEBRE'!K80+'[12]INFORME FINAL NOVIEMEBRE'!K83+'[12]INFORME FINAL NOVIEMEBRE'!K84+'[12]INFORME FINAL NOVIEMEBRE'!K95+'[12]INFORME FINAL NOVIEMEBRE'!K96+'[12]INFORME FINAL NOVIEMEBRE'!K97+'[12]INFORME FINAL NOVIEMEBRE'!K98+'[12]INFORME FINAL NOVIEMEBRE'!K103+'[12]INFORME FINAL NOVIEMEBRE'!K104+'[12]INFORME FINAL NOVIEMEBRE'!K134</f>
        <v>3317354</v>
      </c>
      <c r="E31" s="297">
        <f t="shared" ref="E31:E34" si="3">C31-D31</f>
        <v>49231117</v>
      </c>
    </row>
    <row r="32" spans="1:10" x14ac:dyDescent="0.25">
      <c r="A32" s="282">
        <v>6538</v>
      </c>
      <c r="B32" s="282">
        <v>7852</v>
      </c>
      <c r="C32" s="297">
        <f t="shared" si="2"/>
        <v>923810327</v>
      </c>
      <c r="D32" s="297">
        <f>'[12]INFORME FINAL NOVIEMEBRE'!O70+'[12]INFORME FINAL NOVIEMEBRE'!L73+'[12]INFORME FINAL NOVIEMEBRE'!K78+'[12]INFORME FINAL NOVIEMEBRE'!K79+'[12]INFORME FINAL NOVIEMEBRE'!K100+'[12]INFORME FINAL NOVIEMEBRE'!K108+'[12]INFORME FINAL NOVIEMEBRE'!K109+'[12]INFORME FINAL NOVIEMEBRE'!K110+'[12]INFORME FINAL NOVIEMEBRE'!K111+'[12]INFORME FINAL NOVIEMEBRE'!K112+'[12]INFORME FINAL NOVIEMEBRE'!K113+'[12]INFORME FINAL NOVIEMEBRE'!K114+'[12]INFORME FINAL NOVIEMEBRE'!K115+'[12]INFORME FINAL NOVIEMEBRE'!K116+'[12]INFORME FINAL NOVIEMEBRE'!K117+'[12]INFORME FINAL NOVIEMEBRE'!K118+'[12]INFORME FINAL NOVIEMEBRE'!K119+'[12]INFORME FINAL NOVIEMEBRE'!K120+'[12]INFORME FINAL NOVIEMEBRE'!K121+'[12]INFORME FINAL NOVIEMEBRE'!K122+'[12]INFORME FINAL NOVIEMEBRE'!K123+'[12]INFORME FINAL NOVIEMEBRE'!K124+'[12]INFORME FINAL NOVIEMEBRE'!K125+'[12]INFORME FINAL NOVIEMEBRE'!K126+'[12]INFORME FINAL NOVIEMEBRE'!K127+'[12]INFORME FINAL NOVIEMEBRE'!K128+'[12]INFORME FINAL NOVIEMEBRE'!K129+'[12]INFORME FINAL NOVIEMEBRE'!K130+'[12]INFORME FINAL NOVIEMEBRE'!K131+'[12]INFORME FINAL NOVIEMEBRE'!K132+'[12]INFORME FINAL NOVIEMEBRE'!K133+'[12]INFORME FINAL NOVIEMEBRE'!K136</f>
        <v>133799308</v>
      </c>
      <c r="E32" s="297">
        <f t="shared" si="3"/>
        <v>790011019</v>
      </c>
    </row>
    <row r="33" spans="1:6" x14ac:dyDescent="0.25">
      <c r="A33" s="282">
        <v>6542</v>
      </c>
      <c r="B33" s="282">
        <v>7854</v>
      </c>
      <c r="C33" s="297">
        <f t="shared" si="2"/>
        <v>6560647</v>
      </c>
      <c r="D33" s="297">
        <f>'[12]INFORME FINAL NOVIEMEBRE'!K81+'[12]INFORME FINAL NOVIEMEBRE'!K82+'[12]INFORME FINAL NOVIEMEBRE'!K85+'[12]INFORME FINAL NOVIEMEBRE'!K86+'[12]INFORME FINAL NOVIEMEBRE'!K87+'[12]INFORME FINAL NOVIEMEBRE'!K99+'[12]INFORME FINAL NOVIEMEBRE'!K101+'[12]INFORME FINAL NOVIEMEBRE'!K102+'[12]INFORME FINAL NOVIEMEBRE'!K105+'[12]INFORME FINAL NOVIEMEBRE'!K106+'[12]INFORME FINAL NOVIEMEBRE'!K107</f>
        <v>2224165</v>
      </c>
      <c r="E33" s="297">
        <f t="shared" si="3"/>
        <v>4336482</v>
      </c>
    </row>
    <row r="34" spans="1:6" x14ac:dyDescent="0.25">
      <c r="A34" s="282">
        <v>6541</v>
      </c>
      <c r="B34" s="282" t="s">
        <v>329</v>
      </c>
      <c r="C34" s="297">
        <f t="shared" si="2"/>
        <v>4725259</v>
      </c>
      <c r="D34" s="297">
        <f>'[12]INFORME FINAL NOVIEMEBRE'!K94+'[12]INFORME FINAL NOVIEMEBRE'!K135</f>
        <v>636769</v>
      </c>
      <c r="E34" s="297">
        <f t="shared" si="3"/>
        <v>4088490</v>
      </c>
    </row>
    <row r="35" spans="1:6" x14ac:dyDescent="0.25">
      <c r="A35" s="377" t="s">
        <v>330</v>
      </c>
      <c r="B35" s="377"/>
      <c r="C35" s="377"/>
      <c r="D35" s="377"/>
      <c r="E35" s="289">
        <f>SUM(E30:E34)</f>
        <v>873855857</v>
      </c>
      <c r="F35" s="309"/>
    </row>
    <row r="36" spans="1:6" x14ac:dyDescent="0.25">
      <c r="C36" s="296">
        <f>SUM(C30:C34)</f>
        <v>1018340967</v>
      </c>
      <c r="D36" s="287">
        <f>SUM(D30:D34)</f>
        <v>144485110</v>
      </c>
      <c r="E36" s="295"/>
    </row>
    <row r="37" spans="1:6" x14ac:dyDescent="0.25">
      <c r="A37" s="376" t="s">
        <v>322</v>
      </c>
      <c r="B37" s="376"/>
      <c r="C37" s="376"/>
      <c r="D37" s="376"/>
      <c r="E37" s="376"/>
    </row>
    <row r="38" spans="1:6" x14ac:dyDescent="0.25">
      <c r="A38" s="280" t="s">
        <v>323</v>
      </c>
      <c r="B38" s="280" t="s">
        <v>324</v>
      </c>
      <c r="C38" s="280" t="s">
        <v>325</v>
      </c>
      <c r="D38" s="280" t="s">
        <v>338</v>
      </c>
      <c r="E38" s="280" t="s">
        <v>327</v>
      </c>
    </row>
    <row r="39" spans="1:6" x14ac:dyDescent="0.25">
      <c r="A39" s="282">
        <v>6539</v>
      </c>
      <c r="B39" s="282">
        <v>7850</v>
      </c>
      <c r="C39" s="297">
        <f>E30</f>
        <v>26188749</v>
      </c>
      <c r="D39" s="297">
        <f>SUM('[13]INFORME FINAL DICIEMBRE'!$K$77,'[13]INFORME FINAL DICIEMBRE'!$K$78,'[13]INFORME FINAL DICIEMBRE'!$K$81,'[13]INFORME FINAL DICIEMBRE'!$K$85,'[13]INFORME FINAL DICIEMBRE'!$K$86,'[13]INFORME FINAL DICIEMBRE'!$K$87,'[13]INFORME FINAL DICIEMBRE'!$K$88,'[13]INFORME FINAL DICIEMBRE'!$K$89,'[13]INFORME FINAL DICIEMBRE'!$K$90,'[13]INFORME FINAL DICIEMBRE'!$K$91,'[13]INFORME FINAL DICIEMBRE'!$K$92,'[13]INFORME FINAL DICIEMBRE'!$K$93,'[13]INFORME FINAL DICIEMBRE'!$K$94,'[13]INFORME FINAL DICIEMBRE'!$K$98,'[13]INFORME FINAL DICIEMBRE'!$K$99,'[13]INFORME FINAL DICIEMBRE'!$K$103,'[13]INFORME FINAL DICIEMBRE'!$K$106,'[13]INFORME FINAL DICIEMBRE'!$K$110,'[13]INFORME FINAL DICIEMBRE'!$K$112,'[13]INFORME FINAL DICIEMBRE'!$K$113)</f>
        <v>8625016</v>
      </c>
      <c r="E39" s="297">
        <f>C39-D39</f>
        <v>17563733</v>
      </c>
    </row>
    <row r="40" spans="1:6" x14ac:dyDescent="0.25">
      <c r="A40" s="282">
        <v>6540</v>
      </c>
      <c r="B40" s="282">
        <v>7851</v>
      </c>
      <c r="C40" s="297">
        <f>E31</f>
        <v>49231117</v>
      </c>
      <c r="D40" s="297">
        <f>SUM('[14]INFORME FINAL DICIEMBRE'!K76,'[14]INFORME FINAL DICIEMBRE'!K79,'[14]INFORME FINAL DICIEMBRE'!K80,'[14]INFORME FINAL DICIEMBRE'!K102,'[14]INFORME FINAL DICIEMBRE'!K104,'[14]INFORME FINAL DICIEMBRE'!K107,'[14]INFORME FINAL DICIEMBRE'!K114,'[14]INFORME FINAL DICIEMBRE'!K115,'[14]INFORME FINAL DICIEMBRE'!K116,'[14]INFORME FINAL DICIEMBRE'!K117,'[14]INFORME FINAL DICIEMBRE'!K118,'[14]INFORME FINAL DICIEMBRE'!K119,'[14]INFORME FINAL DICIEMBRE'!K120,'[14]INFORME FINAL DICIEMBRE'!K121)</f>
        <v>4036889</v>
      </c>
      <c r="E40" s="297">
        <f t="shared" ref="E40:E43" si="4">C40-D40</f>
        <v>45194228</v>
      </c>
    </row>
    <row r="41" spans="1:6" x14ac:dyDescent="0.25">
      <c r="A41" s="282">
        <v>6538</v>
      </c>
      <c r="B41" s="282">
        <v>7852</v>
      </c>
      <c r="C41" s="297">
        <f>E32</f>
        <v>790011019</v>
      </c>
      <c r="D41" s="297">
        <f>SUM('[14]INFORME FINAL DICIEMBRE'!K9:K12,'[14]INFORME FINAL DICIEMBRE'!O70,'[14]INFORME FINAL DICIEMBRE'!K74,'[14]INFORME FINAL DICIEMBRE'!K75,'[14]INFORME FINAL DICIEMBRE'!K84,'[14]INFORME FINAL DICIEMBRE'!K95,'[14]INFORME FINAL DICIEMBRE'!K100,'[14]INFORME FINAL DICIEMBRE'!K101,'[14]INFORME FINAL DICIEMBRE'!K105,'[14]INFORME FINAL DICIEMBRE'!K111,'[14]INFORME FINAL DICIEMBRE'!K122,'[14]INFORME FINAL DICIEMBRE'!K123,'[14]INFORME FINAL DICIEMBRE'!K124,'[14]INFORME FINAL DICIEMBRE'!K125,'[14]INFORME FINAL DICIEMBRE'!K126,'[14]INFORME FINAL DICIEMBRE'!K127,'[14]INFORME FINAL DICIEMBRE'!K128,'[14]INFORME FINAL DICIEMBRE'!K129,'[14]INFORME FINAL DICIEMBRE'!K130,'[14]INFORME FINAL DICIEMBRE'!K131,'[14]INFORME FINAL DICIEMBRE'!K132,'[14]INFORME FINAL DICIEMBRE'!K133,'[14]INFORME FINAL DICIEMBRE'!K134,'[14]INFORME FINAL DICIEMBRE'!K135,'[14]INFORME FINAL DICIEMBRE'!K136,'[14]INFORME FINAL DICIEMBRE'!K137-2423772)</f>
        <v>120547069</v>
      </c>
      <c r="E41" s="297">
        <f t="shared" si="4"/>
        <v>669463950</v>
      </c>
    </row>
    <row r="42" spans="1:6" x14ac:dyDescent="0.25">
      <c r="A42" s="282">
        <v>6542</v>
      </c>
      <c r="B42" s="282">
        <v>7854</v>
      </c>
      <c r="C42" s="297">
        <f>E33</f>
        <v>4336482</v>
      </c>
      <c r="D42" s="297">
        <f>SUM('[14]INFORME FINAL DICIEMBRE'!K82,'[14]INFORME FINAL DICIEMBRE'!K83,'[14]INFORME FINAL DICIEMBRE'!K96,'[14]INFORME FINAL DICIEMBRE'!K97,'[14]INFORME FINAL DICIEMBRE'!K108,'[14]INFORME FINAL DICIEMBRE'!K109)</f>
        <v>1327507</v>
      </c>
      <c r="E42" s="297">
        <f t="shared" si="4"/>
        <v>3008975</v>
      </c>
    </row>
    <row r="43" spans="1:6" x14ac:dyDescent="0.25">
      <c r="A43" s="282">
        <v>6541</v>
      </c>
      <c r="B43" s="282" t="s">
        <v>329</v>
      </c>
      <c r="C43" s="297">
        <f>E34</f>
        <v>4088490</v>
      </c>
      <c r="D43" s="297">
        <v>0</v>
      </c>
      <c r="E43" s="297">
        <f t="shared" si="4"/>
        <v>4088490</v>
      </c>
    </row>
    <row r="44" spans="1:6" x14ac:dyDescent="0.25">
      <c r="A44" s="377" t="s">
        <v>330</v>
      </c>
      <c r="B44" s="377"/>
      <c r="C44" s="377"/>
      <c r="D44" s="377"/>
      <c r="E44" s="289">
        <f>SUM(E39:E43)</f>
        <v>739319376</v>
      </c>
      <c r="F44" s="309"/>
    </row>
    <row r="45" spans="1:6" x14ac:dyDescent="0.25">
      <c r="C45" s="296">
        <f>SUM(C39:C43)</f>
        <v>873855857</v>
      </c>
      <c r="D45" s="287">
        <f>SUM(D39:D43)</f>
        <v>134536481</v>
      </c>
      <c r="E45" s="295"/>
    </row>
    <row r="46" spans="1:6" x14ac:dyDescent="0.25">
      <c r="A46" s="376" t="s">
        <v>322</v>
      </c>
      <c r="B46" s="376"/>
      <c r="C46" s="376"/>
      <c r="D46" s="376"/>
      <c r="E46" s="376"/>
    </row>
    <row r="47" spans="1:6" x14ac:dyDescent="0.25">
      <c r="A47" s="280" t="s">
        <v>323</v>
      </c>
      <c r="B47" s="280" t="s">
        <v>324</v>
      </c>
      <c r="C47" s="280" t="s">
        <v>325</v>
      </c>
      <c r="D47" s="280" t="s">
        <v>339</v>
      </c>
      <c r="E47" s="280" t="s">
        <v>327</v>
      </c>
    </row>
    <row r="48" spans="1:6" x14ac:dyDescent="0.25">
      <c r="A48" s="282">
        <v>6539</v>
      </c>
      <c r="B48" s="282">
        <v>7850</v>
      </c>
      <c r="C48" s="297">
        <f>E39</f>
        <v>17563733</v>
      </c>
      <c r="D48" s="297">
        <v>0</v>
      </c>
      <c r="E48" s="297">
        <f>C48-D48</f>
        <v>17563733</v>
      </c>
    </row>
    <row r="49" spans="1:7" x14ac:dyDescent="0.25">
      <c r="A49" s="282">
        <v>6540</v>
      </c>
      <c r="B49" s="282">
        <v>7851</v>
      </c>
      <c r="C49" s="297">
        <f>E40</f>
        <v>45194228</v>
      </c>
      <c r="D49" s="297">
        <f>SUM('[9]INFORME FINAL ENE - FEB'!K103,'[9]INFORME FINAL ENE - FEB'!K104,'[9]INFORME FINAL ENE - FEB'!K105,'[9]INFORME FINAL ENE - FEB'!K106,'[9]INFORME FINAL ENE - FEB'!K107,'[9]INFORME FINAL ENE - FEB'!K108,'[9]INFORME FINAL ENE - FEB'!K109,'[9]INFORME FINAL ENE - FEB'!K110,'[9]INFORME FINAL ENE - FEB'!K123,'[9]INFORME FINAL ENE - FEB'!K124,'[9]INFORME FINAL ENE - FEB'!K125,'[9]INFORME FINAL ENE - FEB'!K126,'[9]INFORME FINAL ENE - FEB'!K127,'[9]INFORME FINAL ENE - FEB'!K128,'[9]INFORME FINAL ENE - FEB'!K129,'[9]INFORME FINAL ENE - FEB'!K130,'[9]INFORME FINAL ENE - FEB'!K131,'[9]INFORME FINAL ENE - FEB'!K132,'[9]INFORME FINAL ENE - FEB'!K133,'[9]INFORME FINAL ENE - FEB'!K134,'[9]INFORME FINAL ENE - FEB'!K135)</f>
        <v>6132711</v>
      </c>
      <c r="E49" s="297">
        <f t="shared" ref="E49:E52" si="5">C49-D49</f>
        <v>39061517</v>
      </c>
    </row>
    <row r="50" spans="1:7" x14ac:dyDescent="0.25">
      <c r="A50" s="282">
        <v>6538</v>
      </c>
      <c r="B50" s="282">
        <v>7852</v>
      </c>
      <c r="C50" s="297">
        <f>E41</f>
        <v>669463950</v>
      </c>
      <c r="D50" s="297">
        <f>SUM('[9]INFORME FINAL ENE - FEB'!K83,'[9]INFORME FINAL ENE - FEB'!K84,'[9]INFORME FINAL ENE - FEB'!K85,'[9]INFORME FINAL ENE - FEB'!K86,'[9]INFORME FINAL ENE - FEB'!K87,'[9]INFORME FINAL ENE - FEB'!K88,'[9]INFORME FINAL ENE - FEB'!K89,'[9]INFORME FINAL ENE - FEB'!K90,'[9]INFORME FINAL ENE - FEB'!K91,'[9]INFORME FINAL ENE - FEB'!K92,'[9]INFORME FINAL ENE - FEB'!K93,'[9]INFORME FINAL ENE - FEB'!K94,'[9]INFORME FINAL ENE - FEB'!K95,'[9]INFORME FINAL ENE - FEB'!K96,'[9]INFORME FINAL ENE - FEB'!K97,'[9]INFORME FINAL ENE - FEB'!K98,'[9]INFORME FINAL ENE - FEB'!K99,'[9]INFORME FINAL ENE - FEB'!K100,'[9]INFORME FINAL ENE - FEB'!K101,'[9]INFORME FINAL ENE - FEB'!K102,'[9]INFORME FINAL ENE - FEB'!K111,'[9]INFORME FINAL ENE - FEB'!K112,'[9]INFORME FINAL ENE - FEB'!K113,'[9]INFORME FINAL ENE - FEB'!K114,'[9]INFORME FINAL ENE - FEB'!K115,'[9]INFORME FINAL ENE - FEB'!K116,'[9]INFORME FINAL ENE - FEB'!K117,'[9]INFORME FINAL ENE - FEB'!K118,'[9]INFORME FINAL ENE - FEB'!K9:K12,'[9]INFORME FINAL ENE - FEB'!O79)</f>
        <v>146637987</v>
      </c>
      <c r="E50" s="297">
        <f t="shared" si="5"/>
        <v>522825963</v>
      </c>
    </row>
    <row r="51" spans="1:7" x14ac:dyDescent="0.25">
      <c r="A51" s="282">
        <v>6542</v>
      </c>
      <c r="B51" s="282">
        <v>7854</v>
      </c>
      <c r="C51" s="297">
        <f>E42</f>
        <v>3008975</v>
      </c>
      <c r="D51" s="297">
        <f>SUM('[9]INFORME FINAL ENE - FEB'!K119,'[9]INFORME FINAL ENE - FEB'!K120,'[9]INFORME FINAL ENE - FEB'!K121,'[9]INFORME FINAL ENE - FEB'!K122)</f>
        <v>1512734</v>
      </c>
      <c r="E51" s="297">
        <f t="shared" si="5"/>
        <v>1496241</v>
      </c>
    </row>
    <row r="52" spans="1:7" x14ac:dyDescent="0.25">
      <c r="A52" s="282">
        <v>6541</v>
      </c>
      <c r="B52" s="282" t="s">
        <v>329</v>
      </c>
      <c r="C52" s="297">
        <f>E43</f>
        <v>4088490</v>
      </c>
      <c r="D52" s="297">
        <v>0</v>
      </c>
      <c r="E52" s="297">
        <f t="shared" si="5"/>
        <v>4088490</v>
      </c>
    </row>
    <row r="53" spans="1:7" x14ac:dyDescent="0.25">
      <c r="A53" s="377" t="s">
        <v>330</v>
      </c>
      <c r="B53" s="377"/>
      <c r="C53" s="377"/>
      <c r="D53" s="377"/>
      <c r="E53" s="289">
        <f>SUM(E48:E52)</f>
        <v>585035944</v>
      </c>
      <c r="F53" s="309"/>
    </row>
    <row r="54" spans="1:7" x14ac:dyDescent="0.25">
      <c r="C54" s="296">
        <f>SUM(C48:C52)</f>
        <v>739319376</v>
      </c>
      <c r="D54" s="287">
        <f>SUM(D48:D52)</f>
        <v>154283432</v>
      </c>
      <c r="E54" s="295"/>
    </row>
    <row r="55" spans="1:7" x14ac:dyDescent="0.25">
      <c r="A55" s="376" t="s">
        <v>322</v>
      </c>
      <c r="B55" s="376"/>
      <c r="C55" s="376"/>
      <c r="D55" s="376"/>
      <c r="E55" s="376"/>
      <c r="F55" s="310"/>
      <c r="G55" s="311"/>
    </row>
    <row r="56" spans="1:7" x14ac:dyDescent="0.25">
      <c r="A56" s="280" t="s">
        <v>323</v>
      </c>
      <c r="B56" s="280" t="s">
        <v>324</v>
      </c>
      <c r="C56" s="280" t="s">
        <v>325</v>
      </c>
      <c r="D56" s="280" t="s">
        <v>342</v>
      </c>
      <c r="E56" s="280" t="s">
        <v>327</v>
      </c>
    </row>
    <row r="57" spans="1:7" x14ac:dyDescent="0.25">
      <c r="A57" s="282">
        <v>6539</v>
      </c>
      <c r="B57" s="282">
        <v>7850</v>
      </c>
      <c r="C57" s="297">
        <f>E48</f>
        <v>17563733</v>
      </c>
      <c r="D57" s="297">
        <f>SUM('INFORME FINAL FEB2'!K98,'INFORME FINAL FEB2'!K99,'INFORME FINAL FEB2'!K100)</f>
        <v>608893</v>
      </c>
      <c r="E57" s="297">
        <f>C57-D57</f>
        <v>16954840</v>
      </c>
    </row>
    <row r="58" spans="1:7" x14ac:dyDescent="0.25">
      <c r="A58" s="282">
        <v>6540</v>
      </c>
      <c r="B58" s="282">
        <v>7851</v>
      </c>
      <c r="C58" s="297">
        <f t="shared" ref="C58:C61" si="6">E49</f>
        <v>39061517</v>
      </c>
      <c r="D58" s="297">
        <f>SUM('INFORME FINAL FEB2'!K92,'INFORME FINAL FEB2'!K93,'INFORME FINAL FEB2'!K94,'INFORME FINAL FEB2'!K96,'INFORME FINAL FEB2'!K97,'INFORME FINAL FEB2'!K101,'INFORME FINAL FEB2'!K102)</f>
        <v>2236066</v>
      </c>
      <c r="E58" s="297">
        <f t="shared" ref="E58:E61" si="7">C58-D58</f>
        <v>36825451</v>
      </c>
    </row>
    <row r="59" spans="1:7" x14ac:dyDescent="0.25">
      <c r="A59" s="282">
        <v>6538</v>
      </c>
      <c r="B59" s="282">
        <v>7852</v>
      </c>
      <c r="C59" s="297">
        <f t="shared" si="6"/>
        <v>522825963</v>
      </c>
      <c r="D59" s="297">
        <f>SUM('INFORME FINAL FEB2'!O79,'INFORME FINAL FEB2'!L82,'INFORME FINAL FEB2'!K83,'INFORME FINAL FEB2'!K84,'INFORME FINAL FEB2'!K85,'INFORME FINAL FEB2'!K86,'INFORME FINAL FEB2'!K87,'INFORME FINAL FEB2'!K88,'INFORME FINAL FEB2'!K89,'INFORME FINAL FEB2'!K90,'INFORME FINAL FEB2'!K91,'INFORME FINAL FEB2'!K95,'INFORME FINAL FEB2'!K103,'INFORME FINAL FEB2'!K104)</f>
        <v>69663725</v>
      </c>
      <c r="E59" s="297">
        <f t="shared" si="7"/>
        <v>453162238</v>
      </c>
    </row>
    <row r="60" spans="1:7" x14ac:dyDescent="0.25">
      <c r="A60" s="282">
        <v>6542</v>
      </c>
      <c r="B60" s="282">
        <v>7854</v>
      </c>
      <c r="C60" s="297">
        <f t="shared" si="6"/>
        <v>1496241</v>
      </c>
      <c r="D60" s="297">
        <v>0</v>
      </c>
      <c r="E60" s="297">
        <f t="shared" si="7"/>
        <v>1496241</v>
      </c>
    </row>
    <row r="61" spans="1:7" x14ac:dyDescent="0.25">
      <c r="A61" s="282">
        <v>6541</v>
      </c>
      <c r="B61" s="282" t="s">
        <v>329</v>
      </c>
      <c r="C61" s="297">
        <f t="shared" si="6"/>
        <v>4088490</v>
      </c>
      <c r="D61" s="297">
        <v>0</v>
      </c>
      <c r="E61" s="297">
        <f t="shared" si="7"/>
        <v>4088490</v>
      </c>
    </row>
    <row r="62" spans="1:7" x14ac:dyDescent="0.25">
      <c r="A62" s="377" t="s">
        <v>330</v>
      </c>
      <c r="B62" s="377"/>
      <c r="C62" s="377"/>
      <c r="D62" s="377"/>
      <c r="E62" s="289">
        <f>SUM(E57:E61)</f>
        <v>512527260</v>
      </c>
    </row>
    <row r="63" spans="1:7" x14ac:dyDescent="0.25">
      <c r="C63" s="296">
        <f>SUM(C57:C61)</f>
        <v>585035944</v>
      </c>
      <c r="D63" s="287">
        <f>SUM(D57:D61)</f>
        <v>72508684</v>
      </c>
      <c r="E63" s="295"/>
    </row>
    <row r="64" spans="1:7" x14ac:dyDescent="0.25">
      <c r="A64" s="376" t="s">
        <v>322</v>
      </c>
      <c r="B64" s="376"/>
      <c r="C64" s="376"/>
      <c r="D64" s="376"/>
      <c r="E64" s="376"/>
    </row>
    <row r="65" spans="1:5" x14ac:dyDescent="0.25">
      <c r="A65" s="280" t="s">
        <v>323</v>
      </c>
      <c r="B65" s="280" t="s">
        <v>324</v>
      </c>
      <c r="C65" s="280" t="s">
        <v>325</v>
      </c>
      <c r="D65" s="280" t="s">
        <v>342</v>
      </c>
      <c r="E65" s="280" t="s">
        <v>327</v>
      </c>
    </row>
    <row r="66" spans="1:5" x14ac:dyDescent="0.25">
      <c r="A66" s="282">
        <v>6539</v>
      </c>
      <c r="B66" s="282">
        <v>7850</v>
      </c>
      <c r="C66" s="297">
        <f>E57</f>
        <v>16954840</v>
      </c>
      <c r="D66" s="297"/>
      <c r="E66" s="297">
        <f>C66-D66</f>
        <v>16954840</v>
      </c>
    </row>
    <row r="67" spans="1:5" x14ac:dyDescent="0.25">
      <c r="A67" s="282">
        <v>6540</v>
      </c>
      <c r="B67" s="282">
        <v>7851</v>
      </c>
      <c r="C67" s="297">
        <f>E58</f>
        <v>36825451</v>
      </c>
      <c r="D67" s="297"/>
      <c r="E67" s="297">
        <f t="shared" ref="E67:E70" si="8">C67-D67</f>
        <v>36825451</v>
      </c>
    </row>
    <row r="68" spans="1:5" x14ac:dyDescent="0.25">
      <c r="A68" s="282">
        <v>6538</v>
      </c>
      <c r="B68" s="282">
        <v>7852</v>
      </c>
      <c r="C68" s="297">
        <f>E59</f>
        <v>453162238</v>
      </c>
      <c r="D68" s="297"/>
      <c r="E68" s="297">
        <f t="shared" si="8"/>
        <v>453162238</v>
      </c>
    </row>
    <row r="69" spans="1:5" x14ac:dyDescent="0.25">
      <c r="A69" s="282">
        <v>6542</v>
      </c>
      <c r="B69" s="282">
        <v>7854</v>
      </c>
      <c r="C69" s="297">
        <f>E60</f>
        <v>1496241</v>
      </c>
      <c r="D69" s="297"/>
      <c r="E69" s="297">
        <f t="shared" si="8"/>
        <v>1496241</v>
      </c>
    </row>
    <row r="70" spans="1:5" x14ac:dyDescent="0.25">
      <c r="A70" s="282">
        <v>6541</v>
      </c>
      <c r="B70" s="282" t="s">
        <v>329</v>
      </c>
      <c r="C70" s="297">
        <f>E61</f>
        <v>4088490</v>
      </c>
      <c r="D70" s="297"/>
      <c r="E70" s="297">
        <f t="shared" si="8"/>
        <v>4088490</v>
      </c>
    </row>
    <row r="71" spans="1:5" x14ac:dyDescent="0.25">
      <c r="A71" s="377" t="s">
        <v>330</v>
      </c>
      <c r="B71" s="377"/>
      <c r="C71" s="377"/>
      <c r="D71" s="377"/>
      <c r="E71" s="289">
        <f>SUM(E66:E70)</f>
        <v>512527260</v>
      </c>
    </row>
    <row r="72" spans="1:5" x14ac:dyDescent="0.25">
      <c r="C72" s="296">
        <f>SUM(C66:C70)</f>
        <v>512527260</v>
      </c>
      <c r="D72" s="287">
        <f>SUM(D66:D70)</f>
        <v>0</v>
      </c>
      <c r="E72" s="295"/>
    </row>
  </sheetData>
  <mergeCells count="16">
    <mergeCell ref="A64:E64"/>
    <mergeCell ref="A71:D71"/>
    <mergeCell ref="A26:D26"/>
    <mergeCell ref="A1:E1"/>
    <mergeCell ref="A8:D8"/>
    <mergeCell ref="A10:E10"/>
    <mergeCell ref="A17:D17"/>
    <mergeCell ref="A19:E19"/>
    <mergeCell ref="A62:D62"/>
    <mergeCell ref="A55:E55"/>
    <mergeCell ref="A28:E28"/>
    <mergeCell ref="A35:D35"/>
    <mergeCell ref="A37:E37"/>
    <mergeCell ref="A44:D44"/>
    <mergeCell ref="A46:E46"/>
    <mergeCell ref="A53:D5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F2800-9CFF-564E-9008-017CE3B40C4B}">
  <sheetPr>
    <tabColor theme="0"/>
  </sheetPr>
  <dimension ref="B1:DN65569"/>
  <sheetViews>
    <sheetView view="pageBreakPreview" zoomScale="80" zoomScaleNormal="55" zoomScaleSheetLayoutView="80" workbookViewId="0">
      <pane ySplit="4" topLeftCell="A152" activePane="bottomLeft" state="frozen"/>
      <selection activeCell="A46" sqref="A46:E54"/>
      <selection pane="bottomLeft" activeCell="A33" sqref="A33"/>
    </sheetView>
  </sheetViews>
  <sheetFormatPr baseColWidth="10" defaultColWidth="11.42578125" defaultRowHeight="26.1" customHeight="1" x14ac:dyDescent="0.2"/>
  <cols>
    <col min="1" max="1" width="2.42578125" style="3" customWidth="1"/>
    <col min="2" max="2" width="56.140625" style="3" customWidth="1"/>
    <col min="3" max="3" width="14.140625" style="3" customWidth="1"/>
    <col min="4" max="4" width="14.42578125" style="3" customWidth="1"/>
    <col min="5" max="5" width="58.140625" style="3" bestFit="1" customWidth="1"/>
    <col min="6" max="6" width="87.42578125" style="3" customWidth="1"/>
    <col min="7" max="7" width="26.7109375" style="3" customWidth="1"/>
    <col min="8" max="8" width="41.7109375" style="3" bestFit="1" customWidth="1"/>
    <col min="9" max="9" width="23" style="3" bestFit="1" customWidth="1"/>
    <col min="10" max="10" width="29.28515625" style="3" customWidth="1"/>
    <col min="11" max="11" width="39" style="3" customWidth="1"/>
    <col min="12" max="12" width="37" style="137" customWidth="1"/>
    <col min="13" max="13" width="39.140625" style="3" customWidth="1"/>
    <col min="14" max="14" width="30.42578125" style="3" customWidth="1"/>
    <col min="15" max="15" width="33.140625" style="3" customWidth="1"/>
    <col min="16" max="16" width="20.140625" style="3" customWidth="1"/>
    <col min="17" max="17" width="25.7109375" style="3" customWidth="1"/>
    <col min="18" max="18" width="11.42578125" style="3"/>
    <col min="19" max="19" width="35.28515625" style="3" customWidth="1"/>
    <col min="20" max="20" width="34.140625" style="3" bestFit="1" customWidth="1"/>
    <col min="21" max="25" width="11.42578125" style="3"/>
    <col min="26" max="26" width="14.28515625" style="3" bestFit="1" customWidth="1"/>
    <col min="27" max="257" width="11.42578125" style="3"/>
    <col min="258" max="258" width="2.42578125" style="3" customWidth="1"/>
    <col min="259" max="259" width="30.42578125" style="3" customWidth="1"/>
    <col min="260" max="260" width="22.140625" style="3" customWidth="1"/>
    <col min="261" max="261" width="31.42578125" style="3" customWidth="1"/>
    <col min="262" max="262" width="29.7109375" style="3" customWidth="1"/>
    <col min="263" max="263" width="70.42578125" style="3" customWidth="1"/>
    <col min="264" max="264" width="62.28515625" style="3" customWidth="1"/>
    <col min="265" max="265" width="25.140625" style="3" customWidth="1"/>
    <col min="266" max="266" width="31.42578125" style="3" customWidth="1"/>
    <col min="267" max="267" width="31" style="3" customWidth="1"/>
    <col min="268" max="268" width="37" style="3" customWidth="1"/>
    <col min="269" max="269" width="30.140625" style="3" customWidth="1"/>
    <col min="270" max="270" width="30.42578125" style="3" customWidth="1"/>
    <col min="271" max="271" width="20.85546875" style="3" customWidth="1"/>
    <col min="272" max="274" width="11.42578125" style="3"/>
    <col min="275" max="275" width="14.42578125" style="3" customWidth="1"/>
    <col min="276" max="513" width="11.42578125" style="3"/>
    <col min="514" max="514" width="2.42578125" style="3" customWidth="1"/>
    <col min="515" max="515" width="30.42578125" style="3" customWidth="1"/>
    <col min="516" max="516" width="22.140625" style="3" customWidth="1"/>
    <col min="517" max="517" width="31.42578125" style="3" customWidth="1"/>
    <col min="518" max="518" width="29.7109375" style="3" customWidth="1"/>
    <col min="519" max="519" width="70.42578125" style="3" customWidth="1"/>
    <col min="520" max="520" width="62.28515625" style="3" customWidth="1"/>
    <col min="521" max="521" width="25.140625" style="3" customWidth="1"/>
    <col min="522" max="522" width="31.42578125" style="3" customWidth="1"/>
    <col min="523" max="523" width="31" style="3" customWidth="1"/>
    <col min="524" max="524" width="37" style="3" customWidth="1"/>
    <col min="525" max="525" width="30.140625" style="3" customWidth="1"/>
    <col min="526" max="526" width="30.42578125" style="3" customWidth="1"/>
    <col min="527" max="527" width="20.85546875" style="3" customWidth="1"/>
    <col min="528" max="530" width="11.42578125" style="3"/>
    <col min="531" max="531" width="14.42578125" style="3" customWidth="1"/>
    <col min="532" max="769" width="11.42578125" style="3"/>
    <col min="770" max="770" width="2.42578125" style="3" customWidth="1"/>
    <col min="771" max="771" width="30.42578125" style="3" customWidth="1"/>
    <col min="772" max="772" width="22.140625" style="3" customWidth="1"/>
    <col min="773" max="773" width="31.42578125" style="3" customWidth="1"/>
    <col min="774" max="774" width="29.7109375" style="3" customWidth="1"/>
    <col min="775" max="775" width="70.42578125" style="3" customWidth="1"/>
    <col min="776" max="776" width="62.28515625" style="3" customWidth="1"/>
    <col min="777" max="777" width="25.140625" style="3" customWidth="1"/>
    <col min="778" max="778" width="31.42578125" style="3" customWidth="1"/>
    <col min="779" max="779" width="31" style="3" customWidth="1"/>
    <col min="780" max="780" width="37" style="3" customWidth="1"/>
    <col min="781" max="781" width="30.140625" style="3" customWidth="1"/>
    <col min="782" max="782" width="30.42578125" style="3" customWidth="1"/>
    <col min="783" max="783" width="20.85546875" style="3" customWidth="1"/>
    <col min="784" max="786" width="11.42578125" style="3"/>
    <col min="787" max="787" width="14.42578125" style="3" customWidth="1"/>
    <col min="788" max="1025" width="11.42578125" style="3"/>
    <col min="1026" max="1026" width="2.42578125" style="3" customWidth="1"/>
    <col min="1027" max="1027" width="30.42578125" style="3" customWidth="1"/>
    <col min="1028" max="1028" width="22.140625" style="3" customWidth="1"/>
    <col min="1029" max="1029" width="31.42578125" style="3" customWidth="1"/>
    <col min="1030" max="1030" width="29.7109375" style="3" customWidth="1"/>
    <col min="1031" max="1031" width="70.42578125" style="3" customWidth="1"/>
    <col min="1032" max="1032" width="62.28515625" style="3" customWidth="1"/>
    <col min="1033" max="1033" width="25.140625" style="3" customWidth="1"/>
    <col min="1034" max="1034" width="31.42578125" style="3" customWidth="1"/>
    <col min="1035" max="1035" width="31" style="3" customWidth="1"/>
    <col min="1036" max="1036" width="37" style="3" customWidth="1"/>
    <col min="1037" max="1037" width="30.140625" style="3" customWidth="1"/>
    <col min="1038" max="1038" width="30.42578125" style="3" customWidth="1"/>
    <col min="1039" max="1039" width="20.85546875" style="3" customWidth="1"/>
    <col min="1040" max="1042" width="11.42578125" style="3"/>
    <col min="1043" max="1043" width="14.42578125" style="3" customWidth="1"/>
    <col min="1044" max="1281" width="11.42578125" style="3"/>
    <col min="1282" max="1282" width="2.42578125" style="3" customWidth="1"/>
    <col min="1283" max="1283" width="30.42578125" style="3" customWidth="1"/>
    <col min="1284" max="1284" width="22.140625" style="3" customWidth="1"/>
    <col min="1285" max="1285" width="31.42578125" style="3" customWidth="1"/>
    <col min="1286" max="1286" width="29.7109375" style="3" customWidth="1"/>
    <col min="1287" max="1287" width="70.42578125" style="3" customWidth="1"/>
    <col min="1288" max="1288" width="62.28515625" style="3" customWidth="1"/>
    <col min="1289" max="1289" width="25.140625" style="3" customWidth="1"/>
    <col min="1290" max="1290" width="31.42578125" style="3" customWidth="1"/>
    <col min="1291" max="1291" width="31" style="3" customWidth="1"/>
    <col min="1292" max="1292" width="37" style="3" customWidth="1"/>
    <col min="1293" max="1293" width="30.140625" style="3" customWidth="1"/>
    <col min="1294" max="1294" width="30.42578125" style="3" customWidth="1"/>
    <col min="1295" max="1295" width="20.85546875" style="3" customWidth="1"/>
    <col min="1296" max="1298" width="11.42578125" style="3"/>
    <col min="1299" max="1299" width="14.42578125" style="3" customWidth="1"/>
    <col min="1300" max="1537" width="11.42578125" style="3"/>
    <col min="1538" max="1538" width="2.42578125" style="3" customWidth="1"/>
    <col min="1539" max="1539" width="30.42578125" style="3" customWidth="1"/>
    <col min="1540" max="1540" width="22.140625" style="3" customWidth="1"/>
    <col min="1541" max="1541" width="31.42578125" style="3" customWidth="1"/>
    <col min="1542" max="1542" width="29.7109375" style="3" customWidth="1"/>
    <col min="1543" max="1543" width="70.42578125" style="3" customWidth="1"/>
    <col min="1544" max="1544" width="62.28515625" style="3" customWidth="1"/>
    <col min="1545" max="1545" width="25.140625" style="3" customWidth="1"/>
    <col min="1546" max="1546" width="31.42578125" style="3" customWidth="1"/>
    <col min="1547" max="1547" width="31" style="3" customWidth="1"/>
    <col min="1548" max="1548" width="37" style="3" customWidth="1"/>
    <col min="1549" max="1549" width="30.140625" style="3" customWidth="1"/>
    <col min="1550" max="1550" width="30.42578125" style="3" customWidth="1"/>
    <col min="1551" max="1551" width="20.85546875" style="3" customWidth="1"/>
    <col min="1552" max="1554" width="11.42578125" style="3"/>
    <col min="1555" max="1555" width="14.42578125" style="3" customWidth="1"/>
    <col min="1556" max="1793" width="11.42578125" style="3"/>
    <col min="1794" max="1794" width="2.42578125" style="3" customWidth="1"/>
    <col min="1795" max="1795" width="30.42578125" style="3" customWidth="1"/>
    <col min="1796" max="1796" width="22.140625" style="3" customWidth="1"/>
    <col min="1797" max="1797" width="31.42578125" style="3" customWidth="1"/>
    <col min="1798" max="1798" width="29.7109375" style="3" customWidth="1"/>
    <col min="1799" max="1799" width="70.42578125" style="3" customWidth="1"/>
    <col min="1800" max="1800" width="62.28515625" style="3" customWidth="1"/>
    <col min="1801" max="1801" width="25.140625" style="3" customWidth="1"/>
    <col min="1802" max="1802" width="31.42578125" style="3" customWidth="1"/>
    <col min="1803" max="1803" width="31" style="3" customWidth="1"/>
    <col min="1804" max="1804" width="37" style="3" customWidth="1"/>
    <col min="1805" max="1805" width="30.140625" style="3" customWidth="1"/>
    <col min="1806" max="1806" width="30.42578125" style="3" customWidth="1"/>
    <col min="1807" max="1807" width="20.85546875" style="3" customWidth="1"/>
    <col min="1808" max="1810" width="11.42578125" style="3"/>
    <col min="1811" max="1811" width="14.42578125" style="3" customWidth="1"/>
    <col min="1812" max="2049" width="11.42578125" style="3"/>
    <col min="2050" max="2050" width="2.42578125" style="3" customWidth="1"/>
    <col min="2051" max="2051" width="30.42578125" style="3" customWidth="1"/>
    <col min="2052" max="2052" width="22.140625" style="3" customWidth="1"/>
    <col min="2053" max="2053" width="31.42578125" style="3" customWidth="1"/>
    <col min="2054" max="2054" width="29.7109375" style="3" customWidth="1"/>
    <col min="2055" max="2055" width="70.42578125" style="3" customWidth="1"/>
    <col min="2056" max="2056" width="62.28515625" style="3" customWidth="1"/>
    <col min="2057" max="2057" width="25.140625" style="3" customWidth="1"/>
    <col min="2058" max="2058" width="31.42578125" style="3" customWidth="1"/>
    <col min="2059" max="2059" width="31" style="3" customWidth="1"/>
    <col min="2060" max="2060" width="37" style="3" customWidth="1"/>
    <col min="2061" max="2061" width="30.140625" style="3" customWidth="1"/>
    <col min="2062" max="2062" width="30.42578125" style="3" customWidth="1"/>
    <col min="2063" max="2063" width="20.85546875" style="3" customWidth="1"/>
    <col min="2064" max="2066" width="11.42578125" style="3"/>
    <col min="2067" max="2067" width="14.42578125" style="3" customWidth="1"/>
    <col min="2068" max="2305" width="11.42578125" style="3"/>
    <col min="2306" max="2306" width="2.42578125" style="3" customWidth="1"/>
    <col min="2307" max="2307" width="30.42578125" style="3" customWidth="1"/>
    <col min="2308" max="2308" width="22.140625" style="3" customWidth="1"/>
    <col min="2309" max="2309" width="31.42578125" style="3" customWidth="1"/>
    <col min="2310" max="2310" width="29.7109375" style="3" customWidth="1"/>
    <col min="2311" max="2311" width="70.42578125" style="3" customWidth="1"/>
    <col min="2312" max="2312" width="62.28515625" style="3" customWidth="1"/>
    <col min="2313" max="2313" width="25.140625" style="3" customWidth="1"/>
    <col min="2314" max="2314" width="31.42578125" style="3" customWidth="1"/>
    <col min="2315" max="2315" width="31" style="3" customWidth="1"/>
    <col min="2316" max="2316" width="37" style="3" customWidth="1"/>
    <col min="2317" max="2317" width="30.140625" style="3" customWidth="1"/>
    <col min="2318" max="2318" width="30.42578125" style="3" customWidth="1"/>
    <col min="2319" max="2319" width="20.85546875" style="3" customWidth="1"/>
    <col min="2320" max="2322" width="11.42578125" style="3"/>
    <col min="2323" max="2323" width="14.42578125" style="3" customWidth="1"/>
    <col min="2324" max="2561" width="11.42578125" style="3"/>
    <col min="2562" max="2562" width="2.42578125" style="3" customWidth="1"/>
    <col min="2563" max="2563" width="30.42578125" style="3" customWidth="1"/>
    <col min="2564" max="2564" width="22.140625" style="3" customWidth="1"/>
    <col min="2565" max="2565" width="31.42578125" style="3" customWidth="1"/>
    <col min="2566" max="2566" width="29.7109375" style="3" customWidth="1"/>
    <col min="2567" max="2567" width="70.42578125" style="3" customWidth="1"/>
    <col min="2568" max="2568" width="62.28515625" style="3" customWidth="1"/>
    <col min="2569" max="2569" width="25.140625" style="3" customWidth="1"/>
    <col min="2570" max="2570" width="31.42578125" style="3" customWidth="1"/>
    <col min="2571" max="2571" width="31" style="3" customWidth="1"/>
    <col min="2572" max="2572" width="37" style="3" customWidth="1"/>
    <col min="2573" max="2573" width="30.140625" style="3" customWidth="1"/>
    <col min="2574" max="2574" width="30.42578125" style="3" customWidth="1"/>
    <col min="2575" max="2575" width="20.85546875" style="3" customWidth="1"/>
    <col min="2576" max="2578" width="11.42578125" style="3"/>
    <col min="2579" max="2579" width="14.42578125" style="3" customWidth="1"/>
    <col min="2580" max="2817" width="11.42578125" style="3"/>
    <col min="2818" max="2818" width="2.42578125" style="3" customWidth="1"/>
    <col min="2819" max="2819" width="30.42578125" style="3" customWidth="1"/>
    <col min="2820" max="2820" width="22.140625" style="3" customWidth="1"/>
    <col min="2821" max="2821" width="31.42578125" style="3" customWidth="1"/>
    <col min="2822" max="2822" width="29.7109375" style="3" customWidth="1"/>
    <col min="2823" max="2823" width="70.42578125" style="3" customWidth="1"/>
    <col min="2824" max="2824" width="62.28515625" style="3" customWidth="1"/>
    <col min="2825" max="2825" width="25.140625" style="3" customWidth="1"/>
    <col min="2826" max="2826" width="31.42578125" style="3" customWidth="1"/>
    <col min="2827" max="2827" width="31" style="3" customWidth="1"/>
    <col min="2828" max="2828" width="37" style="3" customWidth="1"/>
    <col min="2829" max="2829" width="30.140625" style="3" customWidth="1"/>
    <col min="2830" max="2830" width="30.42578125" style="3" customWidth="1"/>
    <col min="2831" max="2831" width="20.85546875" style="3" customWidth="1"/>
    <col min="2832" max="2834" width="11.42578125" style="3"/>
    <col min="2835" max="2835" width="14.42578125" style="3" customWidth="1"/>
    <col min="2836" max="3073" width="11.42578125" style="3"/>
    <col min="3074" max="3074" width="2.42578125" style="3" customWidth="1"/>
    <col min="3075" max="3075" width="30.42578125" style="3" customWidth="1"/>
    <col min="3076" max="3076" width="22.140625" style="3" customWidth="1"/>
    <col min="3077" max="3077" width="31.42578125" style="3" customWidth="1"/>
    <col min="3078" max="3078" width="29.7109375" style="3" customWidth="1"/>
    <col min="3079" max="3079" width="70.42578125" style="3" customWidth="1"/>
    <col min="3080" max="3080" width="62.28515625" style="3" customWidth="1"/>
    <col min="3081" max="3081" width="25.140625" style="3" customWidth="1"/>
    <col min="3082" max="3082" width="31.42578125" style="3" customWidth="1"/>
    <col min="3083" max="3083" width="31" style="3" customWidth="1"/>
    <col min="3084" max="3084" width="37" style="3" customWidth="1"/>
    <col min="3085" max="3085" width="30.140625" style="3" customWidth="1"/>
    <col min="3086" max="3086" width="30.42578125" style="3" customWidth="1"/>
    <col min="3087" max="3087" width="20.85546875" style="3" customWidth="1"/>
    <col min="3088" max="3090" width="11.42578125" style="3"/>
    <col min="3091" max="3091" width="14.42578125" style="3" customWidth="1"/>
    <col min="3092" max="3329" width="11.42578125" style="3"/>
    <col min="3330" max="3330" width="2.42578125" style="3" customWidth="1"/>
    <col min="3331" max="3331" width="30.42578125" style="3" customWidth="1"/>
    <col min="3332" max="3332" width="22.140625" style="3" customWidth="1"/>
    <col min="3333" max="3333" width="31.42578125" style="3" customWidth="1"/>
    <col min="3334" max="3334" width="29.7109375" style="3" customWidth="1"/>
    <col min="3335" max="3335" width="70.42578125" style="3" customWidth="1"/>
    <col min="3336" max="3336" width="62.28515625" style="3" customWidth="1"/>
    <col min="3337" max="3337" width="25.140625" style="3" customWidth="1"/>
    <col min="3338" max="3338" width="31.42578125" style="3" customWidth="1"/>
    <col min="3339" max="3339" width="31" style="3" customWidth="1"/>
    <col min="3340" max="3340" width="37" style="3" customWidth="1"/>
    <col min="3341" max="3341" width="30.140625" style="3" customWidth="1"/>
    <col min="3342" max="3342" width="30.42578125" style="3" customWidth="1"/>
    <col min="3343" max="3343" width="20.85546875" style="3" customWidth="1"/>
    <col min="3344" max="3346" width="11.42578125" style="3"/>
    <col min="3347" max="3347" width="14.42578125" style="3" customWidth="1"/>
    <col min="3348" max="3585" width="11.42578125" style="3"/>
    <col min="3586" max="3586" width="2.42578125" style="3" customWidth="1"/>
    <col min="3587" max="3587" width="30.42578125" style="3" customWidth="1"/>
    <col min="3588" max="3588" width="22.140625" style="3" customWidth="1"/>
    <col min="3589" max="3589" width="31.42578125" style="3" customWidth="1"/>
    <col min="3590" max="3590" width="29.7109375" style="3" customWidth="1"/>
    <col min="3591" max="3591" width="70.42578125" style="3" customWidth="1"/>
    <col min="3592" max="3592" width="62.28515625" style="3" customWidth="1"/>
    <col min="3593" max="3593" width="25.140625" style="3" customWidth="1"/>
    <col min="3594" max="3594" width="31.42578125" style="3" customWidth="1"/>
    <col min="3595" max="3595" width="31" style="3" customWidth="1"/>
    <col min="3596" max="3596" width="37" style="3" customWidth="1"/>
    <col min="3597" max="3597" width="30.140625" style="3" customWidth="1"/>
    <col min="3598" max="3598" width="30.42578125" style="3" customWidth="1"/>
    <col min="3599" max="3599" width="20.85546875" style="3" customWidth="1"/>
    <col min="3600" max="3602" width="11.42578125" style="3"/>
    <col min="3603" max="3603" width="14.42578125" style="3" customWidth="1"/>
    <col min="3604" max="3841" width="11.42578125" style="3"/>
    <col min="3842" max="3842" width="2.42578125" style="3" customWidth="1"/>
    <col min="3843" max="3843" width="30.42578125" style="3" customWidth="1"/>
    <col min="3844" max="3844" width="22.140625" style="3" customWidth="1"/>
    <col min="3845" max="3845" width="31.42578125" style="3" customWidth="1"/>
    <col min="3846" max="3846" width="29.7109375" style="3" customWidth="1"/>
    <col min="3847" max="3847" width="70.42578125" style="3" customWidth="1"/>
    <col min="3848" max="3848" width="62.28515625" style="3" customWidth="1"/>
    <col min="3849" max="3849" width="25.140625" style="3" customWidth="1"/>
    <col min="3850" max="3850" width="31.42578125" style="3" customWidth="1"/>
    <col min="3851" max="3851" width="31" style="3" customWidth="1"/>
    <col min="3852" max="3852" width="37" style="3" customWidth="1"/>
    <col min="3853" max="3853" width="30.140625" style="3" customWidth="1"/>
    <col min="3854" max="3854" width="30.42578125" style="3" customWidth="1"/>
    <col min="3855" max="3855" width="20.85546875" style="3" customWidth="1"/>
    <col min="3856" max="3858" width="11.42578125" style="3"/>
    <col min="3859" max="3859" width="14.42578125" style="3" customWidth="1"/>
    <col min="3860" max="4097" width="11.42578125" style="3"/>
    <col min="4098" max="4098" width="2.42578125" style="3" customWidth="1"/>
    <col min="4099" max="4099" width="30.42578125" style="3" customWidth="1"/>
    <col min="4100" max="4100" width="22.140625" style="3" customWidth="1"/>
    <col min="4101" max="4101" width="31.42578125" style="3" customWidth="1"/>
    <col min="4102" max="4102" width="29.7109375" style="3" customWidth="1"/>
    <col min="4103" max="4103" width="70.42578125" style="3" customWidth="1"/>
    <col min="4104" max="4104" width="62.28515625" style="3" customWidth="1"/>
    <col min="4105" max="4105" width="25.140625" style="3" customWidth="1"/>
    <col min="4106" max="4106" width="31.42578125" style="3" customWidth="1"/>
    <col min="4107" max="4107" width="31" style="3" customWidth="1"/>
    <col min="4108" max="4108" width="37" style="3" customWidth="1"/>
    <col min="4109" max="4109" width="30.140625" style="3" customWidth="1"/>
    <col min="4110" max="4110" width="30.42578125" style="3" customWidth="1"/>
    <col min="4111" max="4111" width="20.85546875" style="3" customWidth="1"/>
    <col min="4112" max="4114" width="11.42578125" style="3"/>
    <col min="4115" max="4115" width="14.42578125" style="3" customWidth="1"/>
    <col min="4116" max="4353" width="11.42578125" style="3"/>
    <col min="4354" max="4354" width="2.42578125" style="3" customWidth="1"/>
    <col min="4355" max="4355" width="30.42578125" style="3" customWidth="1"/>
    <col min="4356" max="4356" width="22.140625" style="3" customWidth="1"/>
    <col min="4357" max="4357" width="31.42578125" style="3" customWidth="1"/>
    <col min="4358" max="4358" width="29.7109375" style="3" customWidth="1"/>
    <col min="4359" max="4359" width="70.42578125" style="3" customWidth="1"/>
    <col min="4360" max="4360" width="62.28515625" style="3" customWidth="1"/>
    <col min="4361" max="4361" width="25.140625" style="3" customWidth="1"/>
    <col min="4362" max="4362" width="31.42578125" style="3" customWidth="1"/>
    <col min="4363" max="4363" width="31" style="3" customWidth="1"/>
    <col min="4364" max="4364" width="37" style="3" customWidth="1"/>
    <col min="4365" max="4365" width="30.140625" style="3" customWidth="1"/>
    <col min="4366" max="4366" width="30.42578125" style="3" customWidth="1"/>
    <col min="4367" max="4367" width="20.85546875" style="3" customWidth="1"/>
    <col min="4368" max="4370" width="11.42578125" style="3"/>
    <col min="4371" max="4371" width="14.42578125" style="3" customWidth="1"/>
    <col min="4372" max="4609" width="11.42578125" style="3"/>
    <col min="4610" max="4610" width="2.42578125" style="3" customWidth="1"/>
    <col min="4611" max="4611" width="30.42578125" style="3" customWidth="1"/>
    <col min="4612" max="4612" width="22.140625" style="3" customWidth="1"/>
    <col min="4613" max="4613" width="31.42578125" style="3" customWidth="1"/>
    <col min="4614" max="4614" width="29.7109375" style="3" customWidth="1"/>
    <col min="4615" max="4615" width="70.42578125" style="3" customWidth="1"/>
    <col min="4616" max="4616" width="62.28515625" style="3" customWidth="1"/>
    <col min="4617" max="4617" width="25.140625" style="3" customWidth="1"/>
    <col min="4618" max="4618" width="31.42578125" style="3" customWidth="1"/>
    <col min="4619" max="4619" width="31" style="3" customWidth="1"/>
    <col min="4620" max="4620" width="37" style="3" customWidth="1"/>
    <col min="4621" max="4621" width="30.140625" style="3" customWidth="1"/>
    <col min="4622" max="4622" width="30.42578125" style="3" customWidth="1"/>
    <col min="4623" max="4623" width="20.85546875" style="3" customWidth="1"/>
    <col min="4624" max="4626" width="11.42578125" style="3"/>
    <col min="4627" max="4627" width="14.42578125" style="3" customWidth="1"/>
    <col min="4628" max="4865" width="11.42578125" style="3"/>
    <col min="4866" max="4866" width="2.42578125" style="3" customWidth="1"/>
    <col min="4867" max="4867" width="30.42578125" style="3" customWidth="1"/>
    <col min="4868" max="4868" width="22.140625" style="3" customWidth="1"/>
    <col min="4869" max="4869" width="31.42578125" style="3" customWidth="1"/>
    <col min="4870" max="4870" width="29.7109375" style="3" customWidth="1"/>
    <col min="4871" max="4871" width="70.42578125" style="3" customWidth="1"/>
    <col min="4872" max="4872" width="62.28515625" style="3" customWidth="1"/>
    <col min="4873" max="4873" width="25.140625" style="3" customWidth="1"/>
    <col min="4874" max="4874" width="31.42578125" style="3" customWidth="1"/>
    <col min="4875" max="4875" width="31" style="3" customWidth="1"/>
    <col min="4876" max="4876" width="37" style="3" customWidth="1"/>
    <col min="4877" max="4877" width="30.140625" style="3" customWidth="1"/>
    <col min="4878" max="4878" width="30.42578125" style="3" customWidth="1"/>
    <col min="4879" max="4879" width="20.85546875" style="3" customWidth="1"/>
    <col min="4880" max="4882" width="11.42578125" style="3"/>
    <col min="4883" max="4883" width="14.42578125" style="3" customWidth="1"/>
    <col min="4884" max="5121" width="11.42578125" style="3"/>
    <col min="5122" max="5122" width="2.42578125" style="3" customWidth="1"/>
    <col min="5123" max="5123" width="30.42578125" style="3" customWidth="1"/>
    <col min="5124" max="5124" width="22.140625" style="3" customWidth="1"/>
    <col min="5125" max="5125" width="31.42578125" style="3" customWidth="1"/>
    <col min="5126" max="5126" width="29.7109375" style="3" customWidth="1"/>
    <col min="5127" max="5127" width="70.42578125" style="3" customWidth="1"/>
    <col min="5128" max="5128" width="62.28515625" style="3" customWidth="1"/>
    <col min="5129" max="5129" width="25.140625" style="3" customWidth="1"/>
    <col min="5130" max="5130" width="31.42578125" style="3" customWidth="1"/>
    <col min="5131" max="5131" width="31" style="3" customWidth="1"/>
    <col min="5132" max="5132" width="37" style="3" customWidth="1"/>
    <col min="5133" max="5133" width="30.140625" style="3" customWidth="1"/>
    <col min="5134" max="5134" width="30.42578125" style="3" customWidth="1"/>
    <col min="5135" max="5135" width="20.85546875" style="3" customWidth="1"/>
    <col min="5136" max="5138" width="11.42578125" style="3"/>
    <col min="5139" max="5139" width="14.42578125" style="3" customWidth="1"/>
    <col min="5140" max="5377" width="11.42578125" style="3"/>
    <col min="5378" max="5378" width="2.42578125" style="3" customWidth="1"/>
    <col min="5379" max="5379" width="30.42578125" style="3" customWidth="1"/>
    <col min="5380" max="5380" width="22.140625" style="3" customWidth="1"/>
    <col min="5381" max="5381" width="31.42578125" style="3" customWidth="1"/>
    <col min="5382" max="5382" width="29.7109375" style="3" customWidth="1"/>
    <col min="5383" max="5383" width="70.42578125" style="3" customWidth="1"/>
    <col min="5384" max="5384" width="62.28515625" style="3" customWidth="1"/>
    <col min="5385" max="5385" width="25.140625" style="3" customWidth="1"/>
    <col min="5386" max="5386" width="31.42578125" style="3" customWidth="1"/>
    <col min="5387" max="5387" width="31" style="3" customWidth="1"/>
    <col min="5388" max="5388" width="37" style="3" customWidth="1"/>
    <col min="5389" max="5389" width="30.140625" style="3" customWidth="1"/>
    <col min="5390" max="5390" width="30.42578125" style="3" customWidth="1"/>
    <col min="5391" max="5391" width="20.85546875" style="3" customWidth="1"/>
    <col min="5392" max="5394" width="11.42578125" style="3"/>
    <col min="5395" max="5395" width="14.42578125" style="3" customWidth="1"/>
    <col min="5396" max="5633" width="11.42578125" style="3"/>
    <col min="5634" max="5634" width="2.42578125" style="3" customWidth="1"/>
    <col min="5635" max="5635" width="30.42578125" style="3" customWidth="1"/>
    <col min="5636" max="5636" width="22.140625" style="3" customWidth="1"/>
    <col min="5637" max="5637" width="31.42578125" style="3" customWidth="1"/>
    <col min="5638" max="5638" width="29.7109375" style="3" customWidth="1"/>
    <col min="5639" max="5639" width="70.42578125" style="3" customWidth="1"/>
    <col min="5640" max="5640" width="62.28515625" style="3" customWidth="1"/>
    <col min="5641" max="5641" width="25.140625" style="3" customWidth="1"/>
    <col min="5642" max="5642" width="31.42578125" style="3" customWidth="1"/>
    <col min="5643" max="5643" width="31" style="3" customWidth="1"/>
    <col min="5644" max="5644" width="37" style="3" customWidth="1"/>
    <col min="5645" max="5645" width="30.140625" style="3" customWidth="1"/>
    <col min="5646" max="5646" width="30.42578125" style="3" customWidth="1"/>
    <col min="5647" max="5647" width="20.85546875" style="3" customWidth="1"/>
    <col min="5648" max="5650" width="11.42578125" style="3"/>
    <col min="5651" max="5651" width="14.42578125" style="3" customWidth="1"/>
    <col min="5652" max="5889" width="11.42578125" style="3"/>
    <col min="5890" max="5890" width="2.42578125" style="3" customWidth="1"/>
    <col min="5891" max="5891" width="30.42578125" style="3" customWidth="1"/>
    <col min="5892" max="5892" width="22.140625" style="3" customWidth="1"/>
    <col min="5893" max="5893" width="31.42578125" style="3" customWidth="1"/>
    <col min="5894" max="5894" width="29.7109375" style="3" customWidth="1"/>
    <col min="5895" max="5895" width="70.42578125" style="3" customWidth="1"/>
    <col min="5896" max="5896" width="62.28515625" style="3" customWidth="1"/>
    <col min="5897" max="5897" width="25.140625" style="3" customWidth="1"/>
    <col min="5898" max="5898" width="31.42578125" style="3" customWidth="1"/>
    <col min="5899" max="5899" width="31" style="3" customWidth="1"/>
    <col min="5900" max="5900" width="37" style="3" customWidth="1"/>
    <col min="5901" max="5901" width="30.140625" style="3" customWidth="1"/>
    <col min="5902" max="5902" width="30.42578125" style="3" customWidth="1"/>
    <col min="5903" max="5903" width="20.85546875" style="3" customWidth="1"/>
    <col min="5904" max="5906" width="11.42578125" style="3"/>
    <col min="5907" max="5907" width="14.42578125" style="3" customWidth="1"/>
    <col min="5908" max="6145" width="11.42578125" style="3"/>
    <col min="6146" max="6146" width="2.42578125" style="3" customWidth="1"/>
    <col min="6147" max="6147" width="30.42578125" style="3" customWidth="1"/>
    <col min="6148" max="6148" width="22.140625" style="3" customWidth="1"/>
    <col min="6149" max="6149" width="31.42578125" style="3" customWidth="1"/>
    <col min="6150" max="6150" width="29.7109375" style="3" customWidth="1"/>
    <col min="6151" max="6151" width="70.42578125" style="3" customWidth="1"/>
    <col min="6152" max="6152" width="62.28515625" style="3" customWidth="1"/>
    <col min="6153" max="6153" width="25.140625" style="3" customWidth="1"/>
    <col min="6154" max="6154" width="31.42578125" style="3" customWidth="1"/>
    <col min="6155" max="6155" width="31" style="3" customWidth="1"/>
    <col min="6156" max="6156" width="37" style="3" customWidth="1"/>
    <col min="6157" max="6157" width="30.140625" style="3" customWidth="1"/>
    <col min="6158" max="6158" width="30.42578125" style="3" customWidth="1"/>
    <col min="6159" max="6159" width="20.85546875" style="3" customWidth="1"/>
    <col min="6160" max="6162" width="11.42578125" style="3"/>
    <col min="6163" max="6163" width="14.42578125" style="3" customWidth="1"/>
    <col min="6164" max="6401" width="11.42578125" style="3"/>
    <col min="6402" max="6402" width="2.42578125" style="3" customWidth="1"/>
    <col min="6403" max="6403" width="30.42578125" style="3" customWidth="1"/>
    <col min="6404" max="6404" width="22.140625" style="3" customWidth="1"/>
    <col min="6405" max="6405" width="31.42578125" style="3" customWidth="1"/>
    <col min="6406" max="6406" width="29.7109375" style="3" customWidth="1"/>
    <col min="6407" max="6407" width="70.42578125" style="3" customWidth="1"/>
    <col min="6408" max="6408" width="62.28515625" style="3" customWidth="1"/>
    <col min="6409" max="6409" width="25.140625" style="3" customWidth="1"/>
    <col min="6410" max="6410" width="31.42578125" style="3" customWidth="1"/>
    <col min="6411" max="6411" width="31" style="3" customWidth="1"/>
    <col min="6412" max="6412" width="37" style="3" customWidth="1"/>
    <col min="6413" max="6413" width="30.140625" style="3" customWidth="1"/>
    <col min="6414" max="6414" width="30.42578125" style="3" customWidth="1"/>
    <col min="6415" max="6415" width="20.85546875" style="3" customWidth="1"/>
    <col min="6416" max="6418" width="11.42578125" style="3"/>
    <col min="6419" max="6419" width="14.42578125" style="3" customWidth="1"/>
    <col min="6420" max="6657" width="11.42578125" style="3"/>
    <col min="6658" max="6658" width="2.42578125" style="3" customWidth="1"/>
    <col min="6659" max="6659" width="30.42578125" style="3" customWidth="1"/>
    <col min="6660" max="6660" width="22.140625" style="3" customWidth="1"/>
    <col min="6661" max="6661" width="31.42578125" style="3" customWidth="1"/>
    <col min="6662" max="6662" width="29.7109375" style="3" customWidth="1"/>
    <col min="6663" max="6663" width="70.42578125" style="3" customWidth="1"/>
    <col min="6664" max="6664" width="62.28515625" style="3" customWidth="1"/>
    <col min="6665" max="6665" width="25.140625" style="3" customWidth="1"/>
    <col min="6666" max="6666" width="31.42578125" style="3" customWidth="1"/>
    <col min="6667" max="6667" width="31" style="3" customWidth="1"/>
    <col min="6668" max="6668" width="37" style="3" customWidth="1"/>
    <col min="6669" max="6669" width="30.140625" style="3" customWidth="1"/>
    <col min="6670" max="6670" width="30.42578125" style="3" customWidth="1"/>
    <col min="6671" max="6671" width="20.85546875" style="3" customWidth="1"/>
    <col min="6672" max="6674" width="11.42578125" style="3"/>
    <col min="6675" max="6675" width="14.42578125" style="3" customWidth="1"/>
    <col min="6676" max="6913" width="11.42578125" style="3"/>
    <col min="6914" max="6914" width="2.42578125" style="3" customWidth="1"/>
    <col min="6915" max="6915" width="30.42578125" style="3" customWidth="1"/>
    <col min="6916" max="6916" width="22.140625" style="3" customWidth="1"/>
    <col min="6917" max="6917" width="31.42578125" style="3" customWidth="1"/>
    <col min="6918" max="6918" width="29.7109375" style="3" customWidth="1"/>
    <col min="6919" max="6919" width="70.42578125" style="3" customWidth="1"/>
    <col min="6920" max="6920" width="62.28515625" style="3" customWidth="1"/>
    <col min="6921" max="6921" width="25.140625" style="3" customWidth="1"/>
    <col min="6922" max="6922" width="31.42578125" style="3" customWidth="1"/>
    <col min="6923" max="6923" width="31" style="3" customWidth="1"/>
    <col min="6924" max="6924" width="37" style="3" customWidth="1"/>
    <col min="6925" max="6925" width="30.140625" style="3" customWidth="1"/>
    <col min="6926" max="6926" width="30.42578125" style="3" customWidth="1"/>
    <col min="6927" max="6927" width="20.85546875" style="3" customWidth="1"/>
    <col min="6928" max="6930" width="11.42578125" style="3"/>
    <col min="6931" max="6931" width="14.42578125" style="3" customWidth="1"/>
    <col min="6932" max="7169" width="11.42578125" style="3"/>
    <col min="7170" max="7170" width="2.42578125" style="3" customWidth="1"/>
    <col min="7171" max="7171" width="30.42578125" style="3" customWidth="1"/>
    <col min="7172" max="7172" width="22.140625" style="3" customWidth="1"/>
    <col min="7173" max="7173" width="31.42578125" style="3" customWidth="1"/>
    <col min="7174" max="7174" width="29.7109375" style="3" customWidth="1"/>
    <col min="7175" max="7175" width="70.42578125" style="3" customWidth="1"/>
    <col min="7176" max="7176" width="62.28515625" style="3" customWidth="1"/>
    <col min="7177" max="7177" width="25.140625" style="3" customWidth="1"/>
    <col min="7178" max="7178" width="31.42578125" style="3" customWidth="1"/>
    <col min="7179" max="7179" width="31" style="3" customWidth="1"/>
    <col min="7180" max="7180" width="37" style="3" customWidth="1"/>
    <col min="7181" max="7181" width="30.140625" style="3" customWidth="1"/>
    <col min="7182" max="7182" width="30.42578125" style="3" customWidth="1"/>
    <col min="7183" max="7183" width="20.85546875" style="3" customWidth="1"/>
    <col min="7184" max="7186" width="11.42578125" style="3"/>
    <col min="7187" max="7187" width="14.42578125" style="3" customWidth="1"/>
    <col min="7188" max="7425" width="11.42578125" style="3"/>
    <col min="7426" max="7426" width="2.42578125" style="3" customWidth="1"/>
    <col min="7427" max="7427" width="30.42578125" style="3" customWidth="1"/>
    <col min="7428" max="7428" width="22.140625" style="3" customWidth="1"/>
    <col min="7429" max="7429" width="31.42578125" style="3" customWidth="1"/>
    <col min="7430" max="7430" width="29.7109375" style="3" customWidth="1"/>
    <col min="7431" max="7431" width="70.42578125" style="3" customWidth="1"/>
    <col min="7432" max="7432" width="62.28515625" style="3" customWidth="1"/>
    <col min="7433" max="7433" width="25.140625" style="3" customWidth="1"/>
    <col min="7434" max="7434" width="31.42578125" style="3" customWidth="1"/>
    <col min="7435" max="7435" width="31" style="3" customWidth="1"/>
    <col min="7436" max="7436" width="37" style="3" customWidth="1"/>
    <col min="7437" max="7437" width="30.140625" style="3" customWidth="1"/>
    <col min="7438" max="7438" width="30.42578125" style="3" customWidth="1"/>
    <col min="7439" max="7439" width="20.85546875" style="3" customWidth="1"/>
    <col min="7440" max="7442" width="11.42578125" style="3"/>
    <col min="7443" max="7443" width="14.42578125" style="3" customWidth="1"/>
    <col min="7444" max="7681" width="11.42578125" style="3"/>
    <col min="7682" max="7682" width="2.42578125" style="3" customWidth="1"/>
    <col min="7683" max="7683" width="30.42578125" style="3" customWidth="1"/>
    <col min="7684" max="7684" width="22.140625" style="3" customWidth="1"/>
    <col min="7685" max="7685" width="31.42578125" style="3" customWidth="1"/>
    <col min="7686" max="7686" width="29.7109375" style="3" customWidth="1"/>
    <col min="7687" max="7687" width="70.42578125" style="3" customWidth="1"/>
    <col min="7688" max="7688" width="62.28515625" style="3" customWidth="1"/>
    <col min="7689" max="7689" width="25.140625" style="3" customWidth="1"/>
    <col min="7690" max="7690" width="31.42578125" style="3" customWidth="1"/>
    <col min="7691" max="7691" width="31" style="3" customWidth="1"/>
    <col min="7692" max="7692" width="37" style="3" customWidth="1"/>
    <col min="7693" max="7693" width="30.140625" style="3" customWidth="1"/>
    <col min="7694" max="7694" width="30.42578125" style="3" customWidth="1"/>
    <col min="7695" max="7695" width="20.85546875" style="3" customWidth="1"/>
    <col min="7696" max="7698" width="11.42578125" style="3"/>
    <col min="7699" max="7699" width="14.42578125" style="3" customWidth="1"/>
    <col min="7700" max="7937" width="11.42578125" style="3"/>
    <col min="7938" max="7938" width="2.42578125" style="3" customWidth="1"/>
    <col min="7939" max="7939" width="30.42578125" style="3" customWidth="1"/>
    <col min="7940" max="7940" width="22.140625" style="3" customWidth="1"/>
    <col min="7941" max="7941" width="31.42578125" style="3" customWidth="1"/>
    <col min="7942" max="7942" width="29.7109375" style="3" customWidth="1"/>
    <col min="7943" max="7943" width="70.42578125" style="3" customWidth="1"/>
    <col min="7944" max="7944" width="62.28515625" style="3" customWidth="1"/>
    <col min="7945" max="7945" width="25.140625" style="3" customWidth="1"/>
    <col min="7946" max="7946" width="31.42578125" style="3" customWidth="1"/>
    <col min="7947" max="7947" width="31" style="3" customWidth="1"/>
    <col min="7948" max="7948" width="37" style="3" customWidth="1"/>
    <col min="7949" max="7949" width="30.140625" style="3" customWidth="1"/>
    <col min="7950" max="7950" width="30.42578125" style="3" customWidth="1"/>
    <col min="7951" max="7951" width="20.85546875" style="3" customWidth="1"/>
    <col min="7952" max="7954" width="11.42578125" style="3"/>
    <col min="7955" max="7955" width="14.42578125" style="3" customWidth="1"/>
    <col min="7956" max="8193" width="11.42578125" style="3"/>
    <col min="8194" max="8194" width="2.42578125" style="3" customWidth="1"/>
    <col min="8195" max="8195" width="30.42578125" style="3" customWidth="1"/>
    <col min="8196" max="8196" width="22.140625" style="3" customWidth="1"/>
    <col min="8197" max="8197" width="31.42578125" style="3" customWidth="1"/>
    <col min="8198" max="8198" width="29.7109375" style="3" customWidth="1"/>
    <col min="8199" max="8199" width="70.42578125" style="3" customWidth="1"/>
    <col min="8200" max="8200" width="62.28515625" style="3" customWidth="1"/>
    <col min="8201" max="8201" width="25.140625" style="3" customWidth="1"/>
    <col min="8202" max="8202" width="31.42578125" style="3" customWidth="1"/>
    <col min="8203" max="8203" width="31" style="3" customWidth="1"/>
    <col min="8204" max="8204" width="37" style="3" customWidth="1"/>
    <col min="8205" max="8205" width="30.140625" style="3" customWidth="1"/>
    <col min="8206" max="8206" width="30.42578125" style="3" customWidth="1"/>
    <col min="8207" max="8207" width="20.85546875" style="3" customWidth="1"/>
    <col min="8208" max="8210" width="11.42578125" style="3"/>
    <col min="8211" max="8211" width="14.42578125" style="3" customWidth="1"/>
    <col min="8212" max="8449" width="11.42578125" style="3"/>
    <col min="8450" max="8450" width="2.42578125" style="3" customWidth="1"/>
    <col min="8451" max="8451" width="30.42578125" style="3" customWidth="1"/>
    <col min="8452" max="8452" width="22.140625" style="3" customWidth="1"/>
    <col min="8453" max="8453" width="31.42578125" style="3" customWidth="1"/>
    <col min="8454" max="8454" width="29.7109375" style="3" customWidth="1"/>
    <col min="8455" max="8455" width="70.42578125" style="3" customWidth="1"/>
    <col min="8456" max="8456" width="62.28515625" style="3" customWidth="1"/>
    <col min="8457" max="8457" width="25.140625" style="3" customWidth="1"/>
    <col min="8458" max="8458" width="31.42578125" style="3" customWidth="1"/>
    <col min="8459" max="8459" width="31" style="3" customWidth="1"/>
    <col min="8460" max="8460" width="37" style="3" customWidth="1"/>
    <col min="8461" max="8461" width="30.140625" style="3" customWidth="1"/>
    <col min="8462" max="8462" width="30.42578125" style="3" customWidth="1"/>
    <col min="8463" max="8463" width="20.85546875" style="3" customWidth="1"/>
    <col min="8464" max="8466" width="11.42578125" style="3"/>
    <col min="8467" max="8467" width="14.42578125" style="3" customWidth="1"/>
    <col min="8468" max="8705" width="11.42578125" style="3"/>
    <col min="8706" max="8706" width="2.42578125" style="3" customWidth="1"/>
    <col min="8707" max="8707" width="30.42578125" style="3" customWidth="1"/>
    <col min="8708" max="8708" width="22.140625" style="3" customWidth="1"/>
    <col min="8709" max="8709" width="31.42578125" style="3" customWidth="1"/>
    <col min="8710" max="8710" width="29.7109375" style="3" customWidth="1"/>
    <col min="8711" max="8711" width="70.42578125" style="3" customWidth="1"/>
    <col min="8712" max="8712" width="62.28515625" style="3" customWidth="1"/>
    <col min="8713" max="8713" width="25.140625" style="3" customWidth="1"/>
    <col min="8714" max="8714" width="31.42578125" style="3" customWidth="1"/>
    <col min="8715" max="8715" width="31" style="3" customWidth="1"/>
    <col min="8716" max="8716" width="37" style="3" customWidth="1"/>
    <col min="8717" max="8717" width="30.140625" style="3" customWidth="1"/>
    <col min="8718" max="8718" width="30.42578125" style="3" customWidth="1"/>
    <col min="8719" max="8719" width="20.85546875" style="3" customWidth="1"/>
    <col min="8720" max="8722" width="11.42578125" style="3"/>
    <col min="8723" max="8723" width="14.42578125" style="3" customWidth="1"/>
    <col min="8724" max="8961" width="11.42578125" style="3"/>
    <col min="8962" max="8962" width="2.42578125" style="3" customWidth="1"/>
    <col min="8963" max="8963" width="30.42578125" style="3" customWidth="1"/>
    <col min="8964" max="8964" width="22.140625" style="3" customWidth="1"/>
    <col min="8965" max="8965" width="31.42578125" style="3" customWidth="1"/>
    <col min="8966" max="8966" width="29.7109375" style="3" customWidth="1"/>
    <col min="8967" max="8967" width="70.42578125" style="3" customWidth="1"/>
    <col min="8968" max="8968" width="62.28515625" style="3" customWidth="1"/>
    <col min="8969" max="8969" width="25.140625" style="3" customWidth="1"/>
    <col min="8970" max="8970" width="31.42578125" style="3" customWidth="1"/>
    <col min="8971" max="8971" width="31" style="3" customWidth="1"/>
    <col min="8972" max="8972" width="37" style="3" customWidth="1"/>
    <col min="8973" max="8973" width="30.140625" style="3" customWidth="1"/>
    <col min="8974" max="8974" width="30.42578125" style="3" customWidth="1"/>
    <col min="8975" max="8975" width="20.85546875" style="3" customWidth="1"/>
    <col min="8976" max="8978" width="11.42578125" style="3"/>
    <col min="8979" max="8979" width="14.42578125" style="3" customWidth="1"/>
    <col min="8980" max="9217" width="11.42578125" style="3"/>
    <col min="9218" max="9218" width="2.42578125" style="3" customWidth="1"/>
    <col min="9219" max="9219" width="30.42578125" style="3" customWidth="1"/>
    <col min="9220" max="9220" width="22.140625" style="3" customWidth="1"/>
    <col min="9221" max="9221" width="31.42578125" style="3" customWidth="1"/>
    <col min="9222" max="9222" width="29.7109375" style="3" customWidth="1"/>
    <col min="9223" max="9223" width="70.42578125" style="3" customWidth="1"/>
    <col min="9224" max="9224" width="62.28515625" style="3" customWidth="1"/>
    <col min="9225" max="9225" width="25.140625" style="3" customWidth="1"/>
    <col min="9226" max="9226" width="31.42578125" style="3" customWidth="1"/>
    <col min="9227" max="9227" width="31" style="3" customWidth="1"/>
    <col min="9228" max="9228" width="37" style="3" customWidth="1"/>
    <col min="9229" max="9229" width="30.140625" style="3" customWidth="1"/>
    <col min="9230" max="9230" width="30.42578125" style="3" customWidth="1"/>
    <col min="9231" max="9231" width="20.85546875" style="3" customWidth="1"/>
    <col min="9232" max="9234" width="11.42578125" style="3"/>
    <col min="9235" max="9235" width="14.42578125" style="3" customWidth="1"/>
    <col min="9236" max="9473" width="11.42578125" style="3"/>
    <col min="9474" max="9474" width="2.42578125" style="3" customWidth="1"/>
    <col min="9475" max="9475" width="30.42578125" style="3" customWidth="1"/>
    <col min="9476" max="9476" width="22.140625" style="3" customWidth="1"/>
    <col min="9477" max="9477" width="31.42578125" style="3" customWidth="1"/>
    <col min="9478" max="9478" width="29.7109375" style="3" customWidth="1"/>
    <col min="9479" max="9479" width="70.42578125" style="3" customWidth="1"/>
    <col min="9480" max="9480" width="62.28515625" style="3" customWidth="1"/>
    <col min="9481" max="9481" width="25.140625" style="3" customWidth="1"/>
    <col min="9482" max="9482" width="31.42578125" style="3" customWidth="1"/>
    <col min="9483" max="9483" width="31" style="3" customWidth="1"/>
    <col min="9484" max="9484" width="37" style="3" customWidth="1"/>
    <col min="9485" max="9485" width="30.140625" style="3" customWidth="1"/>
    <col min="9486" max="9486" width="30.42578125" style="3" customWidth="1"/>
    <col min="9487" max="9487" width="20.85546875" style="3" customWidth="1"/>
    <col min="9488" max="9490" width="11.42578125" style="3"/>
    <col min="9491" max="9491" width="14.42578125" style="3" customWidth="1"/>
    <col min="9492" max="9729" width="11.42578125" style="3"/>
    <col min="9730" max="9730" width="2.42578125" style="3" customWidth="1"/>
    <col min="9731" max="9731" width="30.42578125" style="3" customWidth="1"/>
    <col min="9732" max="9732" width="22.140625" style="3" customWidth="1"/>
    <col min="9733" max="9733" width="31.42578125" style="3" customWidth="1"/>
    <col min="9734" max="9734" width="29.7109375" style="3" customWidth="1"/>
    <col min="9735" max="9735" width="70.42578125" style="3" customWidth="1"/>
    <col min="9736" max="9736" width="62.28515625" style="3" customWidth="1"/>
    <col min="9737" max="9737" width="25.140625" style="3" customWidth="1"/>
    <col min="9738" max="9738" width="31.42578125" style="3" customWidth="1"/>
    <col min="9739" max="9739" width="31" style="3" customWidth="1"/>
    <col min="9740" max="9740" width="37" style="3" customWidth="1"/>
    <col min="9741" max="9741" width="30.140625" style="3" customWidth="1"/>
    <col min="9742" max="9742" width="30.42578125" style="3" customWidth="1"/>
    <col min="9743" max="9743" width="20.85546875" style="3" customWidth="1"/>
    <col min="9744" max="9746" width="11.42578125" style="3"/>
    <col min="9747" max="9747" width="14.42578125" style="3" customWidth="1"/>
    <col min="9748" max="9985" width="11.42578125" style="3"/>
    <col min="9986" max="9986" width="2.42578125" style="3" customWidth="1"/>
    <col min="9987" max="9987" width="30.42578125" style="3" customWidth="1"/>
    <col min="9988" max="9988" width="22.140625" style="3" customWidth="1"/>
    <col min="9989" max="9989" width="31.42578125" style="3" customWidth="1"/>
    <col min="9990" max="9990" width="29.7109375" style="3" customWidth="1"/>
    <col min="9991" max="9991" width="70.42578125" style="3" customWidth="1"/>
    <col min="9992" max="9992" width="62.28515625" style="3" customWidth="1"/>
    <col min="9993" max="9993" width="25.140625" style="3" customWidth="1"/>
    <col min="9994" max="9994" width="31.42578125" style="3" customWidth="1"/>
    <col min="9995" max="9995" width="31" style="3" customWidth="1"/>
    <col min="9996" max="9996" width="37" style="3" customWidth="1"/>
    <col min="9997" max="9997" width="30.140625" style="3" customWidth="1"/>
    <col min="9998" max="9998" width="30.42578125" style="3" customWidth="1"/>
    <col min="9999" max="9999" width="20.85546875" style="3" customWidth="1"/>
    <col min="10000" max="10002" width="11.42578125" style="3"/>
    <col min="10003" max="10003" width="14.42578125" style="3" customWidth="1"/>
    <col min="10004" max="10241" width="11.42578125" style="3"/>
    <col min="10242" max="10242" width="2.42578125" style="3" customWidth="1"/>
    <col min="10243" max="10243" width="30.42578125" style="3" customWidth="1"/>
    <col min="10244" max="10244" width="22.140625" style="3" customWidth="1"/>
    <col min="10245" max="10245" width="31.42578125" style="3" customWidth="1"/>
    <col min="10246" max="10246" width="29.7109375" style="3" customWidth="1"/>
    <col min="10247" max="10247" width="70.42578125" style="3" customWidth="1"/>
    <col min="10248" max="10248" width="62.28515625" style="3" customWidth="1"/>
    <col min="10249" max="10249" width="25.140625" style="3" customWidth="1"/>
    <col min="10250" max="10250" width="31.42578125" style="3" customWidth="1"/>
    <col min="10251" max="10251" width="31" style="3" customWidth="1"/>
    <col min="10252" max="10252" width="37" style="3" customWidth="1"/>
    <col min="10253" max="10253" width="30.140625" style="3" customWidth="1"/>
    <col min="10254" max="10254" width="30.42578125" style="3" customWidth="1"/>
    <col min="10255" max="10255" width="20.85546875" style="3" customWidth="1"/>
    <col min="10256" max="10258" width="11.42578125" style="3"/>
    <col min="10259" max="10259" width="14.42578125" style="3" customWidth="1"/>
    <col min="10260" max="10497" width="11.42578125" style="3"/>
    <col min="10498" max="10498" width="2.42578125" style="3" customWidth="1"/>
    <col min="10499" max="10499" width="30.42578125" style="3" customWidth="1"/>
    <col min="10500" max="10500" width="22.140625" style="3" customWidth="1"/>
    <col min="10501" max="10501" width="31.42578125" style="3" customWidth="1"/>
    <col min="10502" max="10502" width="29.7109375" style="3" customWidth="1"/>
    <col min="10503" max="10503" width="70.42578125" style="3" customWidth="1"/>
    <col min="10504" max="10504" width="62.28515625" style="3" customWidth="1"/>
    <col min="10505" max="10505" width="25.140625" style="3" customWidth="1"/>
    <col min="10506" max="10506" width="31.42578125" style="3" customWidth="1"/>
    <col min="10507" max="10507" width="31" style="3" customWidth="1"/>
    <col min="10508" max="10508" width="37" style="3" customWidth="1"/>
    <col min="10509" max="10509" width="30.140625" style="3" customWidth="1"/>
    <col min="10510" max="10510" width="30.42578125" style="3" customWidth="1"/>
    <col min="10511" max="10511" width="20.85546875" style="3" customWidth="1"/>
    <col min="10512" max="10514" width="11.42578125" style="3"/>
    <col min="10515" max="10515" width="14.42578125" style="3" customWidth="1"/>
    <col min="10516" max="10753" width="11.42578125" style="3"/>
    <col min="10754" max="10754" width="2.42578125" style="3" customWidth="1"/>
    <col min="10755" max="10755" width="30.42578125" style="3" customWidth="1"/>
    <col min="10756" max="10756" width="22.140625" style="3" customWidth="1"/>
    <col min="10757" max="10757" width="31.42578125" style="3" customWidth="1"/>
    <col min="10758" max="10758" width="29.7109375" style="3" customWidth="1"/>
    <col min="10759" max="10759" width="70.42578125" style="3" customWidth="1"/>
    <col min="10760" max="10760" width="62.28515625" style="3" customWidth="1"/>
    <col min="10761" max="10761" width="25.140625" style="3" customWidth="1"/>
    <col min="10762" max="10762" width="31.42578125" style="3" customWidth="1"/>
    <col min="10763" max="10763" width="31" style="3" customWidth="1"/>
    <col min="10764" max="10764" width="37" style="3" customWidth="1"/>
    <col min="10765" max="10765" width="30.140625" style="3" customWidth="1"/>
    <col min="10766" max="10766" width="30.42578125" style="3" customWidth="1"/>
    <col min="10767" max="10767" width="20.85546875" style="3" customWidth="1"/>
    <col min="10768" max="10770" width="11.42578125" style="3"/>
    <col min="10771" max="10771" width="14.42578125" style="3" customWidth="1"/>
    <col min="10772" max="11009" width="11.42578125" style="3"/>
    <col min="11010" max="11010" width="2.42578125" style="3" customWidth="1"/>
    <col min="11011" max="11011" width="30.42578125" style="3" customWidth="1"/>
    <col min="11012" max="11012" width="22.140625" style="3" customWidth="1"/>
    <col min="11013" max="11013" width="31.42578125" style="3" customWidth="1"/>
    <col min="11014" max="11014" width="29.7109375" style="3" customWidth="1"/>
    <col min="11015" max="11015" width="70.42578125" style="3" customWidth="1"/>
    <col min="11016" max="11016" width="62.28515625" style="3" customWidth="1"/>
    <col min="11017" max="11017" width="25.140625" style="3" customWidth="1"/>
    <col min="11018" max="11018" width="31.42578125" style="3" customWidth="1"/>
    <col min="11019" max="11019" width="31" style="3" customWidth="1"/>
    <col min="11020" max="11020" width="37" style="3" customWidth="1"/>
    <col min="11021" max="11021" width="30.140625" style="3" customWidth="1"/>
    <col min="11022" max="11022" width="30.42578125" style="3" customWidth="1"/>
    <col min="11023" max="11023" width="20.85546875" style="3" customWidth="1"/>
    <col min="11024" max="11026" width="11.42578125" style="3"/>
    <col min="11027" max="11027" width="14.42578125" style="3" customWidth="1"/>
    <col min="11028" max="11265" width="11.42578125" style="3"/>
    <col min="11266" max="11266" width="2.42578125" style="3" customWidth="1"/>
    <col min="11267" max="11267" width="30.42578125" style="3" customWidth="1"/>
    <col min="11268" max="11268" width="22.140625" style="3" customWidth="1"/>
    <col min="11269" max="11269" width="31.42578125" style="3" customWidth="1"/>
    <col min="11270" max="11270" width="29.7109375" style="3" customWidth="1"/>
    <col min="11271" max="11271" width="70.42578125" style="3" customWidth="1"/>
    <col min="11272" max="11272" width="62.28515625" style="3" customWidth="1"/>
    <col min="11273" max="11273" width="25.140625" style="3" customWidth="1"/>
    <col min="11274" max="11274" width="31.42578125" style="3" customWidth="1"/>
    <col min="11275" max="11275" width="31" style="3" customWidth="1"/>
    <col min="11276" max="11276" width="37" style="3" customWidth="1"/>
    <col min="11277" max="11277" width="30.140625" style="3" customWidth="1"/>
    <col min="11278" max="11278" width="30.42578125" style="3" customWidth="1"/>
    <col min="11279" max="11279" width="20.85546875" style="3" customWidth="1"/>
    <col min="11280" max="11282" width="11.42578125" style="3"/>
    <col min="11283" max="11283" width="14.42578125" style="3" customWidth="1"/>
    <col min="11284" max="11521" width="11.42578125" style="3"/>
    <col min="11522" max="11522" width="2.42578125" style="3" customWidth="1"/>
    <col min="11523" max="11523" width="30.42578125" style="3" customWidth="1"/>
    <col min="11524" max="11524" width="22.140625" style="3" customWidth="1"/>
    <col min="11525" max="11525" width="31.42578125" style="3" customWidth="1"/>
    <col min="11526" max="11526" width="29.7109375" style="3" customWidth="1"/>
    <col min="11527" max="11527" width="70.42578125" style="3" customWidth="1"/>
    <col min="11528" max="11528" width="62.28515625" style="3" customWidth="1"/>
    <col min="11529" max="11529" width="25.140625" style="3" customWidth="1"/>
    <col min="11530" max="11530" width="31.42578125" style="3" customWidth="1"/>
    <col min="11531" max="11531" width="31" style="3" customWidth="1"/>
    <col min="11532" max="11532" width="37" style="3" customWidth="1"/>
    <col min="11533" max="11533" width="30.140625" style="3" customWidth="1"/>
    <col min="11534" max="11534" width="30.42578125" style="3" customWidth="1"/>
    <col min="11535" max="11535" width="20.85546875" style="3" customWidth="1"/>
    <col min="11536" max="11538" width="11.42578125" style="3"/>
    <col min="11539" max="11539" width="14.42578125" style="3" customWidth="1"/>
    <col min="11540" max="11777" width="11.42578125" style="3"/>
    <col min="11778" max="11778" width="2.42578125" style="3" customWidth="1"/>
    <col min="11779" max="11779" width="30.42578125" style="3" customWidth="1"/>
    <col min="11780" max="11780" width="22.140625" style="3" customWidth="1"/>
    <col min="11781" max="11781" width="31.42578125" style="3" customWidth="1"/>
    <col min="11782" max="11782" width="29.7109375" style="3" customWidth="1"/>
    <col min="11783" max="11783" width="70.42578125" style="3" customWidth="1"/>
    <col min="11784" max="11784" width="62.28515625" style="3" customWidth="1"/>
    <col min="11785" max="11785" width="25.140625" style="3" customWidth="1"/>
    <col min="11786" max="11786" width="31.42578125" style="3" customWidth="1"/>
    <col min="11787" max="11787" width="31" style="3" customWidth="1"/>
    <col min="11788" max="11788" width="37" style="3" customWidth="1"/>
    <col min="11789" max="11789" width="30.140625" style="3" customWidth="1"/>
    <col min="11790" max="11790" width="30.42578125" style="3" customWidth="1"/>
    <col min="11791" max="11791" width="20.85546875" style="3" customWidth="1"/>
    <col min="11792" max="11794" width="11.42578125" style="3"/>
    <col min="11795" max="11795" width="14.42578125" style="3" customWidth="1"/>
    <col min="11796" max="12033" width="11.42578125" style="3"/>
    <col min="12034" max="12034" width="2.42578125" style="3" customWidth="1"/>
    <col min="12035" max="12035" width="30.42578125" style="3" customWidth="1"/>
    <col min="12036" max="12036" width="22.140625" style="3" customWidth="1"/>
    <col min="12037" max="12037" width="31.42578125" style="3" customWidth="1"/>
    <col min="12038" max="12038" width="29.7109375" style="3" customWidth="1"/>
    <col min="12039" max="12039" width="70.42578125" style="3" customWidth="1"/>
    <col min="12040" max="12040" width="62.28515625" style="3" customWidth="1"/>
    <col min="12041" max="12041" width="25.140625" style="3" customWidth="1"/>
    <col min="12042" max="12042" width="31.42578125" style="3" customWidth="1"/>
    <col min="12043" max="12043" width="31" style="3" customWidth="1"/>
    <col min="12044" max="12044" width="37" style="3" customWidth="1"/>
    <col min="12045" max="12045" width="30.140625" style="3" customWidth="1"/>
    <col min="12046" max="12046" width="30.42578125" style="3" customWidth="1"/>
    <col min="12047" max="12047" width="20.85546875" style="3" customWidth="1"/>
    <col min="12048" max="12050" width="11.42578125" style="3"/>
    <col min="12051" max="12051" width="14.42578125" style="3" customWidth="1"/>
    <col min="12052" max="12289" width="11.42578125" style="3"/>
    <col min="12290" max="12290" width="2.42578125" style="3" customWidth="1"/>
    <col min="12291" max="12291" width="30.42578125" style="3" customWidth="1"/>
    <col min="12292" max="12292" width="22.140625" style="3" customWidth="1"/>
    <col min="12293" max="12293" width="31.42578125" style="3" customWidth="1"/>
    <col min="12294" max="12294" width="29.7109375" style="3" customWidth="1"/>
    <col min="12295" max="12295" width="70.42578125" style="3" customWidth="1"/>
    <col min="12296" max="12296" width="62.28515625" style="3" customWidth="1"/>
    <col min="12297" max="12297" width="25.140625" style="3" customWidth="1"/>
    <col min="12298" max="12298" width="31.42578125" style="3" customWidth="1"/>
    <col min="12299" max="12299" width="31" style="3" customWidth="1"/>
    <col min="12300" max="12300" width="37" style="3" customWidth="1"/>
    <col min="12301" max="12301" width="30.140625" style="3" customWidth="1"/>
    <col min="12302" max="12302" width="30.42578125" style="3" customWidth="1"/>
    <col min="12303" max="12303" width="20.85546875" style="3" customWidth="1"/>
    <col min="12304" max="12306" width="11.42578125" style="3"/>
    <col min="12307" max="12307" width="14.42578125" style="3" customWidth="1"/>
    <col min="12308" max="12545" width="11.42578125" style="3"/>
    <col min="12546" max="12546" width="2.42578125" style="3" customWidth="1"/>
    <col min="12547" max="12547" width="30.42578125" style="3" customWidth="1"/>
    <col min="12548" max="12548" width="22.140625" style="3" customWidth="1"/>
    <col min="12549" max="12549" width="31.42578125" style="3" customWidth="1"/>
    <col min="12550" max="12550" width="29.7109375" style="3" customWidth="1"/>
    <col min="12551" max="12551" width="70.42578125" style="3" customWidth="1"/>
    <col min="12552" max="12552" width="62.28515625" style="3" customWidth="1"/>
    <col min="12553" max="12553" width="25.140625" style="3" customWidth="1"/>
    <col min="12554" max="12554" width="31.42578125" style="3" customWidth="1"/>
    <col min="12555" max="12555" width="31" style="3" customWidth="1"/>
    <col min="12556" max="12556" width="37" style="3" customWidth="1"/>
    <col min="12557" max="12557" width="30.140625" style="3" customWidth="1"/>
    <col min="12558" max="12558" width="30.42578125" style="3" customWidth="1"/>
    <col min="12559" max="12559" width="20.85546875" style="3" customWidth="1"/>
    <col min="12560" max="12562" width="11.42578125" style="3"/>
    <col min="12563" max="12563" width="14.42578125" style="3" customWidth="1"/>
    <col min="12564" max="12801" width="11.42578125" style="3"/>
    <col min="12802" max="12802" width="2.42578125" style="3" customWidth="1"/>
    <col min="12803" max="12803" width="30.42578125" style="3" customWidth="1"/>
    <col min="12804" max="12804" width="22.140625" style="3" customWidth="1"/>
    <col min="12805" max="12805" width="31.42578125" style="3" customWidth="1"/>
    <col min="12806" max="12806" width="29.7109375" style="3" customWidth="1"/>
    <col min="12807" max="12807" width="70.42578125" style="3" customWidth="1"/>
    <col min="12808" max="12808" width="62.28515625" style="3" customWidth="1"/>
    <col min="12809" max="12809" width="25.140625" style="3" customWidth="1"/>
    <col min="12810" max="12810" width="31.42578125" style="3" customWidth="1"/>
    <col min="12811" max="12811" width="31" style="3" customWidth="1"/>
    <col min="12812" max="12812" width="37" style="3" customWidth="1"/>
    <col min="12813" max="12813" width="30.140625" style="3" customWidth="1"/>
    <col min="12814" max="12814" width="30.42578125" style="3" customWidth="1"/>
    <col min="12815" max="12815" width="20.85546875" style="3" customWidth="1"/>
    <col min="12816" max="12818" width="11.42578125" style="3"/>
    <col min="12819" max="12819" width="14.42578125" style="3" customWidth="1"/>
    <col min="12820" max="13057" width="11.42578125" style="3"/>
    <col min="13058" max="13058" width="2.42578125" style="3" customWidth="1"/>
    <col min="13059" max="13059" width="30.42578125" style="3" customWidth="1"/>
    <col min="13060" max="13060" width="22.140625" style="3" customWidth="1"/>
    <col min="13061" max="13061" width="31.42578125" style="3" customWidth="1"/>
    <col min="13062" max="13062" width="29.7109375" style="3" customWidth="1"/>
    <col min="13063" max="13063" width="70.42578125" style="3" customWidth="1"/>
    <col min="13064" max="13064" width="62.28515625" style="3" customWidth="1"/>
    <col min="13065" max="13065" width="25.140625" style="3" customWidth="1"/>
    <col min="13066" max="13066" width="31.42578125" style="3" customWidth="1"/>
    <col min="13067" max="13067" width="31" style="3" customWidth="1"/>
    <col min="13068" max="13068" width="37" style="3" customWidth="1"/>
    <col min="13069" max="13069" width="30.140625" style="3" customWidth="1"/>
    <col min="13070" max="13070" width="30.42578125" style="3" customWidth="1"/>
    <col min="13071" max="13071" width="20.85546875" style="3" customWidth="1"/>
    <col min="13072" max="13074" width="11.42578125" style="3"/>
    <col min="13075" max="13075" width="14.42578125" style="3" customWidth="1"/>
    <col min="13076" max="13313" width="11.42578125" style="3"/>
    <col min="13314" max="13314" width="2.42578125" style="3" customWidth="1"/>
    <col min="13315" max="13315" width="30.42578125" style="3" customWidth="1"/>
    <col min="13316" max="13316" width="22.140625" style="3" customWidth="1"/>
    <col min="13317" max="13317" width="31.42578125" style="3" customWidth="1"/>
    <col min="13318" max="13318" width="29.7109375" style="3" customWidth="1"/>
    <col min="13319" max="13319" width="70.42578125" style="3" customWidth="1"/>
    <col min="13320" max="13320" width="62.28515625" style="3" customWidth="1"/>
    <col min="13321" max="13321" width="25.140625" style="3" customWidth="1"/>
    <col min="13322" max="13322" width="31.42578125" style="3" customWidth="1"/>
    <col min="13323" max="13323" width="31" style="3" customWidth="1"/>
    <col min="13324" max="13324" width="37" style="3" customWidth="1"/>
    <col min="13325" max="13325" width="30.140625" style="3" customWidth="1"/>
    <col min="13326" max="13326" width="30.42578125" style="3" customWidth="1"/>
    <col min="13327" max="13327" width="20.85546875" style="3" customWidth="1"/>
    <col min="13328" max="13330" width="11.42578125" style="3"/>
    <col min="13331" max="13331" width="14.42578125" style="3" customWidth="1"/>
    <col min="13332" max="13569" width="11.42578125" style="3"/>
    <col min="13570" max="13570" width="2.42578125" style="3" customWidth="1"/>
    <col min="13571" max="13571" width="30.42578125" style="3" customWidth="1"/>
    <col min="13572" max="13572" width="22.140625" style="3" customWidth="1"/>
    <col min="13573" max="13573" width="31.42578125" style="3" customWidth="1"/>
    <col min="13574" max="13574" width="29.7109375" style="3" customWidth="1"/>
    <col min="13575" max="13575" width="70.42578125" style="3" customWidth="1"/>
    <col min="13576" max="13576" width="62.28515625" style="3" customWidth="1"/>
    <col min="13577" max="13577" width="25.140625" style="3" customWidth="1"/>
    <col min="13578" max="13578" width="31.42578125" style="3" customWidth="1"/>
    <col min="13579" max="13579" width="31" style="3" customWidth="1"/>
    <col min="13580" max="13580" width="37" style="3" customWidth="1"/>
    <col min="13581" max="13581" width="30.140625" style="3" customWidth="1"/>
    <col min="13582" max="13582" width="30.42578125" style="3" customWidth="1"/>
    <col min="13583" max="13583" width="20.85546875" style="3" customWidth="1"/>
    <col min="13584" max="13586" width="11.42578125" style="3"/>
    <col min="13587" max="13587" width="14.42578125" style="3" customWidth="1"/>
    <col min="13588" max="13825" width="11.42578125" style="3"/>
    <col min="13826" max="13826" width="2.42578125" style="3" customWidth="1"/>
    <col min="13827" max="13827" width="30.42578125" style="3" customWidth="1"/>
    <col min="13828" max="13828" width="22.140625" style="3" customWidth="1"/>
    <col min="13829" max="13829" width="31.42578125" style="3" customWidth="1"/>
    <col min="13830" max="13830" width="29.7109375" style="3" customWidth="1"/>
    <col min="13831" max="13831" width="70.42578125" style="3" customWidth="1"/>
    <col min="13832" max="13832" width="62.28515625" style="3" customWidth="1"/>
    <col min="13833" max="13833" width="25.140625" style="3" customWidth="1"/>
    <col min="13834" max="13834" width="31.42578125" style="3" customWidth="1"/>
    <col min="13835" max="13835" width="31" style="3" customWidth="1"/>
    <col min="13836" max="13836" width="37" style="3" customWidth="1"/>
    <col min="13837" max="13837" width="30.140625" style="3" customWidth="1"/>
    <col min="13838" max="13838" width="30.42578125" style="3" customWidth="1"/>
    <col min="13839" max="13839" width="20.85546875" style="3" customWidth="1"/>
    <col min="13840" max="13842" width="11.42578125" style="3"/>
    <col min="13843" max="13843" width="14.42578125" style="3" customWidth="1"/>
    <col min="13844" max="14081" width="11.42578125" style="3"/>
    <col min="14082" max="14082" width="2.42578125" style="3" customWidth="1"/>
    <col min="14083" max="14083" width="30.42578125" style="3" customWidth="1"/>
    <col min="14084" max="14084" width="22.140625" style="3" customWidth="1"/>
    <col min="14085" max="14085" width="31.42578125" style="3" customWidth="1"/>
    <col min="14086" max="14086" width="29.7109375" style="3" customWidth="1"/>
    <col min="14087" max="14087" width="70.42578125" style="3" customWidth="1"/>
    <col min="14088" max="14088" width="62.28515625" style="3" customWidth="1"/>
    <col min="14089" max="14089" width="25.140625" style="3" customWidth="1"/>
    <col min="14090" max="14090" width="31.42578125" style="3" customWidth="1"/>
    <col min="14091" max="14091" width="31" style="3" customWidth="1"/>
    <col min="14092" max="14092" width="37" style="3" customWidth="1"/>
    <col min="14093" max="14093" width="30.140625" style="3" customWidth="1"/>
    <col min="14094" max="14094" width="30.42578125" style="3" customWidth="1"/>
    <col min="14095" max="14095" width="20.85546875" style="3" customWidth="1"/>
    <col min="14096" max="14098" width="11.42578125" style="3"/>
    <col min="14099" max="14099" width="14.42578125" style="3" customWidth="1"/>
    <col min="14100" max="14337" width="11.42578125" style="3"/>
    <col min="14338" max="14338" width="2.42578125" style="3" customWidth="1"/>
    <col min="14339" max="14339" width="30.42578125" style="3" customWidth="1"/>
    <col min="14340" max="14340" width="22.140625" style="3" customWidth="1"/>
    <col min="14341" max="14341" width="31.42578125" style="3" customWidth="1"/>
    <col min="14342" max="14342" width="29.7109375" style="3" customWidth="1"/>
    <col min="14343" max="14343" width="70.42578125" style="3" customWidth="1"/>
    <col min="14344" max="14344" width="62.28515625" style="3" customWidth="1"/>
    <col min="14345" max="14345" width="25.140625" style="3" customWidth="1"/>
    <col min="14346" max="14346" width="31.42578125" style="3" customWidth="1"/>
    <col min="14347" max="14347" width="31" style="3" customWidth="1"/>
    <col min="14348" max="14348" width="37" style="3" customWidth="1"/>
    <col min="14349" max="14349" width="30.140625" style="3" customWidth="1"/>
    <col min="14350" max="14350" width="30.42578125" style="3" customWidth="1"/>
    <col min="14351" max="14351" width="20.85546875" style="3" customWidth="1"/>
    <col min="14352" max="14354" width="11.42578125" style="3"/>
    <col min="14355" max="14355" width="14.42578125" style="3" customWidth="1"/>
    <col min="14356" max="14593" width="11.42578125" style="3"/>
    <col min="14594" max="14594" width="2.42578125" style="3" customWidth="1"/>
    <col min="14595" max="14595" width="30.42578125" style="3" customWidth="1"/>
    <col min="14596" max="14596" width="22.140625" style="3" customWidth="1"/>
    <col min="14597" max="14597" width="31.42578125" style="3" customWidth="1"/>
    <col min="14598" max="14598" width="29.7109375" style="3" customWidth="1"/>
    <col min="14599" max="14599" width="70.42578125" style="3" customWidth="1"/>
    <col min="14600" max="14600" width="62.28515625" style="3" customWidth="1"/>
    <col min="14601" max="14601" width="25.140625" style="3" customWidth="1"/>
    <col min="14602" max="14602" width="31.42578125" style="3" customWidth="1"/>
    <col min="14603" max="14603" width="31" style="3" customWidth="1"/>
    <col min="14604" max="14604" width="37" style="3" customWidth="1"/>
    <col min="14605" max="14605" width="30.140625" style="3" customWidth="1"/>
    <col min="14606" max="14606" width="30.42578125" style="3" customWidth="1"/>
    <col min="14607" max="14607" width="20.85546875" style="3" customWidth="1"/>
    <col min="14608" max="14610" width="11.42578125" style="3"/>
    <col min="14611" max="14611" width="14.42578125" style="3" customWidth="1"/>
    <col min="14612" max="14849" width="11.42578125" style="3"/>
    <col min="14850" max="14850" width="2.42578125" style="3" customWidth="1"/>
    <col min="14851" max="14851" width="30.42578125" style="3" customWidth="1"/>
    <col min="14852" max="14852" width="22.140625" style="3" customWidth="1"/>
    <col min="14853" max="14853" width="31.42578125" style="3" customWidth="1"/>
    <col min="14854" max="14854" width="29.7109375" style="3" customWidth="1"/>
    <col min="14855" max="14855" width="70.42578125" style="3" customWidth="1"/>
    <col min="14856" max="14856" width="62.28515625" style="3" customWidth="1"/>
    <col min="14857" max="14857" width="25.140625" style="3" customWidth="1"/>
    <col min="14858" max="14858" width="31.42578125" style="3" customWidth="1"/>
    <col min="14859" max="14859" width="31" style="3" customWidth="1"/>
    <col min="14860" max="14860" width="37" style="3" customWidth="1"/>
    <col min="14861" max="14861" width="30.140625" style="3" customWidth="1"/>
    <col min="14862" max="14862" width="30.42578125" style="3" customWidth="1"/>
    <col min="14863" max="14863" width="20.85546875" style="3" customWidth="1"/>
    <col min="14864" max="14866" width="11.42578125" style="3"/>
    <col min="14867" max="14867" width="14.42578125" style="3" customWidth="1"/>
    <col min="14868" max="15105" width="11.42578125" style="3"/>
    <col min="15106" max="15106" width="2.42578125" style="3" customWidth="1"/>
    <col min="15107" max="15107" width="30.42578125" style="3" customWidth="1"/>
    <col min="15108" max="15108" width="22.140625" style="3" customWidth="1"/>
    <col min="15109" max="15109" width="31.42578125" style="3" customWidth="1"/>
    <col min="15110" max="15110" width="29.7109375" style="3" customWidth="1"/>
    <col min="15111" max="15111" width="70.42578125" style="3" customWidth="1"/>
    <col min="15112" max="15112" width="62.28515625" style="3" customWidth="1"/>
    <col min="15113" max="15113" width="25.140625" style="3" customWidth="1"/>
    <col min="15114" max="15114" width="31.42578125" style="3" customWidth="1"/>
    <col min="15115" max="15115" width="31" style="3" customWidth="1"/>
    <col min="15116" max="15116" width="37" style="3" customWidth="1"/>
    <col min="15117" max="15117" width="30.140625" style="3" customWidth="1"/>
    <col min="15118" max="15118" width="30.42578125" style="3" customWidth="1"/>
    <col min="15119" max="15119" width="20.85546875" style="3" customWidth="1"/>
    <col min="15120" max="15122" width="11.42578125" style="3"/>
    <col min="15123" max="15123" width="14.42578125" style="3" customWidth="1"/>
    <col min="15124" max="15361" width="11.42578125" style="3"/>
    <col min="15362" max="15362" width="2.42578125" style="3" customWidth="1"/>
    <col min="15363" max="15363" width="30.42578125" style="3" customWidth="1"/>
    <col min="15364" max="15364" width="22.140625" style="3" customWidth="1"/>
    <col min="15365" max="15365" width="31.42578125" style="3" customWidth="1"/>
    <col min="15366" max="15366" width="29.7109375" style="3" customWidth="1"/>
    <col min="15367" max="15367" width="70.42578125" style="3" customWidth="1"/>
    <col min="15368" max="15368" width="62.28515625" style="3" customWidth="1"/>
    <col min="15369" max="15369" width="25.140625" style="3" customWidth="1"/>
    <col min="15370" max="15370" width="31.42578125" style="3" customWidth="1"/>
    <col min="15371" max="15371" width="31" style="3" customWidth="1"/>
    <col min="15372" max="15372" width="37" style="3" customWidth="1"/>
    <col min="15373" max="15373" width="30.140625" style="3" customWidth="1"/>
    <col min="15374" max="15374" width="30.42578125" style="3" customWidth="1"/>
    <col min="15375" max="15375" width="20.85546875" style="3" customWidth="1"/>
    <col min="15376" max="15378" width="11.42578125" style="3"/>
    <col min="15379" max="15379" width="14.42578125" style="3" customWidth="1"/>
    <col min="15380" max="15617" width="11.42578125" style="3"/>
    <col min="15618" max="15618" width="2.42578125" style="3" customWidth="1"/>
    <col min="15619" max="15619" width="30.42578125" style="3" customWidth="1"/>
    <col min="15620" max="15620" width="22.140625" style="3" customWidth="1"/>
    <col min="15621" max="15621" width="31.42578125" style="3" customWidth="1"/>
    <col min="15622" max="15622" width="29.7109375" style="3" customWidth="1"/>
    <col min="15623" max="15623" width="70.42578125" style="3" customWidth="1"/>
    <col min="15624" max="15624" width="62.28515625" style="3" customWidth="1"/>
    <col min="15625" max="15625" width="25.140625" style="3" customWidth="1"/>
    <col min="15626" max="15626" width="31.42578125" style="3" customWidth="1"/>
    <col min="15627" max="15627" width="31" style="3" customWidth="1"/>
    <col min="15628" max="15628" width="37" style="3" customWidth="1"/>
    <col min="15629" max="15629" width="30.140625" style="3" customWidth="1"/>
    <col min="15630" max="15630" width="30.42578125" style="3" customWidth="1"/>
    <col min="15631" max="15631" width="20.85546875" style="3" customWidth="1"/>
    <col min="15632" max="15634" width="11.42578125" style="3"/>
    <col min="15635" max="15635" width="14.42578125" style="3" customWidth="1"/>
    <col min="15636" max="15873" width="11.42578125" style="3"/>
    <col min="15874" max="15874" width="2.42578125" style="3" customWidth="1"/>
    <col min="15875" max="15875" width="30.42578125" style="3" customWidth="1"/>
    <col min="15876" max="15876" width="22.140625" style="3" customWidth="1"/>
    <col min="15877" max="15877" width="31.42578125" style="3" customWidth="1"/>
    <col min="15878" max="15878" width="29.7109375" style="3" customWidth="1"/>
    <col min="15879" max="15879" width="70.42578125" style="3" customWidth="1"/>
    <col min="15880" max="15880" width="62.28515625" style="3" customWidth="1"/>
    <col min="15881" max="15881" width="25.140625" style="3" customWidth="1"/>
    <col min="15882" max="15882" width="31.42578125" style="3" customWidth="1"/>
    <col min="15883" max="15883" width="31" style="3" customWidth="1"/>
    <col min="15884" max="15884" width="37" style="3" customWidth="1"/>
    <col min="15885" max="15885" width="30.140625" style="3" customWidth="1"/>
    <col min="15886" max="15886" width="30.42578125" style="3" customWidth="1"/>
    <col min="15887" max="15887" width="20.85546875" style="3" customWidth="1"/>
    <col min="15888" max="15890" width="11.42578125" style="3"/>
    <col min="15891" max="15891" width="14.42578125" style="3" customWidth="1"/>
    <col min="15892" max="16129" width="11.42578125" style="3"/>
    <col min="16130" max="16130" width="2.42578125" style="3" customWidth="1"/>
    <col min="16131" max="16131" width="30.42578125" style="3" customWidth="1"/>
    <col min="16132" max="16132" width="22.140625" style="3" customWidth="1"/>
    <col min="16133" max="16133" width="31.42578125" style="3" customWidth="1"/>
    <col min="16134" max="16134" width="29.7109375" style="3" customWidth="1"/>
    <col min="16135" max="16135" width="70.42578125" style="3" customWidth="1"/>
    <col min="16136" max="16136" width="62.28515625" style="3" customWidth="1"/>
    <col min="16137" max="16137" width="25.140625" style="3" customWidth="1"/>
    <col min="16138" max="16138" width="31.42578125" style="3" customWidth="1"/>
    <col min="16139" max="16139" width="31" style="3" customWidth="1"/>
    <col min="16140" max="16140" width="37" style="3" customWidth="1"/>
    <col min="16141" max="16141" width="30.140625" style="3" customWidth="1"/>
    <col min="16142" max="16142" width="30.42578125" style="3" customWidth="1"/>
    <col min="16143" max="16143" width="20.85546875" style="3" customWidth="1"/>
    <col min="16144" max="16146" width="11.42578125" style="3"/>
    <col min="16147" max="16147" width="14.42578125" style="3" customWidth="1"/>
    <col min="16148" max="16384" width="11.42578125" style="3"/>
  </cols>
  <sheetData>
    <row r="1" spans="2:26" ht="62.25" thickBot="1" x14ac:dyDescent="0.25">
      <c r="B1" s="342" t="s">
        <v>264</v>
      </c>
      <c r="C1" s="342"/>
      <c r="D1" s="342"/>
      <c r="E1" s="342"/>
      <c r="F1" s="342"/>
      <c r="G1" s="342"/>
      <c r="H1" s="342"/>
      <c r="I1" s="342"/>
      <c r="J1" s="342"/>
      <c r="K1" s="127"/>
      <c r="L1" s="128"/>
      <c r="Z1" s="30">
        <v>504881</v>
      </c>
    </row>
    <row r="2" spans="2:26" ht="32.25" thickBot="1" x14ac:dyDescent="0.25">
      <c r="B2" s="343" t="s">
        <v>265</v>
      </c>
      <c r="C2" s="343"/>
      <c r="D2" s="343"/>
      <c r="E2" s="343"/>
      <c r="F2" s="343"/>
      <c r="G2" s="343"/>
      <c r="H2" s="343"/>
      <c r="I2" s="343"/>
      <c r="J2" s="343"/>
      <c r="K2" s="129"/>
      <c r="L2" s="130"/>
      <c r="Z2" s="30">
        <v>53564</v>
      </c>
    </row>
    <row r="3" spans="2:26" ht="33" thickTop="1" thickBot="1" x14ac:dyDescent="0.25">
      <c r="B3" s="131" t="s">
        <v>266</v>
      </c>
      <c r="C3" s="132" t="s">
        <v>267</v>
      </c>
      <c r="D3" s="132" t="s">
        <v>76</v>
      </c>
      <c r="E3" s="133" t="s">
        <v>268</v>
      </c>
      <c r="F3" s="134" t="s">
        <v>269</v>
      </c>
      <c r="G3" s="134" t="s">
        <v>270</v>
      </c>
      <c r="H3" s="135" t="s">
        <v>271</v>
      </c>
      <c r="I3" s="135" t="s">
        <v>272</v>
      </c>
      <c r="J3" s="135" t="s">
        <v>273</v>
      </c>
      <c r="K3" s="136" t="s">
        <v>274</v>
      </c>
      <c r="L3" s="137" t="s">
        <v>81</v>
      </c>
    </row>
    <row r="4" spans="2:26" ht="11.45" customHeight="1" thickTop="1" thickBot="1" x14ac:dyDescent="0.25">
      <c r="B4" s="138"/>
      <c r="C4" s="139"/>
      <c r="D4" s="139"/>
      <c r="E4" s="139"/>
      <c r="F4" s="140"/>
      <c r="G4" s="141"/>
      <c r="H4" s="142"/>
      <c r="I4" s="142"/>
      <c r="J4" s="142"/>
      <c r="K4" s="143"/>
    </row>
    <row r="5" spans="2:26" ht="22.5" thickTop="1" thickBot="1" x14ac:dyDescent="0.25">
      <c r="B5" s="339" t="s">
        <v>275</v>
      </c>
      <c r="C5" s="339"/>
      <c r="D5" s="339"/>
      <c r="E5" s="339"/>
      <c r="F5" s="339"/>
      <c r="G5" s="339"/>
      <c r="H5" s="339"/>
      <c r="I5" s="339"/>
      <c r="J5" s="340"/>
      <c r="K5" s="344" t="s">
        <v>276</v>
      </c>
    </row>
    <row r="6" spans="2:26" ht="111.95" customHeight="1" thickTop="1" thickBot="1" x14ac:dyDescent="0.35">
      <c r="B6" s="144">
        <v>44934</v>
      </c>
      <c r="C6" s="145">
        <f>'[9]8 ENERO'!C67</f>
        <v>26</v>
      </c>
      <c r="D6" s="145">
        <f>'[9]8 ENERO'!B67</f>
        <v>66</v>
      </c>
      <c r="E6" s="146" t="s">
        <v>277</v>
      </c>
      <c r="F6" s="147" t="s">
        <v>278</v>
      </c>
      <c r="G6" s="148"/>
      <c r="H6" s="149">
        <f>'[9]8 ENERO'!G67</f>
        <v>11516634</v>
      </c>
      <c r="I6" s="150"/>
      <c r="J6" s="151"/>
      <c r="K6" s="344"/>
    </row>
    <row r="7" spans="2:26" ht="23.25" customHeight="1" thickTop="1" thickBot="1" x14ac:dyDescent="0.35">
      <c r="B7" s="144">
        <v>44934</v>
      </c>
      <c r="C7" s="145">
        <f>'[9]8 ENERO'!U25</f>
        <v>4</v>
      </c>
      <c r="D7" s="145">
        <f>'[9]8 ENERO'!T25</f>
        <v>12</v>
      </c>
      <c r="E7" s="152"/>
      <c r="F7" s="153" t="s">
        <v>279</v>
      </c>
      <c r="G7" s="148"/>
      <c r="H7" s="149">
        <f>'[9]8 ENERO'!Y25</f>
        <v>2847476</v>
      </c>
      <c r="I7" s="150"/>
      <c r="J7" s="151"/>
      <c r="K7" s="344"/>
      <c r="L7" s="154"/>
      <c r="P7" s="155"/>
    </row>
    <row r="8" spans="2:26" ht="78.95" customHeight="1" thickTop="1" thickBot="1" x14ac:dyDescent="0.35">
      <c r="B8" s="144">
        <v>44934</v>
      </c>
      <c r="C8" s="145">
        <f>'[9]8 ENERO'!L25</f>
        <v>2</v>
      </c>
      <c r="D8" s="145">
        <f>'[9]8 ENERO'!K25</f>
        <v>3</v>
      </c>
      <c r="E8" s="152"/>
      <c r="F8" s="153" t="s">
        <v>280</v>
      </c>
      <c r="G8" s="148"/>
      <c r="H8" s="149">
        <f>'[9]8 ENERO'!P25</f>
        <v>682585</v>
      </c>
      <c r="I8" s="150"/>
      <c r="J8" s="151"/>
      <c r="K8" s="344"/>
      <c r="L8" s="154"/>
    </row>
    <row r="9" spans="2:26" ht="21.95" customHeight="1" thickTop="1" thickBot="1" x14ac:dyDescent="0.35">
      <c r="B9" s="144"/>
      <c r="C9" s="156"/>
      <c r="D9" s="156"/>
      <c r="E9" s="152"/>
      <c r="F9" s="153"/>
      <c r="G9" s="148"/>
      <c r="H9" s="149"/>
      <c r="I9" s="150"/>
      <c r="J9" s="151"/>
      <c r="K9" s="345">
        <v>31815123</v>
      </c>
      <c r="L9" s="3"/>
    </row>
    <row r="10" spans="2:26" ht="21.95" customHeight="1" thickTop="1" thickBot="1" x14ac:dyDescent="0.35">
      <c r="B10" s="144"/>
      <c r="C10" s="156"/>
      <c r="D10" s="156"/>
      <c r="E10" s="152"/>
      <c r="F10" s="153"/>
      <c r="G10" s="148"/>
      <c r="H10" s="149"/>
      <c r="I10" s="150"/>
      <c r="J10" s="151"/>
      <c r="K10" s="345"/>
      <c r="L10" s="157" t="s">
        <v>281</v>
      </c>
      <c r="M10" s="158" t="s">
        <v>282</v>
      </c>
    </row>
    <row r="11" spans="2:26" ht="24.75" thickTop="1" thickBot="1" x14ac:dyDescent="0.4">
      <c r="B11" s="144"/>
      <c r="C11" s="156"/>
      <c r="D11" s="156"/>
      <c r="E11" s="152"/>
      <c r="G11" s="148"/>
      <c r="H11" s="149"/>
      <c r="I11" s="150"/>
      <c r="J11" s="159"/>
      <c r="K11" s="345"/>
      <c r="L11" s="160">
        <f>SUM(H6:I11)</f>
        <v>15046695</v>
      </c>
      <c r="M11" s="161">
        <f>L11+K9+L19+L28+L55+L37+L46+L64</f>
        <v>121707164</v>
      </c>
      <c r="N11" s="113"/>
      <c r="O11" s="113"/>
      <c r="Q11" s="82"/>
    </row>
    <row r="12" spans="2:26" ht="22.5" thickTop="1" thickBot="1" x14ac:dyDescent="0.35">
      <c r="B12" s="144" t="s">
        <v>48</v>
      </c>
      <c r="C12" s="145">
        <f>SUM(C6:C8)</f>
        <v>32</v>
      </c>
      <c r="D12" s="145">
        <f>SUM(D6:D8)</f>
        <v>81</v>
      </c>
      <c r="E12" s="145">
        <f>SUM(E6:E11)</f>
        <v>0</v>
      </c>
      <c r="F12" s="153"/>
      <c r="G12" s="148"/>
      <c r="H12" s="162">
        <f>SUM(H6:H11)</f>
        <v>15046695</v>
      </c>
      <c r="I12" s="163">
        <f>SUM(I11)</f>
        <v>0</v>
      </c>
      <c r="J12" s="164">
        <v>0</v>
      </c>
      <c r="K12" s="345"/>
      <c r="L12" s="165"/>
      <c r="M12" s="23"/>
      <c r="N12" s="23"/>
      <c r="O12" s="23"/>
      <c r="P12" s="23"/>
    </row>
    <row r="13" spans="2:26" ht="12.75" customHeight="1" thickTop="1" thickBot="1" x14ac:dyDescent="0.4">
      <c r="B13" s="166"/>
      <c r="C13" s="167"/>
      <c r="D13" s="167"/>
      <c r="E13" s="167"/>
      <c r="F13" s="168"/>
      <c r="G13" s="168"/>
      <c r="H13" s="169"/>
      <c r="I13" s="169"/>
      <c r="J13" s="170" t="s">
        <v>283</v>
      </c>
      <c r="K13" s="171"/>
      <c r="L13" s="165"/>
      <c r="M13" s="23"/>
      <c r="N13" s="23"/>
      <c r="O13" s="23"/>
      <c r="P13" s="23"/>
    </row>
    <row r="14" spans="2:26" ht="21.95" customHeight="1" thickTop="1" thickBot="1" x14ac:dyDescent="0.25">
      <c r="B14" s="339" t="s">
        <v>275</v>
      </c>
      <c r="C14" s="339"/>
      <c r="D14" s="339"/>
      <c r="E14" s="339"/>
      <c r="F14" s="339"/>
      <c r="G14" s="339"/>
      <c r="H14" s="339"/>
      <c r="I14" s="339"/>
      <c r="J14" s="340"/>
      <c r="K14" s="341"/>
      <c r="L14" s="172"/>
      <c r="N14" s="23"/>
      <c r="O14" s="23"/>
      <c r="P14" s="23"/>
      <c r="Q14" s="173"/>
    </row>
    <row r="15" spans="2:26" ht="22.5" thickTop="1" thickBot="1" x14ac:dyDescent="0.35">
      <c r="B15" s="144">
        <v>44935</v>
      </c>
      <c r="C15" s="145">
        <f>'[9]9 ENERO '!C67</f>
        <v>21</v>
      </c>
      <c r="D15" s="145">
        <f>'[9]9 ENERO '!B67</f>
        <v>57</v>
      </c>
      <c r="E15" s="152"/>
      <c r="F15" s="147" t="s">
        <v>278</v>
      </c>
      <c r="G15" s="148"/>
      <c r="H15" s="149">
        <f>'[9]9 ENERO '!G67</f>
        <v>9638455</v>
      </c>
      <c r="I15" s="150"/>
      <c r="J15" s="151"/>
      <c r="K15" s="341"/>
    </row>
    <row r="16" spans="2:26" ht="22.5" thickTop="1" thickBot="1" x14ac:dyDescent="0.35">
      <c r="B16" s="144">
        <v>44935</v>
      </c>
      <c r="C16" s="145">
        <f>'[9]9 ENERO '!U25</f>
        <v>4</v>
      </c>
      <c r="D16" s="145">
        <f>'[9]9 ENERO '!T25</f>
        <v>12</v>
      </c>
      <c r="E16" s="152"/>
      <c r="F16" s="153" t="s">
        <v>279</v>
      </c>
      <c r="G16" s="148"/>
      <c r="H16" s="149">
        <f>'[9]9 ENERO '!Y25</f>
        <v>2847476</v>
      </c>
      <c r="I16" s="150"/>
      <c r="J16" s="151"/>
      <c r="K16" s="341"/>
      <c r="L16" s="154"/>
      <c r="P16" s="113"/>
    </row>
    <row r="17" spans="2:20" ht="47.1" customHeight="1" thickTop="1" thickBot="1" x14ac:dyDescent="0.4">
      <c r="B17" s="144">
        <v>44935</v>
      </c>
      <c r="C17" s="145">
        <f>'[9]9 ENERO '!L25</f>
        <v>2</v>
      </c>
      <c r="D17" s="145">
        <f>'[9]9 ENERO '!K25</f>
        <v>3</v>
      </c>
      <c r="E17" s="152"/>
      <c r="F17" s="153" t="s">
        <v>280</v>
      </c>
      <c r="G17" s="148"/>
      <c r="H17" s="149">
        <f>'[9]9 ENERO '!P25</f>
        <v>682585</v>
      </c>
      <c r="I17" s="150"/>
      <c r="J17" s="151"/>
      <c r="K17" s="341"/>
      <c r="L17" s="154"/>
      <c r="S17" s="174"/>
    </row>
    <row r="18" spans="2:20" ht="27" thickTop="1" thickBot="1" x14ac:dyDescent="0.4">
      <c r="B18" s="144"/>
      <c r="C18" s="145"/>
      <c r="D18" s="145"/>
      <c r="E18" s="152"/>
      <c r="F18" s="153"/>
      <c r="G18" s="148"/>
      <c r="H18" s="149"/>
      <c r="I18" s="150"/>
      <c r="J18" s="151"/>
      <c r="K18" s="345"/>
      <c r="L18" s="157" t="s">
        <v>281</v>
      </c>
      <c r="M18" s="158" t="s">
        <v>282</v>
      </c>
      <c r="S18" s="174"/>
    </row>
    <row r="19" spans="2:20" ht="27" thickTop="1" thickBot="1" x14ac:dyDescent="0.4">
      <c r="B19" s="144"/>
      <c r="C19" s="145"/>
      <c r="D19" s="145"/>
      <c r="E19" s="152"/>
      <c r="F19" s="153"/>
      <c r="G19" s="148"/>
      <c r="H19" s="149"/>
      <c r="I19" s="150"/>
      <c r="J19" s="151"/>
      <c r="K19" s="345"/>
      <c r="L19" s="346">
        <f>SUM(H15:I20)</f>
        <v>13168516</v>
      </c>
      <c r="M19" s="348"/>
      <c r="P19" s="155"/>
      <c r="S19" s="174"/>
    </row>
    <row r="20" spans="2:20" ht="27" thickTop="1" thickBot="1" x14ac:dyDescent="0.4">
      <c r="B20" s="144"/>
      <c r="C20" s="145"/>
      <c r="D20" s="145"/>
      <c r="E20" s="152"/>
      <c r="F20" s="153"/>
      <c r="G20" s="148"/>
      <c r="H20" s="149"/>
      <c r="I20" s="150"/>
      <c r="J20" s="175"/>
      <c r="K20" s="345"/>
      <c r="L20" s="347"/>
      <c r="M20" s="349"/>
      <c r="N20" s="113"/>
      <c r="O20" s="82"/>
      <c r="P20" s="113"/>
      <c r="S20" s="174"/>
    </row>
    <row r="21" spans="2:20" ht="27" thickTop="1" thickBot="1" x14ac:dyDescent="0.4">
      <c r="B21" s="144" t="s">
        <v>284</v>
      </c>
      <c r="C21" s="145">
        <f>SUM(C15:C20)</f>
        <v>27</v>
      </c>
      <c r="D21" s="145">
        <f>SUM(D15:D20)</f>
        <v>72</v>
      </c>
      <c r="E21" s="152">
        <f>SUM(E15:E20)</f>
        <v>0</v>
      </c>
      <c r="F21" s="153"/>
      <c r="G21" s="148"/>
      <c r="H21" s="162">
        <f>SUM(H15:H20)</f>
        <v>13168516</v>
      </c>
      <c r="I21" s="162"/>
      <c r="J21" s="176">
        <v>0</v>
      </c>
      <c r="K21" s="345"/>
      <c r="L21" s="165"/>
      <c r="M21" s="23" t="s">
        <v>277</v>
      </c>
      <c r="N21" s="113"/>
      <c r="S21" s="174"/>
    </row>
    <row r="22" spans="2:20" ht="6.75" customHeight="1" thickTop="1" thickBot="1" x14ac:dyDescent="0.4">
      <c r="B22" s="138"/>
      <c r="C22" s="145"/>
      <c r="D22" s="145"/>
      <c r="E22" s="139"/>
      <c r="F22" s="140"/>
      <c r="G22" s="141"/>
      <c r="H22" s="177"/>
      <c r="I22" s="177"/>
      <c r="J22" s="178"/>
      <c r="K22" s="178"/>
      <c r="L22" s="165"/>
      <c r="M22" s="23"/>
      <c r="S22" s="179"/>
    </row>
    <row r="23" spans="2:20" ht="21.95" customHeight="1" thickTop="1" thickBot="1" x14ac:dyDescent="0.4">
      <c r="B23" s="339" t="s">
        <v>275</v>
      </c>
      <c r="C23" s="339"/>
      <c r="D23" s="339"/>
      <c r="E23" s="339"/>
      <c r="F23" s="339"/>
      <c r="G23" s="339"/>
      <c r="H23" s="339"/>
      <c r="I23" s="339"/>
      <c r="J23" s="340"/>
      <c r="K23" s="341"/>
      <c r="L23" s="172"/>
      <c r="N23" s="23"/>
      <c r="O23" s="23"/>
      <c r="P23" s="23"/>
      <c r="Q23" s="173"/>
      <c r="S23" s="180"/>
    </row>
    <row r="24" spans="2:20" ht="27" thickTop="1" thickBot="1" x14ac:dyDescent="0.4">
      <c r="B24" s="144">
        <v>44941</v>
      </c>
      <c r="C24" s="181">
        <f>'[9]15 ENERO'!C67</f>
        <v>26</v>
      </c>
      <c r="D24" s="146">
        <f>'[9]15 ENERO'!B67</f>
        <v>73</v>
      </c>
      <c r="E24" s="152"/>
      <c r="F24" s="147" t="s">
        <v>278</v>
      </c>
      <c r="G24" s="148"/>
      <c r="H24" s="149">
        <f>'[9]15 ENERO'!G67</f>
        <v>11959136</v>
      </c>
      <c r="I24" s="150"/>
      <c r="J24" s="151"/>
      <c r="K24" s="341"/>
      <c r="S24" s="179"/>
    </row>
    <row r="25" spans="2:20" ht="31.5" thickTop="1" thickBot="1" x14ac:dyDescent="0.45">
      <c r="B25" s="144">
        <v>44941</v>
      </c>
      <c r="C25" s="156">
        <f>'[9]15 ENERO'!U25</f>
        <v>4</v>
      </c>
      <c r="D25" s="156">
        <f>'[9]15 ENERO'!T25</f>
        <v>11</v>
      </c>
      <c r="E25" s="152"/>
      <c r="F25" s="153" t="s">
        <v>279</v>
      </c>
      <c r="G25" s="148"/>
      <c r="H25" s="149">
        <f>'[9]15 ENERO'!Y25</f>
        <v>2793899</v>
      </c>
      <c r="I25" s="150"/>
      <c r="J25" s="151"/>
      <c r="K25" s="341"/>
      <c r="L25" s="154"/>
      <c r="P25" s="113"/>
      <c r="S25" s="179"/>
      <c r="T25" s="182"/>
    </row>
    <row r="26" spans="2:20" ht="42.6" customHeight="1" thickTop="1" thickBot="1" x14ac:dyDescent="0.5">
      <c r="B26" s="144">
        <v>44941</v>
      </c>
      <c r="C26" s="156">
        <f>'[9]15 ENERO'!L25</f>
        <v>1</v>
      </c>
      <c r="D26" s="156">
        <f>'[9]15 ENERO'!K25</f>
        <v>3</v>
      </c>
      <c r="E26" s="152"/>
      <c r="F26" s="153" t="s">
        <v>280</v>
      </c>
      <c r="G26" s="148"/>
      <c r="H26" s="149">
        <f>'[9]15 ENERO'!P25</f>
        <v>682585</v>
      </c>
      <c r="I26" s="150"/>
      <c r="J26" s="151"/>
      <c r="K26" s="341"/>
      <c r="L26" s="154"/>
      <c r="T26" s="183"/>
    </row>
    <row r="27" spans="2:20" ht="27" thickTop="1" thickBot="1" x14ac:dyDescent="0.4">
      <c r="B27" s="184"/>
      <c r="C27" s="156"/>
      <c r="D27" s="156"/>
      <c r="E27" s="152"/>
      <c r="F27" s="153"/>
      <c r="G27" s="148"/>
      <c r="H27" s="149"/>
      <c r="I27" s="150"/>
      <c r="J27" s="151"/>
      <c r="K27" s="345"/>
      <c r="L27" s="157" t="s">
        <v>281</v>
      </c>
      <c r="M27" s="158" t="s">
        <v>282</v>
      </c>
      <c r="S27" s="179"/>
    </row>
    <row r="28" spans="2:20" ht="22.5" thickTop="1" thickBot="1" x14ac:dyDescent="0.35">
      <c r="B28" s="184"/>
      <c r="C28" s="156"/>
      <c r="D28" s="156"/>
      <c r="E28" s="152"/>
      <c r="F28" s="153"/>
      <c r="G28" s="148"/>
      <c r="H28" s="149"/>
      <c r="I28" s="150"/>
      <c r="J28" s="151"/>
      <c r="K28" s="345"/>
      <c r="L28" s="346">
        <f>SUM(H24:I29)</f>
        <v>15435620</v>
      </c>
      <c r="M28" s="348"/>
      <c r="P28" s="155"/>
    </row>
    <row r="29" spans="2:20" ht="22.5" thickTop="1" thickBot="1" x14ac:dyDescent="0.35">
      <c r="B29" s="184"/>
      <c r="C29" s="156"/>
      <c r="D29" s="156"/>
      <c r="E29" s="152"/>
      <c r="F29" s="153"/>
      <c r="G29" s="148"/>
      <c r="H29" s="149"/>
      <c r="I29" s="150"/>
      <c r="J29" s="175"/>
      <c r="K29" s="345"/>
      <c r="L29" s="347"/>
      <c r="M29" s="349"/>
      <c r="N29" s="113"/>
      <c r="O29" s="82"/>
      <c r="P29" s="113"/>
    </row>
    <row r="30" spans="2:20" ht="22.5" thickTop="1" thickBot="1" x14ac:dyDescent="0.35">
      <c r="B30" s="144" t="s">
        <v>48</v>
      </c>
      <c r="C30" s="156">
        <f>SUM(C24:C29)</f>
        <v>31</v>
      </c>
      <c r="D30" s="156">
        <f>SUM(D24:D29)</f>
        <v>87</v>
      </c>
      <c r="E30" s="152">
        <f>SUM(E24:E29)</f>
        <v>0</v>
      </c>
      <c r="F30" s="153"/>
      <c r="G30" s="148"/>
      <c r="H30" s="162">
        <f>SUM(H24:H29)</f>
        <v>15435620</v>
      </c>
      <c r="I30" s="162">
        <f>SUM(I24:I29)</f>
        <v>0</v>
      </c>
      <c r="J30" s="176">
        <v>0</v>
      </c>
      <c r="K30" s="345"/>
      <c r="L30" s="165"/>
      <c r="M30" s="23" t="s">
        <v>277</v>
      </c>
      <c r="N30" s="113"/>
    </row>
    <row r="31" spans="2:20" ht="18.600000000000001" customHeight="1" thickTop="1" thickBot="1" x14ac:dyDescent="0.35">
      <c r="B31" s="185"/>
      <c r="C31" s="186"/>
      <c r="D31" s="186"/>
      <c r="E31" s="187"/>
      <c r="F31" s="188"/>
      <c r="G31" s="189"/>
      <c r="H31" s="190"/>
      <c r="I31" s="190"/>
      <c r="J31" s="191"/>
      <c r="K31" s="192"/>
      <c r="L31" s="165"/>
      <c r="M31" s="23"/>
      <c r="N31" s="113"/>
    </row>
    <row r="32" spans="2:20" ht="21.95" customHeight="1" thickTop="1" thickBot="1" x14ac:dyDescent="0.4">
      <c r="B32" s="339" t="s">
        <v>275</v>
      </c>
      <c r="C32" s="339"/>
      <c r="D32" s="339"/>
      <c r="E32" s="339"/>
      <c r="F32" s="339"/>
      <c r="G32" s="339"/>
      <c r="H32" s="339"/>
      <c r="I32" s="339"/>
      <c r="J32" s="340"/>
      <c r="K32" s="341"/>
      <c r="L32" s="172"/>
      <c r="N32" s="23"/>
      <c r="O32" s="23"/>
      <c r="P32" s="23"/>
      <c r="Q32" s="173"/>
      <c r="S32" s="180"/>
    </row>
    <row r="33" spans="2:20" ht="27" thickTop="1" thickBot="1" x14ac:dyDescent="0.4">
      <c r="B33" s="144">
        <v>44948</v>
      </c>
      <c r="C33" s="146">
        <f>'[9]22 ENERO'!C67</f>
        <v>26</v>
      </c>
      <c r="D33" s="146">
        <f>'[9]22 ENERO'!B67</f>
        <v>72</v>
      </c>
      <c r="E33" s="152"/>
      <c r="F33" s="147" t="s">
        <v>278</v>
      </c>
      <c r="G33" s="148"/>
      <c r="H33" s="149">
        <f>'[9]22 ENERO'!G67</f>
        <v>11862438</v>
      </c>
      <c r="I33" s="150"/>
      <c r="J33" s="151"/>
      <c r="K33" s="341"/>
      <c r="S33" s="179"/>
    </row>
    <row r="34" spans="2:20" ht="31.5" thickTop="1" thickBot="1" x14ac:dyDescent="0.45">
      <c r="B34" s="144">
        <v>44948</v>
      </c>
      <c r="C34" s="156">
        <f>'[9]22 ENERO'!U25</f>
        <v>4</v>
      </c>
      <c r="D34" s="156">
        <f>'[9]22 ENERO'!T25</f>
        <v>13</v>
      </c>
      <c r="E34" s="152"/>
      <c r="F34" s="153" t="s">
        <v>279</v>
      </c>
      <c r="G34" s="148"/>
      <c r="H34" s="149">
        <f>'[9]22 ENERO'!Y25</f>
        <v>2902147</v>
      </c>
      <c r="I34" s="150"/>
      <c r="J34" s="151"/>
      <c r="K34" s="341"/>
      <c r="L34" s="154"/>
      <c r="P34" s="113"/>
      <c r="S34" s="179"/>
      <c r="T34" s="182"/>
    </row>
    <row r="35" spans="2:20" ht="42.6" customHeight="1" thickTop="1" thickBot="1" x14ac:dyDescent="0.5">
      <c r="B35" s="144">
        <v>44948</v>
      </c>
      <c r="C35" s="156">
        <f>'[9]22 ENERO'!L25</f>
        <v>3</v>
      </c>
      <c r="D35" s="156">
        <f>'[9]22 ENERO'!K25</f>
        <v>4</v>
      </c>
      <c r="E35" s="152"/>
      <c r="F35" s="153" t="s">
        <v>280</v>
      </c>
      <c r="G35" s="148"/>
      <c r="H35" s="149">
        <f>'[9]22 ENERO'!P25</f>
        <v>1011982</v>
      </c>
      <c r="I35" s="150"/>
      <c r="J35" s="151"/>
      <c r="K35" s="341"/>
      <c r="L35" s="154"/>
      <c r="T35" s="183"/>
    </row>
    <row r="36" spans="2:20" ht="27" thickTop="1" thickBot="1" x14ac:dyDescent="0.4">
      <c r="B36" s="144"/>
      <c r="C36" s="156"/>
      <c r="D36" s="156"/>
      <c r="E36" s="152"/>
      <c r="F36" s="153"/>
      <c r="G36" s="148"/>
      <c r="H36" s="149"/>
      <c r="I36" s="150"/>
      <c r="J36" s="151"/>
      <c r="K36" s="345"/>
      <c r="L36" s="157" t="s">
        <v>281</v>
      </c>
      <c r="M36" s="158" t="s">
        <v>282</v>
      </c>
      <c r="S36" s="179"/>
    </row>
    <row r="37" spans="2:20" ht="22.5" thickTop="1" thickBot="1" x14ac:dyDescent="0.35">
      <c r="B37" s="144"/>
      <c r="C37" s="156"/>
      <c r="D37" s="156"/>
      <c r="E37" s="152"/>
      <c r="F37" s="153"/>
      <c r="G37" s="148"/>
      <c r="H37" s="149"/>
      <c r="I37" s="150"/>
      <c r="J37" s="151"/>
      <c r="K37" s="345"/>
      <c r="L37" s="346">
        <f>SUM(H33:I38)</f>
        <v>15776567</v>
      </c>
      <c r="M37" s="348"/>
      <c r="P37" s="155"/>
    </row>
    <row r="38" spans="2:20" ht="22.5" thickTop="1" thickBot="1" x14ac:dyDescent="0.35">
      <c r="B38" s="144"/>
      <c r="C38" s="156"/>
      <c r="D38" s="156"/>
      <c r="E38" s="152"/>
      <c r="F38" s="153"/>
      <c r="G38" s="148"/>
      <c r="H38" s="149"/>
      <c r="I38" s="150"/>
      <c r="J38" s="175"/>
      <c r="K38" s="345"/>
      <c r="L38" s="347"/>
      <c r="M38" s="349"/>
      <c r="N38" s="113"/>
      <c r="O38" s="82"/>
      <c r="P38" s="113"/>
    </row>
    <row r="39" spans="2:20" ht="22.5" thickTop="1" thickBot="1" x14ac:dyDescent="0.35">
      <c r="B39" s="144" t="s">
        <v>48</v>
      </c>
      <c r="C39" s="156">
        <f>SUM(C33:C38)</f>
        <v>33</v>
      </c>
      <c r="D39" s="156">
        <f>SUM(D33:D38)</f>
        <v>89</v>
      </c>
      <c r="E39" s="152">
        <f>SUM(E33:E38)</f>
        <v>0</v>
      </c>
      <c r="F39" s="153"/>
      <c r="G39" s="148"/>
      <c r="H39" s="162">
        <f>SUM(H33:H38)</f>
        <v>15776567</v>
      </c>
      <c r="I39" s="162">
        <f>SUM(I33:I38)</f>
        <v>0</v>
      </c>
      <c r="J39" s="176">
        <v>0</v>
      </c>
      <c r="K39" s="345"/>
      <c r="L39" s="165"/>
      <c r="M39" s="23" t="s">
        <v>277</v>
      </c>
      <c r="N39" s="113"/>
    </row>
    <row r="40" spans="2:20" ht="18.600000000000001" customHeight="1" thickTop="1" thickBot="1" x14ac:dyDescent="0.35">
      <c r="B40" s="185"/>
      <c r="C40" s="186"/>
      <c r="D40" s="186"/>
      <c r="E40" s="187"/>
      <c r="F40" s="188"/>
      <c r="G40" s="189"/>
      <c r="H40" s="190"/>
      <c r="I40" s="190"/>
      <c r="J40" s="191"/>
      <c r="K40" s="192"/>
      <c r="L40" s="165"/>
      <c r="M40" s="23"/>
      <c r="N40" s="113"/>
    </row>
    <row r="41" spans="2:20" ht="21.95" customHeight="1" thickTop="1" thickBot="1" x14ac:dyDescent="0.4">
      <c r="B41" s="339" t="s">
        <v>275</v>
      </c>
      <c r="C41" s="339"/>
      <c r="D41" s="339"/>
      <c r="E41" s="339"/>
      <c r="F41" s="339"/>
      <c r="G41" s="339"/>
      <c r="H41" s="339"/>
      <c r="I41" s="339"/>
      <c r="J41" s="340"/>
      <c r="K41" s="341"/>
      <c r="L41" s="172"/>
      <c r="N41" s="23"/>
      <c r="O41" s="23"/>
      <c r="P41" s="23"/>
      <c r="Q41" s="173"/>
      <c r="S41" s="180"/>
    </row>
    <row r="42" spans="2:20" ht="27" thickTop="1" thickBot="1" x14ac:dyDescent="0.4">
      <c r="B42" s="144">
        <v>44955</v>
      </c>
      <c r="C42" s="146">
        <f>'[9]29 ENERO '!C67</f>
        <v>26</v>
      </c>
      <c r="D42" s="146">
        <f>'[9]29 ENERO '!B67</f>
        <v>79</v>
      </c>
      <c r="E42" s="152"/>
      <c r="F42" s="147" t="s">
        <v>278</v>
      </c>
      <c r="G42" s="148"/>
      <c r="H42" s="149">
        <f>'[9]29 ENERO '!G67</f>
        <v>12323753</v>
      </c>
      <c r="I42" s="150"/>
      <c r="J42" s="151"/>
      <c r="K42" s="341"/>
      <c r="S42" s="179"/>
    </row>
    <row r="43" spans="2:20" ht="31.5" thickTop="1" thickBot="1" x14ac:dyDescent="0.45">
      <c r="B43" s="144">
        <v>44955</v>
      </c>
      <c r="C43" s="156">
        <f>'[9]29 ENERO '!U25</f>
        <v>4</v>
      </c>
      <c r="D43" s="156">
        <f>'[9]29 ENERO '!T25</f>
        <v>16</v>
      </c>
      <c r="E43" s="152"/>
      <c r="F43" s="153" t="s">
        <v>279</v>
      </c>
      <c r="G43" s="148"/>
      <c r="H43" s="149">
        <f>'[9]29 ENERO '!Y25</f>
        <v>3073650</v>
      </c>
      <c r="I43" s="150"/>
      <c r="J43" s="151"/>
      <c r="K43" s="341"/>
      <c r="L43" s="154"/>
      <c r="P43" s="113"/>
      <c r="S43" s="179"/>
      <c r="T43" s="182"/>
    </row>
    <row r="44" spans="2:20" ht="42.6" customHeight="1" thickTop="1" thickBot="1" x14ac:dyDescent="0.5">
      <c r="B44" s="144">
        <v>44955</v>
      </c>
      <c r="C44" s="156">
        <f>'[9]29 ENERO '!L25</f>
        <v>2</v>
      </c>
      <c r="D44" s="156">
        <f>'[9]29 ENERO '!K25</f>
        <v>3</v>
      </c>
      <c r="E44" s="152"/>
      <c r="F44" s="153" t="s">
        <v>280</v>
      </c>
      <c r="G44" s="148"/>
      <c r="H44" s="149">
        <f>'[9]29 ENERO '!P25</f>
        <v>682585</v>
      </c>
      <c r="I44" s="150"/>
      <c r="J44" s="151"/>
      <c r="K44" s="341"/>
      <c r="L44" s="154"/>
      <c r="T44" s="183"/>
    </row>
    <row r="45" spans="2:20" ht="27" thickTop="1" thickBot="1" x14ac:dyDescent="0.4">
      <c r="B45" s="144"/>
      <c r="C45" s="156"/>
      <c r="D45" s="156"/>
      <c r="E45" s="152"/>
      <c r="F45" s="153"/>
      <c r="G45" s="148"/>
      <c r="H45" s="149"/>
      <c r="I45" s="150"/>
      <c r="J45" s="151"/>
      <c r="K45" s="345"/>
      <c r="L45" s="157" t="s">
        <v>281</v>
      </c>
      <c r="M45" s="158" t="s">
        <v>282</v>
      </c>
      <c r="S45" s="179"/>
    </row>
    <row r="46" spans="2:20" ht="22.5" thickTop="1" thickBot="1" x14ac:dyDescent="0.35">
      <c r="B46" s="144"/>
      <c r="C46" s="156"/>
      <c r="D46" s="156"/>
      <c r="E46" s="152"/>
      <c r="F46" s="153"/>
      <c r="G46" s="148"/>
      <c r="H46" s="149"/>
      <c r="I46" s="150"/>
      <c r="J46" s="151"/>
      <c r="K46" s="345"/>
      <c r="L46" s="346">
        <f>SUM(H42:I47)</f>
        <v>16079988</v>
      </c>
      <c r="M46" s="348"/>
      <c r="P46" s="155"/>
    </row>
    <row r="47" spans="2:20" ht="22.5" thickTop="1" thickBot="1" x14ac:dyDescent="0.35">
      <c r="B47" s="144"/>
      <c r="C47" s="156"/>
      <c r="D47" s="156"/>
      <c r="E47" s="152"/>
      <c r="F47" s="153"/>
      <c r="G47" s="148"/>
      <c r="H47" s="149"/>
      <c r="I47" s="150"/>
      <c r="J47" s="175"/>
      <c r="K47" s="345"/>
      <c r="L47" s="347"/>
      <c r="M47" s="349"/>
      <c r="N47" s="113"/>
      <c r="O47" s="82"/>
      <c r="P47" s="113"/>
    </row>
    <row r="48" spans="2:20" ht="22.5" thickTop="1" thickBot="1" x14ac:dyDescent="0.35">
      <c r="B48" s="144" t="s">
        <v>48</v>
      </c>
      <c r="C48" s="156">
        <f>SUM(C42:C47)</f>
        <v>32</v>
      </c>
      <c r="D48" s="156">
        <f>SUM(D42:D47)</f>
        <v>98</v>
      </c>
      <c r="E48" s="152">
        <f>SUM(E42:E47)</f>
        <v>0</v>
      </c>
      <c r="F48" s="153"/>
      <c r="G48" s="148"/>
      <c r="H48" s="162">
        <f>SUM(H42:H47)</f>
        <v>16079988</v>
      </c>
      <c r="I48" s="162">
        <f>SUM(I42:I47)</f>
        <v>0</v>
      </c>
      <c r="J48" s="176">
        <v>0</v>
      </c>
      <c r="K48" s="345"/>
      <c r="L48" s="165"/>
      <c r="M48" s="23" t="s">
        <v>277</v>
      </c>
      <c r="N48" s="113"/>
    </row>
    <row r="49" spans="2:17" ht="18.600000000000001" customHeight="1" thickTop="1" thickBot="1" x14ac:dyDescent="0.35">
      <c r="B49" s="185"/>
      <c r="C49" s="186"/>
      <c r="D49" s="186"/>
      <c r="E49" s="187"/>
      <c r="F49" s="188"/>
      <c r="G49" s="189"/>
      <c r="H49" s="190"/>
      <c r="I49" s="190"/>
      <c r="J49" s="191"/>
      <c r="K49" s="192"/>
      <c r="L49" s="165"/>
      <c r="M49" s="23"/>
      <c r="N49" s="113"/>
    </row>
    <row r="50" spans="2:17" ht="21.75" customHeight="1" thickTop="1" thickBot="1" x14ac:dyDescent="0.25">
      <c r="B50" s="340" t="s">
        <v>275</v>
      </c>
      <c r="C50" s="350"/>
      <c r="D50" s="350"/>
      <c r="E50" s="350"/>
      <c r="F50" s="350"/>
      <c r="G50" s="350"/>
      <c r="H50" s="350"/>
      <c r="I50" s="350"/>
      <c r="J50" s="351"/>
      <c r="K50" s="352"/>
      <c r="L50" s="172"/>
      <c r="N50" s="23"/>
      <c r="O50" s="23"/>
      <c r="P50" s="23"/>
      <c r="Q50" s="173"/>
    </row>
    <row r="51" spans="2:17" ht="22.5" thickTop="1" thickBot="1" x14ac:dyDescent="0.35">
      <c r="B51" s="184">
        <v>44959</v>
      </c>
      <c r="C51" s="146">
        <f>'[9]02 FEBRERO MAÑANA '!C67</f>
        <v>14</v>
      </c>
      <c r="D51" s="146">
        <f>'[9]02 FEBRERO MAÑANA '!B67</f>
        <v>54</v>
      </c>
      <c r="E51" s="152"/>
      <c r="F51" s="147" t="s">
        <v>278</v>
      </c>
      <c r="G51" s="148"/>
      <c r="H51" s="149">
        <f>'[9]02 FEBRERO MAÑANA '!G67</f>
        <v>4517446</v>
      </c>
      <c r="I51" s="150"/>
      <c r="J51" s="151"/>
      <c r="K51" s="353"/>
    </row>
    <row r="52" spans="2:17" ht="22.5" thickTop="1" thickBot="1" x14ac:dyDescent="0.35">
      <c r="B52" s="184">
        <v>44959</v>
      </c>
      <c r="C52" s="156">
        <f>'[9]02 FEBRERO MAÑANA '!U25</f>
        <v>2</v>
      </c>
      <c r="D52" s="156">
        <f>'[9]02 FEBRERO MAÑANA '!T25</f>
        <v>22</v>
      </c>
      <c r="E52" s="152"/>
      <c r="F52" s="153" t="s">
        <v>279</v>
      </c>
      <c r="G52" s="148"/>
      <c r="H52" s="149">
        <f>'[9]02 FEBRERO MAÑANA '!Y25</f>
        <v>2298785</v>
      </c>
      <c r="I52" s="150"/>
      <c r="J52" s="151"/>
      <c r="K52" s="353"/>
      <c r="L52" s="154"/>
      <c r="P52" s="113"/>
    </row>
    <row r="53" spans="2:17" ht="52.35" customHeight="1" thickTop="1" thickBot="1" x14ac:dyDescent="0.35">
      <c r="B53" s="184">
        <v>44959</v>
      </c>
      <c r="C53" s="156">
        <f>'[9]02 FEBRERO MAÑANA '!L25</f>
        <v>1</v>
      </c>
      <c r="D53" s="156">
        <f>'[9]02 FEBRERO MAÑANA '!K25</f>
        <v>4</v>
      </c>
      <c r="E53" s="152"/>
      <c r="F53" s="153" t="s">
        <v>280</v>
      </c>
      <c r="G53" s="148"/>
      <c r="H53" s="149">
        <f>'[9]02 FEBRERO MAÑANA '!P25</f>
        <v>509192</v>
      </c>
      <c r="I53" s="150"/>
      <c r="J53" s="151"/>
      <c r="K53" s="354"/>
      <c r="L53" s="154"/>
    </row>
    <row r="54" spans="2:17" ht="22.5" thickTop="1" thickBot="1" x14ac:dyDescent="0.35">
      <c r="B54" s="144"/>
      <c r="C54" s="156"/>
      <c r="D54" s="156"/>
      <c r="E54" s="152"/>
      <c r="F54" s="153"/>
      <c r="G54" s="148"/>
      <c r="H54" s="149"/>
      <c r="I54" s="150"/>
      <c r="J54" s="151"/>
      <c r="K54" s="355"/>
      <c r="L54" s="157" t="s">
        <v>281</v>
      </c>
      <c r="M54" s="158" t="s">
        <v>282</v>
      </c>
    </row>
    <row r="55" spans="2:17" ht="22.35" customHeight="1" thickTop="1" thickBot="1" x14ac:dyDescent="0.35">
      <c r="B55" s="144"/>
      <c r="C55" s="156"/>
      <c r="D55" s="156"/>
      <c r="E55" s="152"/>
      <c r="F55" s="153"/>
      <c r="G55" s="148"/>
      <c r="H55" s="149"/>
      <c r="I55" s="150"/>
      <c r="J55" s="151"/>
      <c r="K55" s="356"/>
      <c r="L55" s="358">
        <f>SUM(H51:I56)</f>
        <v>7325423</v>
      </c>
      <c r="M55" s="348"/>
      <c r="P55" s="155"/>
    </row>
    <row r="56" spans="2:17" ht="22.35" customHeight="1" thickTop="1" thickBot="1" x14ac:dyDescent="0.35">
      <c r="B56" s="144"/>
      <c r="C56" s="156"/>
      <c r="D56" s="156"/>
      <c r="E56" s="152"/>
      <c r="F56" s="153"/>
      <c r="G56" s="148"/>
      <c r="H56" s="149"/>
      <c r="I56" s="150"/>
      <c r="J56" s="175"/>
      <c r="K56" s="356"/>
      <c r="L56" s="359"/>
      <c r="M56" s="349"/>
      <c r="N56" s="113"/>
      <c r="O56" s="82"/>
      <c r="P56" s="113"/>
    </row>
    <row r="57" spans="2:17" ht="22.5" thickTop="1" thickBot="1" x14ac:dyDescent="0.35">
      <c r="B57" s="144" t="s">
        <v>48</v>
      </c>
      <c r="C57" s="156">
        <f>SUM(C51:C56)</f>
        <v>17</v>
      </c>
      <c r="D57" s="156">
        <f>SUM(D51:D56)</f>
        <v>80</v>
      </c>
      <c r="E57" s="152">
        <f>SUM(E51:E56)</f>
        <v>0</v>
      </c>
      <c r="F57" s="153"/>
      <c r="G57" s="148"/>
      <c r="H57" s="162">
        <f>SUM(H51:H56)</f>
        <v>7325423</v>
      </c>
      <c r="I57" s="162">
        <f>SUM(I51:I56)</f>
        <v>0</v>
      </c>
      <c r="J57" s="176">
        <v>0</v>
      </c>
      <c r="K57" s="357"/>
      <c r="L57" s="165"/>
      <c r="M57" s="23" t="s">
        <v>277</v>
      </c>
      <c r="N57" s="113"/>
    </row>
    <row r="58" spans="2:17" ht="14.1" customHeight="1" thickTop="1" thickBot="1" x14ac:dyDescent="0.35">
      <c r="B58" s="185"/>
      <c r="C58" s="186"/>
      <c r="D58" s="186"/>
      <c r="E58" s="187"/>
      <c r="F58" s="188"/>
      <c r="G58" s="189"/>
      <c r="H58" s="190"/>
      <c r="I58" s="190"/>
      <c r="J58" s="191"/>
      <c r="K58" s="192"/>
      <c r="L58" s="165"/>
      <c r="M58" s="23"/>
      <c r="N58" s="113"/>
    </row>
    <row r="59" spans="2:17" ht="21.95" customHeight="1" thickTop="1" thickBot="1" x14ac:dyDescent="0.25">
      <c r="B59" s="340" t="s">
        <v>275</v>
      </c>
      <c r="C59" s="350"/>
      <c r="D59" s="350"/>
      <c r="E59" s="350"/>
      <c r="F59" s="350"/>
      <c r="G59" s="350"/>
      <c r="H59" s="350"/>
      <c r="I59" s="350"/>
      <c r="J59" s="351"/>
      <c r="K59" s="352"/>
      <c r="L59" s="172"/>
      <c r="N59" s="23"/>
      <c r="O59" s="23"/>
      <c r="P59" s="23"/>
      <c r="Q59" s="173"/>
    </row>
    <row r="60" spans="2:17" ht="22.5" thickTop="1" thickBot="1" x14ac:dyDescent="0.35">
      <c r="B60" s="184">
        <v>44959</v>
      </c>
      <c r="C60" s="146">
        <f>'[9]02 FEBRERO TARDE'!C67</f>
        <v>14</v>
      </c>
      <c r="D60" s="146">
        <f>'[9]02 FEBRERO TARDE'!B67</f>
        <v>53</v>
      </c>
      <c r="E60" s="152"/>
      <c r="F60" s="147" t="s">
        <v>278</v>
      </c>
      <c r="G60" s="148"/>
      <c r="H60" s="149">
        <f>'[9]02 FEBRERO TARDE'!G67</f>
        <v>4397999</v>
      </c>
      <c r="I60" s="150"/>
      <c r="J60" s="151"/>
      <c r="K60" s="353"/>
    </row>
    <row r="61" spans="2:17" ht="22.5" thickTop="1" thickBot="1" x14ac:dyDescent="0.35">
      <c r="B61" s="184">
        <v>44959</v>
      </c>
      <c r="C61" s="156">
        <f>'[9]02 FEBRERO TARDE'!U25</f>
        <v>3</v>
      </c>
      <c r="D61" s="146">
        <f>'[9]02 FEBRERO TARDE'!T25</f>
        <v>7</v>
      </c>
      <c r="E61" s="152"/>
      <c r="F61" s="153" t="s">
        <v>279</v>
      </c>
      <c r="G61" s="148"/>
      <c r="H61" s="149">
        <f>'[9]02 FEBRERO TARDE'!Y25</f>
        <v>2661233</v>
      </c>
      <c r="I61" s="150"/>
      <c r="J61" s="151"/>
      <c r="K61" s="353"/>
      <c r="L61" s="154"/>
      <c r="P61" s="113"/>
    </row>
    <row r="62" spans="2:17" ht="52.35" customHeight="1" thickTop="1" thickBot="1" x14ac:dyDescent="0.35">
      <c r="B62" s="184">
        <v>44959</v>
      </c>
      <c r="C62" s="156">
        <f>'[9]02 FEBRERO TARDE'!L25</f>
        <v>0</v>
      </c>
      <c r="D62" s="156">
        <f>'[9]02 FEBRERO TARDE'!K25</f>
        <v>0</v>
      </c>
      <c r="E62" s="152"/>
      <c r="F62" s="153" t="s">
        <v>280</v>
      </c>
      <c r="G62" s="148"/>
      <c r="H62" s="149">
        <f>'[9]02 FEBRERO TARDE'!P25</f>
        <v>0</v>
      </c>
      <c r="I62" s="150"/>
      <c r="J62" s="151"/>
      <c r="K62" s="354"/>
      <c r="L62" s="154"/>
    </row>
    <row r="63" spans="2:17" ht="22.5" thickTop="1" thickBot="1" x14ac:dyDescent="0.35">
      <c r="B63" s="144"/>
      <c r="C63" s="156"/>
      <c r="D63" s="156"/>
      <c r="E63" s="152"/>
      <c r="F63" s="153"/>
      <c r="G63" s="148"/>
      <c r="H63" s="149"/>
      <c r="I63" s="150"/>
      <c r="J63" s="151"/>
      <c r="K63" s="355"/>
      <c r="L63" s="157" t="s">
        <v>281</v>
      </c>
      <c r="M63" s="158" t="s">
        <v>282</v>
      </c>
    </row>
    <row r="64" spans="2:17" ht="22.35" customHeight="1" thickTop="1" thickBot="1" x14ac:dyDescent="0.35">
      <c r="B64" s="144"/>
      <c r="C64" s="156"/>
      <c r="D64" s="156"/>
      <c r="E64" s="152"/>
      <c r="F64" s="153"/>
      <c r="G64" s="148"/>
      <c r="H64" s="149"/>
      <c r="I64" s="150"/>
      <c r="J64" s="151"/>
      <c r="K64" s="356"/>
      <c r="L64" s="358">
        <f>SUM(H60:I65)</f>
        <v>7059232</v>
      </c>
      <c r="M64" s="348"/>
      <c r="P64" s="155"/>
    </row>
    <row r="65" spans="2:17" ht="22.35" customHeight="1" thickTop="1" thickBot="1" x14ac:dyDescent="0.35">
      <c r="B65" s="144"/>
      <c r="C65" s="156"/>
      <c r="D65" s="156"/>
      <c r="E65" s="152"/>
      <c r="F65" s="153"/>
      <c r="G65" s="148"/>
      <c r="H65" s="149"/>
      <c r="I65" s="150"/>
      <c r="J65" s="175"/>
      <c r="K65" s="356"/>
      <c r="L65" s="359"/>
      <c r="M65" s="349"/>
      <c r="N65" s="113"/>
      <c r="O65" s="82"/>
      <c r="P65" s="113"/>
    </row>
    <row r="66" spans="2:17" ht="22.5" thickTop="1" thickBot="1" x14ac:dyDescent="0.35">
      <c r="B66" s="144" t="s">
        <v>48</v>
      </c>
      <c r="C66" s="156">
        <f>SUM(C60:C65)</f>
        <v>17</v>
      </c>
      <c r="D66" s="156">
        <f>SUM(D60:D65)</f>
        <v>60</v>
      </c>
      <c r="E66" s="152">
        <f>SUM(E60:E65)</f>
        <v>0</v>
      </c>
      <c r="F66" s="153"/>
      <c r="G66" s="148"/>
      <c r="H66" s="162">
        <f>SUM(H60:H65)</f>
        <v>7059232</v>
      </c>
      <c r="I66" s="162">
        <f>SUM(I60:I65)</f>
        <v>0</v>
      </c>
      <c r="J66" s="176">
        <v>0</v>
      </c>
      <c r="K66" s="357"/>
      <c r="L66" s="165"/>
      <c r="M66" s="23" t="s">
        <v>277</v>
      </c>
      <c r="N66" s="113"/>
    </row>
    <row r="67" spans="2:17" ht="14.1" customHeight="1" thickTop="1" thickBot="1" x14ac:dyDescent="0.35">
      <c r="B67" s="185"/>
      <c r="C67" s="186"/>
      <c r="D67" s="186"/>
      <c r="E67" s="187"/>
      <c r="F67" s="188"/>
      <c r="G67" s="189"/>
      <c r="H67" s="190"/>
      <c r="I67" s="190"/>
      <c r="J67" s="191"/>
      <c r="K67" s="192"/>
      <c r="L67" s="165"/>
      <c r="M67" s="23"/>
      <c r="N67" s="113"/>
    </row>
    <row r="68" spans="2:17" ht="21.95" customHeight="1" thickTop="1" thickBot="1" x14ac:dyDescent="0.25">
      <c r="B68" s="340" t="s">
        <v>275</v>
      </c>
      <c r="C68" s="350"/>
      <c r="D68" s="350"/>
      <c r="E68" s="350"/>
      <c r="F68" s="350"/>
      <c r="G68" s="350"/>
      <c r="H68" s="350"/>
      <c r="I68" s="350"/>
      <c r="J68" s="351"/>
      <c r="K68" s="352"/>
      <c r="L68" s="172"/>
      <c r="N68" s="23"/>
      <c r="O68" s="23"/>
      <c r="P68" s="23"/>
      <c r="Q68" s="173"/>
    </row>
    <row r="69" spans="2:17" ht="22.5" thickTop="1" thickBot="1" x14ac:dyDescent="0.35">
      <c r="B69" s="184">
        <v>44962</v>
      </c>
      <c r="C69" s="146">
        <f>'[9]05 FEBRERO   '!C67</f>
        <v>26</v>
      </c>
      <c r="D69" s="146">
        <f>'[9]05 FEBRERO   '!B67</f>
        <v>76</v>
      </c>
      <c r="E69" s="152"/>
      <c r="F69" s="147" t="s">
        <v>278</v>
      </c>
      <c r="G69" s="148"/>
      <c r="H69" s="149">
        <f>'[9]05 FEBRERO   '!G67</f>
        <v>12159740</v>
      </c>
      <c r="I69" s="150"/>
      <c r="J69" s="151"/>
      <c r="K69" s="353"/>
    </row>
    <row r="70" spans="2:17" ht="22.5" thickTop="1" thickBot="1" x14ac:dyDescent="0.35">
      <c r="B70" s="184">
        <v>44962</v>
      </c>
      <c r="C70" s="156">
        <f>'[9]05 FEBRERO   '!U25</f>
        <v>4</v>
      </c>
      <c r="D70" s="156">
        <f>'[9]05 FEBRERO   '!T25</f>
        <v>15</v>
      </c>
      <c r="E70" s="152"/>
      <c r="F70" s="153" t="s">
        <v>279</v>
      </c>
      <c r="G70" s="148"/>
      <c r="H70" s="149">
        <f>'[9]05 FEBRERO   '!Y25</f>
        <v>3015234</v>
      </c>
      <c r="I70" s="150"/>
      <c r="J70" s="151"/>
      <c r="K70" s="353"/>
      <c r="L70" s="154"/>
      <c r="P70" s="113"/>
    </row>
    <row r="71" spans="2:17" ht="52.35" customHeight="1" thickTop="1" thickBot="1" x14ac:dyDescent="0.35">
      <c r="B71" s="184">
        <v>44962</v>
      </c>
      <c r="C71" s="156">
        <f>'[9]05 FEBRERO   '!L25</f>
        <v>3</v>
      </c>
      <c r="D71" s="156">
        <f>'[9]05 FEBRERO   '!K25</f>
        <v>3</v>
      </c>
      <c r="E71" s="152"/>
      <c r="F71" s="153" t="s">
        <v>280</v>
      </c>
      <c r="G71" s="148"/>
      <c r="H71" s="149">
        <f>'[9]05 FEBRERO   '!P25</f>
        <v>1191777</v>
      </c>
      <c r="I71" s="150"/>
      <c r="J71" s="151"/>
      <c r="K71" s="354"/>
      <c r="L71" s="154"/>
    </row>
    <row r="72" spans="2:17" ht="22.5" thickTop="1" thickBot="1" x14ac:dyDescent="0.35">
      <c r="B72" s="144"/>
      <c r="C72" s="156"/>
      <c r="D72" s="156"/>
      <c r="E72" s="152"/>
      <c r="F72" s="153"/>
      <c r="G72" s="148"/>
      <c r="H72" s="149"/>
      <c r="I72" s="150"/>
      <c r="J72" s="151"/>
      <c r="K72" s="355"/>
      <c r="L72" s="157" t="s">
        <v>281</v>
      </c>
      <c r="M72" s="158" t="s">
        <v>282</v>
      </c>
    </row>
    <row r="73" spans="2:17" ht="22.35" customHeight="1" thickTop="1" thickBot="1" x14ac:dyDescent="0.35">
      <c r="B73" s="144"/>
      <c r="C73" s="156"/>
      <c r="D73" s="156"/>
      <c r="E73" s="152"/>
      <c r="F73" s="153"/>
      <c r="G73" s="148"/>
      <c r="H73" s="149"/>
      <c r="I73" s="150"/>
      <c r="J73" s="151"/>
      <c r="K73" s="356"/>
      <c r="L73" s="358">
        <f>SUM(H69:I74)</f>
        <v>16366751</v>
      </c>
      <c r="M73" s="348"/>
      <c r="P73" s="155"/>
    </row>
    <row r="74" spans="2:17" ht="22.35" customHeight="1" thickTop="1" thickBot="1" x14ac:dyDescent="0.35">
      <c r="B74" s="144"/>
      <c r="C74" s="156"/>
      <c r="D74" s="156"/>
      <c r="E74" s="152"/>
      <c r="F74" s="153"/>
      <c r="G74" s="148"/>
      <c r="H74" s="149"/>
      <c r="I74" s="150"/>
      <c r="J74" s="175"/>
      <c r="K74" s="356"/>
      <c r="L74" s="359"/>
      <c r="M74" s="349"/>
      <c r="N74" s="113"/>
      <c r="O74" s="82"/>
      <c r="P74" s="113"/>
    </row>
    <row r="75" spans="2:17" ht="22.5" thickTop="1" thickBot="1" x14ac:dyDescent="0.35">
      <c r="B75" s="144" t="s">
        <v>48</v>
      </c>
      <c r="C75" s="156">
        <f>SUM(C69:C74)</f>
        <v>33</v>
      </c>
      <c r="D75" s="156">
        <f>SUM(D69:D74)</f>
        <v>94</v>
      </c>
      <c r="E75" s="152">
        <f>SUM(E69:E74)</f>
        <v>0</v>
      </c>
      <c r="F75" s="153"/>
      <c r="G75" s="148"/>
      <c r="H75" s="162">
        <f>SUM(H69:H74)</f>
        <v>16366751</v>
      </c>
      <c r="I75" s="162">
        <f>SUM(I69:I74)</f>
        <v>0</v>
      </c>
      <c r="J75" s="176">
        <v>0</v>
      </c>
      <c r="K75" s="357"/>
      <c r="L75" s="165"/>
      <c r="M75" s="23" t="s">
        <v>277</v>
      </c>
      <c r="N75" s="113"/>
    </row>
    <row r="76" spans="2:17" ht="15.95" customHeight="1" thickTop="1" thickBot="1" x14ac:dyDescent="0.3">
      <c r="B76" s="138"/>
      <c r="C76" s="139"/>
      <c r="D76" s="139"/>
      <c r="E76" s="139"/>
      <c r="F76" s="140"/>
      <c r="G76" s="141"/>
      <c r="H76" s="142"/>
      <c r="I76" s="142"/>
      <c r="J76" s="193"/>
      <c r="K76" s="143"/>
      <c r="L76" s="194"/>
      <c r="M76" s="23"/>
      <c r="N76" s="195"/>
      <c r="O76" s="23"/>
      <c r="P76" s="23"/>
    </row>
    <row r="77" spans="2:17" ht="51.75" customHeight="1" thickTop="1" thickBot="1" x14ac:dyDescent="0.35">
      <c r="B77" s="196"/>
      <c r="C77" s="197"/>
      <c r="D77" s="197"/>
      <c r="E77" s="197"/>
      <c r="F77" s="198"/>
      <c r="G77" s="199"/>
      <c r="H77" s="200" t="s">
        <v>285</v>
      </c>
      <c r="I77" s="201" t="s">
        <v>286</v>
      </c>
      <c r="J77" s="201" t="s">
        <v>273</v>
      </c>
      <c r="K77" s="202"/>
      <c r="L77" s="203"/>
      <c r="M77" s="23"/>
      <c r="N77" s="195"/>
      <c r="O77" s="23"/>
      <c r="P77" s="23"/>
      <c r="Q77" s="113"/>
    </row>
    <row r="78" spans="2:17" ht="49.7" customHeight="1" thickBot="1" x14ac:dyDescent="0.45">
      <c r="B78" s="204" t="s">
        <v>48</v>
      </c>
      <c r="C78" s="205">
        <f>C21+C12+C30+C57+C48+C39</f>
        <v>172</v>
      </c>
      <c r="D78" s="205">
        <f>D21+D12+D30+D57+D48+D66+D39</f>
        <v>567</v>
      </c>
      <c r="E78" s="205">
        <f>E21+E12+E30+E57+E66+E48+E39</f>
        <v>0</v>
      </c>
      <c r="F78" s="206" t="s">
        <v>48</v>
      </c>
      <c r="G78" s="206"/>
      <c r="H78" s="207">
        <f>SUM(H12,H21,H30,H39,H48,H57,H66,H75)</f>
        <v>106258792</v>
      </c>
      <c r="I78" s="208">
        <f>I12+I21+I30+I57+I66+I48+I39</f>
        <v>0</v>
      </c>
      <c r="J78" s="208">
        <f>J12+J21+J30+J57+J66</f>
        <v>0</v>
      </c>
      <c r="K78" s="209"/>
      <c r="L78" s="210" t="s">
        <v>287</v>
      </c>
      <c r="M78" s="210" t="s">
        <v>288</v>
      </c>
      <c r="N78" s="210" t="s">
        <v>289</v>
      </c>
      <c r="O78" s="210" t="s">
        <v>290</v>
      </c>
      <c r="P78" s="23"/>
    </row>
    <row r="79" spans="2:17" ht="64.7" customHeight="1" thickBot="1" x14ac:dyDescent="0.45">
      <c r="B79" s="211"/>
      <c r="C79" s="212"/>
      <c r="D79" s="212"/>
      <c r="E79" s="213"/>
      <c r="F79" s="214" t="s">
        <v>291</v>
      </c>
      <c r="G79" s="360">
        <f>H78+I78</f>
        <v>106258792</v>
      </c>
      <c r="H79" s="361"/>
      <c r="I79" s="361"/>
      <c r="J79" s="362"/>
      <c r="K79" s="215"/>
      <c r="L79" s="216">
        <f>SUM('[9]8 ENERO'!M70,'[9]9 ENERO '!M70,'[9]15 ENERO'!M70,'[9]22 ENERO'!M70,'[9]29 ENERO '!M70,'[9]02 FEBRERO MAÑANA '!M70,'[9]02 FEBRERO TARDE'!M70,'[9]05 FEBRERO   '!M70)</f>
        <v>28332541</v>
      </c>
      <c r="M79" s="216">
        <f>SUM('[9]8 ENERO'!N70,'[9]9 ENERO '!N70,'[9]15 ENERO'!N70,'[9]22 ENERO'!N70,'[9]29 ENERO '!N70,'[9]02 FEBRERO MAÑANA '!N70,'[9]02 FEBRERO TARDE'!N70,'[9]05 FEBRERO   '!N70)</f>
        <v>47853628</v>
      </c>
      <c r="N79" s="216">
        <f>SUM('[9]8 ENERO'!O70,'[9]9 ENERO '!O70,'[9]15 ENERO'!O70,'[9]22 ENERO'!O70,'[9]29 ENERO '!O70,'[9]02 FEBRERO MAÑANA '!O70,'[9]02 FEBRERO TARDE'!O70,'[9]05 FEBRERO   '!O70)</f>
        <v>30072623</v>
      </c>
      <c r="O79" s="217">
        <f>L79+M79+N79</f>
        <v>106258792</v>
      </c>
      <c r="P79" s="218"/>
      <c r="Q79" s="219"/>
    </row>
    <row r="80" spans="2:17" ht="52.5" customHeight="1" thickBot="1" x14ac:dyDescent="0.25">
      <c r="B80" s="211"/>
      <c r="C80" s="212"/>
      <c r="D80" s="212"/>
      <c r="E80" s="213"/>
      <c r="F80" s="214" t="s">
        <v>292</v>
      </c>
      <c r="G80" s="363">
        <f>K9</f>
        <v>31815123</v>
      </c>
      <c r="H80" s="364"/>
      <c r="I80" s="364"/>
      <c r="J80" s="365"/>
      <c r="K80" s="220"/>
      <c r="L80" s="3"/>
    </row>
    <row r="81" spans="2:15" ht="30" customHeight="1" thickBot="1" x14ac:dyDescent="0.25">
      <c r="B81" s="366" t="s">
        <v>293</v>
      </c>
      <c r="C81" s="367"/>
      <c r="D81" s="367"/>
      <c r="E81" s="367"/>
      <c r="F81" s="367"/>
      <c r="G81" s="367"/>
      <c r="H81" s="367"/>
      <c r="I81" s="367"/>
      <c r="J81" s="367"/>
      <c r="K81" s="367"/>
      <c r="L81" s="221" t="s">
        <v>294</v>
      </c>
      <c r="M81" s="23"/>
      <c r="N81" s="23"/>
      <c r="O81" s="23"/>
    </row>
    <row r="82" spans="2:15" ht="75" customHeight="1" x14ac:dyDescent="0.35">
      <c r="B82" s="222" t="s">
        <v>295</v>
      </c>
      <c r="C82" s="223" t="s">
        <v>296</v>
      </c>
      <c r="D82" s="223" t="s">
        <v>297</v>
      </c>
      <c r="E82" s="224" t="s">
        <v>298</v>
      </c>
      <c r="F82" s="224" t="s">
        <v>299</v>
      </c>
      <c r="G82" s="224" t="s">
        <v>300</v>
      </c>
      <c r="H82" s="224" t="s">
        <v>301</v>
      </c>
      <c r="I82" s="224" t="s">
        <v>302</v>
      </c>
      <c r="J82" s="224" t="s">
        <v>303</v>
      </c>
      <c r="K82" s="225" t="s">
        <v>304</v>
      </c>
      <c r="L82" s="226">
        <f>G80</f>
        <v>31815123</v>
      </c>
      <c r="M82" s="226"/>
      <c r="N82" s="23"/>
      <c r="O82" s="23"/>
    </row>
    <row r="83" spans="2:15" s="236" customFormat="1" ht="72.75" customHeight="1" x14ac:dyDescent="0.35">
      <c r="B83" s="227">
        <v>44957</v>
      </c>
      <c r="C83" s="228">
        <v>0.23958333333333334</v>
      </c>
      <c r="D83" s="228">
        <v>0.77083333333333337</v>
      </c>
      <c r="E83" s="229" t="s">
        <v>305</v>
      </c>
      <c r="F83" s="229" t="s">
        <v>306</v>
      </c>
      <c r="G83" s="229" t="s">
        <v>307</v>
      </c>
      <c r="H83" s="229" t="s">
        <v>308</v>
      </c>
      <c r="I83" s="230" t="str">
        <f t="shared" ref="I83:I146" si="0">+IF(J83=0,0,CONCATENATE(MID(J83,FIND("-",J83,1)+1,4),"ORAS"))</f>
        <v>15 HORAS</v>
      </c>
      <c r="J83" s="231" t="s">
        <v>151</v>
      </c>
      <c r="K83" s="232">
        <f>+IF(J83=0,0,IF(J83="","",VLOOKUP('INFORME FINAL ENE - FEB'!J83,[9]PLANTILLA!$H$139:$I$191,2,0)))</f>
        <v>323189</v>
      </c>
      <c r="L83" s="233"/>
      <c r="M83" s="234"/>
      <c r="N83" s="235"/>
      <c r="O83" s="235"/>
    </row>
    <row r="84" spans="2:15" s="236" customFormat="1" ht="72.75" customHeight="1" x14ac:dyDescent="0.35">
      <c r="B84" s="227">
        <v>44930</v>
      </c>
      <c r="C84" s="228">
        <v>0.23958333333333334</v>
      </c>
      <c r="D84" s="228">
        <v>0.77083333333333337</v>
      </c>
      <c r="E84" s="229" t="s">
        <v>305</v>
      </c>
      <c r="F84" s="229" t="s">
        <v>306</v>
      </c>
      <c r="G84" s="229" t="s">
        <v>307</v>
      </c>
      <c r="H84" s="229" t="s">
        <v>308</v>
      </c>
      <c r="I84" s="230" t="str">
        <f t="shared" si="0"/>
        <v>15 HORAS</v>
      </c>
      <c r="J84" s="231" t="s">
        <v>151</v>
      </c>
      <c r="K84" s="232">
        <f>+IF(J84=0,0,IF(J84="","",VLOOKUP('INFORME FINAL ENE - FEB'!J84,[9]PLANTILLA!$H$139:$I$191,2,0)))</f>
        <v>323189</v>
      </c>
      <c r="L84" s="237"/>
      <c r="M84" s="234"/>
      <c r="N84" s="235"/>
      <c r="O84" s="235"/>
    </row>
    <row r="85" spans="2:15" s="236" customFormat="1" ht="72.75" customHeight="1" x14ac:dyDescent="0.35">
      <c r="B85" s="227">
        <v>44931</v>
      </c>
      <c r="C85" s="228">
        <v>0.5</v>
      </c>
      <c r="D85" s="228">
        <v>0.5625</v>
      </c>
      <c r="E85" s="229" t="s">
        <v>305</v>
      </c>
      <c r="F85" s="229" t="s">
        <v>306</v>
      </c>
      <c r="G85" s="229" t="s">
        <v>307</v>
      </c>
      <c r="H85" s="229" t="s">
        <v>308</v>
      </c>
      <c r="I85" s="230" t="str">
        <f t="shared" si="0"/>
        <v>09 HORAS</v>
      </c>
      <c r="J85" s="231" t="s">
        <v>170</v>
      </c>
      <c r="K85" s="232">
        <f>+IF(J85=0,0,IF(J85="","",VLOOKUP('INFORME FINAL ENE - FEB'!J85,[9]PLANTILLA!$H$139:$I$191,2,0)))</f>
        <v>290841</v>
      </c>
      <c r="L85" s="237"/>
      <c r="M85" s="234"/>
      <c r="N85" s="235"/>
      <c r="O85" s="235"/>
    </row>
    <row r="86" spans="2:15" s="236" customFormat="1" ht="72.75" customHeight="1" x14ac:dyDescent="0.35">
      <c r="B86" s="227">
        <v>44932</v>
      </c>
      <c r="C86" s="228">
        <v>0.23958333333333334</v>
      </c>
      <c r="D86" s="228">
        <v>0.77083333333333337</v>
      </c>
      <c r="E86" s="229" t="s">
        <v>305</v>
      </c>
      <c r="F86" s="229" t="s">
        <v>306</v>
      </c>
      <c r="G86" s="229" t="s">
        <v>307</v>
      </c>
      <c r="H86" s="229" t="s">
        <v>308</v>
      </c>
      <c r="I86" s="230" t="str">
        <f t="shared" si="0"/>
        <v>15 HORAS</v>
      </c>
      <c r="J86" s="231" t="s">
        <v>151</v>
      </c>
      <c r="K86" s="232">
        <f>+IF(J86=0,0,IF(J86="","",VLOOKUP('INFORME FINAL ENE - FEB'!J86,[9]PLANTILLA!$H$139:$I$191,2,0)))</f>
        <v>323189</v>
      </c>
      <c r="L86" s="238"/>
      <c r="M86" s="234"/>
      <c r="N86" s="235"/>
      <c r="O86" s="235"/>
    </row>
    <row r="87" spans="2:15" s="236" customFormat="1" ht="72.75" customHeight="1" x14ac:dyDescent="0.35">
      <c r="B87" s="227">
        <v>44936</v>
      </c>
      <c r="C87" s="228">
        <v>0.23958333333333334</v>
      </c>
      <c r="D87" s="228">
        <v>0.5625</v>
      </c>
      <c r="E87" s="229" t="s">
        <v>305</v>
      </c>
      <c r="F87" s="229" t="s">
        <v>306</v>
      </c>
      <c r="G87" s="229" t="s">
        <v>307</v>
      </c>
      <c r="H87" s="229" t="s">
        <v>308</v>
      </c>
      <c r="I87" s="230" t="str">
        <f t="shared" si="0"/>
        <v>09 HORAS</v>
      </c>
      <c r="J87" s="231" t="s">
        <v>170</v>
      </c>
      <c r="K87" s="232">
        <f>+IF(J87=0,0,IF(J87="","",VLOOKUP('INFORME FINAL ENE - FEB'!J87,[9]PLANTILLA!$H$139:$I$191,2,0)))</f>
        <v>290841</v>
      </c>
      <c r="L87" s="237"/>
      <c r="M87" s="234"/>
      <c r="N87" s="235"/>
      <c r="O87" s="235"/>
    </row>
    <row r="88" spans="2:15" s="236" customFormat="1" ht="72.75" customHeight="1" x14ac:dyDescent="0.35">
      <c r="B88" s="227">
        <v>44937</v>
      </c>
      <c r="C88" s="228">
        <v>0.23958333333333334</v>
      </c>
      <c r="D88" s="228">
        <v>0.5625</v>
      </c>
      <c r="E88" s="229" t="s">
        <v>305</v>
      </c>
      <c r="F88" s="229" t="s">
        <v>306</v>
      </c>
      <c r="G88" s="229" t="s">
        <v>307</v>
      </c>
      <c r="H88" s="229" t="s">
        <v>308</v>
      </c>
      <c r="I88" s="230" t="str">
        <f t="shared" si="0"/>
        <v>09 HORAS</v>
      </c>
      <c r="J88" s="231" t="s">
        <v>170</v>
      </c>
      <c r="K88" s="232">
        <f>+IF(J88=0,0,IF(J88="","",VLOOKUP('INFORME FINAL ENE - FEB'!J88,[9]PLANTILLA!$H$139:$I$191,2,0)))</f>
        <v>290841</v>
      </c>
      <c r="L88" s="237"/>
      <c r="M88" s="234"/>
      <c r="N88" s="235"/>
      <c r="O88" s="235"/>
    </row>
    <row r="89" spans="2:15" s="236" customFormat="1" ht="72.75" customHeight="1" x14ac:dyDescent="0.35">
      <c r="B89" s="227">
        <v>44938</v>
      </c>
      <c r="C89" s="228">
        <v>0.28125</v>
      </c>
      <c r="D89" s="228">
        <v>0.77083333333333337</v>
      </c>
      <c r="E89" s="229" t="s">
        <v>305</v>
      </c>
      <c r="F89" s="229" t="s">
        <v>306</v>
      </c>
      <c r="G89" s="229" t="s">
        <v>307</v>
      </c>
      <c r="H89" s="229" t="s">
        <v>308</v>
      </c>
      <c r="I89" s="230" t="str">
        <f t="shared" si="0"/>
        <v>15 HORAS</v>
      </c>
      <c r="J89" s="231" t="s">
        <v>151</v>
      </c>
      <c r="K89" s="232">
        <f>+IF(J89=0,0,IF(J89="","",VLOOKUP('INFORME FINAL ENE - FEB'!J89,[9]PLANTILLA!$H$139:$I$191,2,0)))</f>
        <v>323189</v>
      </c>
      <c r="L89" s="237"/>
      <c r="M89" s="234"/>
      <c r="N89" s="235"/>
      <c r="O89" s="235"/>
    </row>
    <row r="90" spans="2:15" s="236" customFormat="1" ht="72.75" customHeight="1" x14ac:dyDescent="0.35">
      <c r="B90" s="227">
        <v>44939</v>
      </c>
      <c r="C90" s="228">
        <v>0.23958333333333334</v>
      </c>
      <c r="D90" s="228">
        <v>0.5625</v>
      </c>
      <c r="E90" s="229" t="s">
        <v>305</v>
      </c>
      <c r="F90" s="229" t="s">
        <v>306</v>
      </c>
      <c r="G90" s="229" t="s">
        <v>307</v>
      </c>
      <c r="H90" s="229" t="s">
        <v>308</v>
      </c>
      <c r="I90" s="230" t="str">
        <f t="shared" si="0"/>
        <v>09 HORAS</v>
      </c>
      <c r="J90" s="231" t="s">
        <v>170</v>
      </c>
      <c r="K90" s="232">
        <f>+IF(J90=0,0,IF(J90="","",VLOOKUP('INFORME FINAL ENE - FEB'!J90,[9]PLANTILLA!$H$139:$I$191,2,0)))</f>
        <v>290841</v>
      </c>
      <c r="L90" s="237"/>
      <c r="M90" s="234"/>
      <c r="N90" s="235"/>
      <c r="O90" s="235"/>
    </row>
    <row r="91" spans="2:15" s="236" customFormat="1" ht="72.75" customHeight="1" x14ac:dyDescent="0.35">
      <c r="B91" s="227">
        <v>44943</v>
      </c>
      <c r="C91" s="228">
        <v>0.23958333333333334</v>
      </c>
      <c r="D91" s="228">
        <v>0.77083333333333337</v>
      </c>
      <c r="E91" s="229" t="s">
        <v>305</v>
      </c>
      <c r="F91" s="229" t="s">
        <v>306</v>
      </c>
      <c r="G91" s="229" t="s">
        <v>307</v>
      </c>
      <c r="H91" s="229" t="s">
        <v>308</v>
      </c>
      <c r="I91" s="230" t="str">
        <f t="shared" si="0"/>
        <v>15 HORAS</v>
      </c>
      <c r="J91" s="231" t="s">
        <v>151</v>
      </c>
      <c r="K91" s="232">
        <f>+IF(J91=0,0,IF(J91="","",VLOOKUP('INFORME FINAL ENE - FEB'!J91,[9]PLANTILLA!$H$139:$I$191,2,0)))</f>
        <v>323189</v>
      </c>
      <c r="L91" s="237"/>
      <c r="M91" s="234"/>
      <c r="N91" s="235"/>
      <c r="O91" s="235"/>
    </row>
    <row r="92" spans="2:15" s="236" customFormat="1" ht="72.75" customHeight="1" x14ac:dyDescent="0.35">
      <c r="B92" s="227">
        <v>44944</v>
      </c>
      <c r="C92" s="228">
        <v>0.23958333333333334</v>
      </c>
      <c r="D92" s="228">
        <v>0.77083333333333337</v>
      </c>
      <c r="E92" s="229" t="s">
        <v>305</v>
      </c>
      <c r="F92" s="229" t="s">
        <v>306</v>
      </c>
      <c r="G92" s="229" t="s">
        <v>307</v>
      </c>
      <c r="H92" s="229" t="s">
        <v>308</v>
      </c>
      <c r="I92" s="230" t="str">
        <f t="shared" si="0"/>
        <v>15 HORAS</v>
      </c>
      <c r="J92" s="231" t="s">
        <v>151</v>
      </c>
      <c r="K92" s="232">
        <f>+IF(J92=0,0,IF(J92="","",VLOOKUP('INFORME FINAL ENE - FEB'!J92,[9]PLANTILLA!$H$139:$I$191,2,0)))</f>
        <v>323189</v>
      </c>
      <c r="L92" s="237"/>
      <c r="M92" s="234"/>
      <c r="N92" s="235"/>
      <c r="O92" s="235"/>
    </row>
    <row r="93" spans="2:15" s="236" customFormat="1" ht="72.75" customHeight="1" x14ac:dyDescent="0.35">
      <c r="B93" s="227">
        <v>44945</v>
      </c>
      <c r="C93" s="228">
        <v>0.5</v>
      </c>
      <c r="D93" s="228">
        <v>0.5625</v>
      </c>
      <c r="E93" s="229" t="s">
        <v>305</v>
      </c>
      <c r="F93" s="229" t="s">
        <v>306</v>
      </c>
      <c r="G93" s="229" t="s">
        <v>307</v>
      </c>
      <c r="H93" s="229" t="s">
        <v>308</v>
      </c>
      <c r="I93" s="230" t="str">
        <f t="shared" si="0"/>
        <v>09 HORAS</v>
      </c>
      <c r="J93" s="231" t="s">
        <v>170</v>
      </c>
      <c r="K93" s="232">
        <f>+IF(J93=0,0,IF(J93="","",VLOOKUP('INFORME FINAL ENE - FEB'!J93,[9]PLANTILLA!$H$139:$I$191,2,0)))</f>
        <v>290841</v>
      </c>
      <c r="L93" s="237"/>
      <c r="M93" s="239"/>
    </row>
    <row r="94" spans="2:15" s="236" customFormat="1" ht="72.75" customHeight="1" x14ac:dyDescent="0.35">
      <c r="B94" s="227">
        <v>44946</v>
      </c>
      <c r="C94" s="228">
        <v>0.23958333333333334</v>
      </c>
      <c r="D94" s="228">
        <v>0.77083333333333337</v>
      </c>
      <c r="E94" s="229" t="s">
        <v>305</v>
      </c>
      <c r="F94" s="229" t="s">
        <v>306</v>
      </c>
      <c r="G94" s="229" t="s">
        <v>307</v>
      </c>
      <c r="H94" s="229" t="s">
        <v>308</v>
      </c>
      <c r="I94" s="230" t="str">
        <f t="shared" si="0"/>
        <v>15 HORAS</v>
      </c>
      <c r="J94" s="231" t="s">
        <v>151</v>
      </c>
      <c r="K94" s="232">
        <f>+IF(J94=0,0,IF(J94="","",VLOOKUP('INFORME FINAL ENE - FEB'!J94,[9]PLANTILLA!$H$139:$I$191,2,0)))</f>
        <v>323189</v>
      </c>
      <c r="L94" s="237"/>
      <c r="M94" s="239"/>
    </row>
    <row r="95" spans="2:15" s="236" customFormat="1" ht="72.75" customHeight="1" x14ac:dyDescent="0.35">
      <c r="B95" s="227">
        <v>44950</v>
      </c>
      <c r="C95" s="228">
        <v>0.23958333333333334</v>
      </c>
      <c r="D95" s="228">
        <v>0.5625</v>
      </c>
      <c r="E95" s="229" t="s">
        <v>305</v>
      </c>
      <c r="F95" s="229" t="s">
        <v>306</v>
      </c>
      <c r="G95" s="229" t="s">
        <v>307</v>
      </c>
      <c r="H95" s="229" t="s">
        <v>308</v>
      </c>
      <c r="I95" s="230" t="str">
        <f t="shared" si="0"/>
        <v>09 HORAS</v>
      </c>
      <c r="J95" s="231" t="s">
        <v>170</v>
      </c>
      <c r="K95" s="232">
        <f>+IF(J95=0,0,IF(J95="","",VLOOKUP('INFORME FINAL ENE - FEB'!J95,[9]PLANTILLA!$H$139:$I$191,2,0)))</f>
        <v>290841</v>
      </c>
      <c r="L95" s="237"/>
      <c r="M95" s="239"/>
    </row>
    <row r="96" spans="2:15" s="236" customFormat="1" ht="72.75" customHeight="1" x14ac:dyDescent="0.35">
      <c r="B96" s="227">
        <v>44951</v>
      </c>
      <c r="C96" s="228">
        <v>0.23958333333333334</v>
      </c>
      <c r="D96" s="228">
        <v>0.5625</v>
      </c>
      <c r="E96" s="229" t="s">
        <v>305</v>
      </c>
      <c r="F96" s="229" t="s">
        <v>306</v>
      </c>
      <c r="G96" s="229" t="s">
        <v>307</v>
      </c>
      <c r="H96" s="229" t="s">
        <v>308</v>
      </c>
      <c r="I96" s="230" t="str">
        <f t="shared" si="0"/>
        <v>09 HORAS</v>
      </c>
      <c r="J96" s="231" t="s">
        <v>170</v>
      </c>
      <c r="K96" s="232">
        <f>+IF(J96=0,0,IF(J96="","",VLOOKUP('INFORME FINAL ENE - FEB'!J96,[9]PLANTILLA!$H$139:$I$191,2,0)))</f>
        <v>290841</v>
      </c>
      <c r="L96" s="237"/>
      <c r="M96" s="239"/>
    </row>
    <row r="97" spans="2:118" s="236" customFormat="1" ht="72.75" customHeight="1" x14ac:dyDescent="0.35">
      <c r="B97" s="227">
        <v>44952</v>
      </c>
      <c r="C97" s="228">
        <v>0.23958333333333334</v>
      </c>
      <c r="D97" s="228">
        <v>0.77083333333333337</v>
      </c>
      <c r="E97" s="229" t="s">
        <v>305</v>
      </c>
      <c r="F97" s="229" t="s">
        <v>306</v>
      </c>
      <c r="G97" s="229" t="s">
        <v>307</v>
      </c>
      <c r="H97" s="229" t="s">
        <v>308</v>
      </c>
      <c r="I97" s="230" t="str">
        <f t="shared" si="0"/>
        <v>15 HORAS</v>
      </c>
      <c r="J97" s="231" t="s">
        <v>151</v>
      </c>
      <c r="K97" s="232">
        <f>+IF(J97=0,0,IF(J97="","",VLOOKUP('INFORME FINAL ENE - FEB'!J97,[9]PLANTILLA!$H$139:$I$191,2,0)))</f>
        <v>323189</v>
      </c>
      <c r="L97" s="237"/>
      <c r="M97" s="240"/>
    </row>
    <row r="98" spans="2:118" s="236" customFormat="1" ht="72.75" customHeight="1" x14ac:dyDescent="0.35">
      <c r="B98" s="227">
        <v>44953</v>
      </c>
      <c r="C98" s="228">
        <v>0.23958333333333334</v>
      </c>
      <c r="D98" s="228">
        <v>0.5625</v>
      </c>
      <c r="E98" s="229" t="s">
        <v>305</v>
      </c>
      <c r="F98" s="229" t="s">
        <v>306</v>
      </c>
      <c r="G98" s="229" t="s">
        <v>307</v>
      </c>
      <c r="H98" s="229" t="s">
        <v>308</v>
      </c>
      <c r="I98" s="230" t="str">
        <f t="shared" si="0"/>
        <v>09 HORAS</v>
      </c>
      <c r="J98" s="231" t="s">
        <v>170</v>
      </c>
      <c r="K98" s="232">
        <f>+IF(J98=0,0,IF(J98="","",VLOOKUP('INFORME FINAL ENE - FEB'!J98,[9]PLANTILLA!$H$139:$I$191,2,0)))</f>
        <v>290841</v>
      </c>
      <c r="L98" s="237"/>
      <c r="M98" s="240"/>
    </row>
    <row r="99" spans="2:118" s="236" customFormat="1" ht="72.75" customHeight="1" x14ac:dyDescent="0.2">
      <c r="B99" s="227">
        <v>44927</v>
      </c>
      <c r="C99" s="228">
        <v>0.22916666666666666</v>
      </c>
      <c r="D99" s="228">
        <v>0.75</v>
      </c>
      <c r="E99" s="229" t="s">
        <v>305</v>
      </c>
      <c r="F99" s="229" t="s">
        <v>306</v>
      </c>
      <c r="G99" s="229" t="s">
        <v>307</v>
      </c>
      <c r="H99" s="229" t="s">
        <v>308</v>
      </c>
      <c r="I99" s="230" t="str">
        <f t="shared" si="0"/>
        <v>15 HORAS</v>
      </c>
      <c r="J99" s="231" t="s">
        <v>151</v>
      </c>
      <c r="K99" s="232">
        <f>+IF(J99=0,0,IF(J99="","",VLOOKUP('INFORME FINAL ENE - FEB'!J99,[9]PLANTILLA!$H$139:$I$191,2,0)))</f>
        <v>323189</v>
      </c>
      <c r="L99" s="241"/>
      <c r="M99" s="239"/>
    </row>
    <row r="100" spans="2:118" s="236" customFormat="1" ht="72.75" customHeight="1" x14ac:dyDescent="0.35">
      <c r="B100" s="227">
        <v>44928</v>
      </c>
      <c r="C100" s="228">
        <v>0.22916666666666666</v>
      </c>
      <c r="D100" s="228">
        <v>0.5625</v>
      </c>
      <c r="E100" s="229" t="s">
        <v>305</v>
      </c>
      <c r="F100" s="229" t="s">
        <v>306</v>
      </c>
      <c r="G100" s="229" t="s">
        <v>307</v>
      </c>
      <c r="H100" s="229" t="s">
        <v>308</v>
      </c>
      <c r="I100" s="230" t="str">
        <f t="shared" si="0"/>
        <v>09 HORAS</v>
      </c>
      <c r="J100" s="231" t="s">
        <v>170</v>
      </c>
      <c r="K100" s="232">
        <f>+IF(J100=0,0,IF(J100="","",VLOOKUP('INFORME FINAL ENE - FEB'!J100,[9]PLANTILLA!$H$139:$I$191,2,0)))</f>
        <v>290841</v>
      </c>
      <c r="L100" s="237"/>
      <c r="M100" s="239"/>
    </row>
    <row r="101" spans="2:118" s="236" customFormat="1" ht="72.75" customHeight="1" x14ac:dyDescent="0.35">
      <c r="B101" s="227">
        <v>44929</v>
      </c>
      <c r="C101" s="228">
        <v>0.22916666666666666</v>
      </c>
      <c r="D101" s="228">
        <v>0.75</v>
      </c>
      <c r="E101" s="229" t="s">
        <v>305</v>
      </c>
      <c r="F101" s="229" t="s">
        <v>306</v>
      </c>
      <c r="G101" s="229" t="s">
        <v>307</v>
      </c>
      <c r="H101" s="229" t="s">
        <v>308</v>
      </c>
      <c r="I101" s="230" t="str">
        <f t="shared" si="0"/>
        <v>15 HORAS</v>
      </c>
      <c r="J101" s="231" t="s">
        <v>151</v>
      </c>
      <c r="K101" s="232">
        <f>+IF(J101=0,0,IF(J101="","",VLOOKUP('INFORME FINAL ENE - FEB'!J101,[9]PLANTILLA!$H$139:$I$191,2,0)))</f>
        <v>323189</v>
      </c>
      <c r="L101" s="237"/>
      <c r="M101" s="239"/>
      <c r="DG101" s="236" t="s">
        <v>309</v>
      </c>
      <c r="DM101" s="236">
        <v>1</v>
      </c>
      <c r="DN101" s="236" t="s">
        <v>309</v>
      </c>
    </row>
    <row r="102" spans="2:118" s="236" customFormat="1" ht="72.75" customHeight="1" x14ac:dyDescent="0.2">
      <c r="B102" s="227">
        <v>44933</v>
      </c>
      <c r="C102" s="228">
        <v>0.22916666666666666</v>
      </c>
      <c r="D102" s="228">
        <v>0.5625</v>
      </c>
      <c r="E102" s="229" t="s">
        <v>305</v>
      </c>
      <c r="F102" s="229" t="s">
        <v>306</v>
      </c>
      <c r="G102" s="229" t="s">
        <v>307</v>
      </c>
      <c r="H102" s="229" t="s">
        <v>308</v>
      </c>
      <c r="I102" s="230" t="str">
        <f t="shared" si="0"/>
        <v>09 HORAS</v>
      </c>
      <c r="J102" s="231" t="s">
        <v>170</v>
      </c>
      <c r="K102" s="232">
        <f>+IF(J102=0,0,IF(J102="","",VLOOKUP('INFORME FINAL ENE - FEB'!J102,[9]PLANTILLA!$H$139:$I$191,2,0)))</f>
        <v>290841</v>
      </c>
      <c r="L102" s="242"/>
      <c r="M102" s="239"/>
      <c r="DG102" s="236" t="s">
        <v>309</v>
      </c>
      <c r="DM102" s="236">
        <v>1</v>
      </c>
      <c r="DN102" s="236" t="s">
        <v>309</v>
      </c>
    </row>
    <row r="103" spans="2:118" s="236" customFormat="1" ht="72.75" customHeight="1" x14ac:dyDescent="0.2">
      <c r="B103" s="227">
        <v>44956</v>
      </c>
      <c r="C103" s="228">
        <v>0.33333333333333331</v>
      </c>
      <c r="D103" s="228">
        <v>0.6875</v>
      </c>
      <c r="E103" s="229" t="s">
        <v>310</v>
      </c>
      <c r="F103" s="229" t="s">
        <v>311</v>
      </c>
      <c r="G103" s="229" t="s">
        <v>312</v>
      </c>
      <c r="H103" s="229" t="s">
        <v>313</v>
      </c>
      <c r="I103" s="230" t="str">
        <f t="shared" si="0"/>
        <v>09 HORAS</v>
      </c>
      <c r="J103" s="231" t="s">
        <v>108</v>
      </c>
      <c r="K103" s="232">
        <f>+IF(J103=0,0,IF(J103="","",VLOOKUP('INFORME FINAL ENE - FEB'!J103,[9]PLANTILLA!$H$139:$I$191,2,0)))</f>
        <v>392186</v>
      </c>
      <c r="L103" s="242"/>
      <c r="M103" s="239"/>
      <c r="DG103" s="236" t="s">
        <v>309</v>
      </c>
      <c r="DM103" s="236">
        <v>1</v>
      </c>
      <c r="DN103" s="236" t="s">
        <v>309</v>
      </c>
    </row>
    <row r="104" spans="2:118" s="236" customFormat="1" ht="72.75" customHeight="1" x14ac:dyDescent="0.2">
      <c r="B104" s="227">
        <v>44956</v>
      </c>
      <c r="C104" s="228">
        <v>0.41666666666666669</v>
      </c>
      <c r="D104" s="228">
        <v>0.6875</v>
      </c>
      <c r="E104" s="229" t="s">
        <v>310</v>
      </c>
      <c r="F104" s="229" t="s">
        <v>311</v>
      </c>
      <c r="G104" s="229" t="s">
        <v>312</v>
      </c>
      <c r="H104" s="229" t="s">
        <v>313</v>
      </c>
      <c r="I104" s="230" t="str">
        <f t="shared" si="0"/>
        <v>09 HORAS</v>
      </c>
      <c r="J104" s="231" t="s">
        <v>108</v>
      </c>
      <c r="K104" s="232">
        <f>+IF(J104=0,0,IF(J104="","",VLOOKUP('INFORME FINAL ENE - FEB'!J104,[9]PLANTILLA!$H$139:$I$191,2,0)))</f>
        <v>392186</v>
      </c>
      <c r="L104" s="242"/>
      <c r="M104" s="239"/>
      <c r="DG104" s="236" t="s">
        <v>309</v>
      </c>
      <c r="DM104" s="236">
        <v>1</v>
      </c>
      <c r="DN104" s="236" t="s">
        <v>309</v>
      </c>
    </row>
    <row r="105" spans="2:118" s="236" customFormat="1" ht="72.75" customHeight="1" x14ac:dyDescent="0.2">
      <c r="B105" s="227">
        <v>44956</v>
      </c>
      <c r="C105" s="228">
        <v>0.375</v>
      </c>
      <c r="D105" s="228">
        <v>0.6875</v>
      </c>
      <c r="E105" s="229" t="s">
        <v>310</v>
      </c>
      <c r="F105" s="229" t="s">
        <v>311</v>
      </c>
      <c r="G105" s="229" t="s">
        <v>312</v>
      </c>
      <c r="H105" s="229" t="s">
        <v>313</v>
      </c>
      <c r="I105" s="230" t="str">
        <f t="shared" si="0"/>
        <v>09 HORAS</v>
      </c>
      <c r="J105" s="231" t="s">
        <v>166</v>
      </c>
      <c r="K105" s="232">
        <f>+IF(J105=0,0,IF(J105="","",VLOOKUP('INFORME FINAL ENE - FEB'!J105,[9]PLANTILLA!$H$139:$I$191,2,0)))</f>
        <v>345928</v>
      </c>
      <c r="L105" s="242"/>
      <c r="M105" s="239"/>
      <c r="DG105" s="236" t="s">
        <v>309</v>
      </c>
      <c r="DM105" s="236">
        <v>1</v>
      </c>
      <c r="DN105" s="236" t="s">
        <v>309</v>
      </c>
    </row>
    <row r="106" spans="2:118" s="236" customFormat="1" ht="72.75" customHeight="1" x14ac:dyDescent="0.2">
      <c r="B106" s="227">
        <v>44956</v>
      </c>
      <c r="C106" s="228">
        <v>0.35416666666666669</v>
      </c>
      <c r="D106" s="228">
        <v>0.6875</v>
      </c>
      <c r="E106" s="229" t="s">
        <v>310</v>
      </c>
      <c r="F106" s="229" t="s">
        <v>311</v>
      </c>
      <c r="G106" s="229" t="s">
        <v>312</v>
      </c>
      <c r="H106" s="229" t="s">
        <v>313</v>
      </c>
      <c r="I106" s="230" t="str">
        <f t="shared" si="0"/>
        <v>09 HORAS</v>
      </c>
      <c r="J106" s="231" t="s">
        <v>166</v>
      </c>
      <c r="K106" s="232">
        <f>+IF(J106=0,0,IF(J106="","",VLOOKUP('INFORME FINAL ENE - FEB'!J106,[9]PLANTILLA!$H$139:$I$191,2,0)))</f>
        <v>345928</v>
      </c>
      <c r="L106" s="242"/>
      <c r="M106" s="239"/>
      <c r="DG106" s="236" t="s">
        <v>309</v>
      </c>
      <c r="DM106" s="236">
        <v>1</v>
      </c>
      <c r="DN106" s="236" t="s">
        <v>309</v>
      </c>
    </row>
    <row r="107" spans="2:118" s="236" customFormat="1" ht="72.75" customHeight="1" x14ac:dyDescent="0.2">
      <c r="B107" s="227">
        <v>44956</v>
      </c>
      <c r="C107" s="228">
        <v>0.41666666666666669</v>
      </c>
      <c r="D107" s="228">
        <v>0.72916666666666663</v>
      </c>
      <c r="E107" s="229" t="s">
        <v>310</v>
      </c>
      <c r="F107" s="229" t="s">
        <v>311</v>
      </c>
      <c r="G107" s="229" t="s">
        <v>312</v>
      </c>
      <c r="H107" s="229" t="s">
        <v>313</v>
      </c>
      <c r="I107" s="230" t="str">
        <f t="shared" si="0"/>
        <v>09 HORAS</v>
      </c>
      <c r="J107" s="231" t="s">
        <v>166</v>
      </c>
      <c r="K107" s="232">
        <f>+IF(J107=0,0,IF(J107="","",VLOOKUP('INFORME FINAL ENE - FEB'!J107,[9]PLANTILLA!$H$139:$I$191,2,0)))</f>
        <v>345928</v>
      </c>
      <c r="L107" s="242"/>
      <c r="M107" s="239"/>
      <c r="DG107" s="236" t="s">
        <v>309</v>
      </c>
      <c r="DM107" s="236">
        <v>1</v>
      </c>
      <c r="DN107" s="236" t="s">
        <v>309</v>
      </c>
    </row>
    <row r="108" spans="2:118" s="236" customFormat="1" ht="72.75" customHeight="1" x14ac:dyDescent="0.2">
      <c r="B108" s="227">
        <v>44956</v>
      </c>
      <c r="C108" s="228">
        <v>0.39583333333333331</v>
      </c>
      <c r="D108" s="228">
        <v>0.6875</v>
      </c>
      <c r="E108" s="229" t="s">
        <v>310</v>
      </c>
      <c r="F108" s="229" t="s">
        <v>311</v>
      </c>
      <c r="G108" s="229" t="s">
        <v>312</v>
      </c>
      <c r="H108" s="229" t="s">
        <v>313</v>
      </c>
      <c r="I108" s="230" t="str">
        <f t="shared" si="0"/>
        <v>09 HORAS</v>
      </c>
      <c r="J108" s="231" t="s">
        <v>170</v>
      </c>
      <c r="K108" s="232">
        <f>+IF(J108=0,0,IF(J108="","",VLOOKUP('INFORME FINAL ENE - FEB'!J108,[9]PLANTILLA!$H$139:$I$191,2,0)))</f>
        <v>290841</v>
      </c>
      <c r="L108" s="242"/>
      <c r="M108" s="239"/>
      <c r="DG108" s="236" t="s">
        <v>309</v>
      </c>
      <c r="DM108" s="236">
        <v>1</v>
      </c>
      <c r="DN108" s="236" t="s">
        <v>309</v>
      </c>
    </row>
    <row r="109" spans="2:118" s="236" customFormat="1" ht="72.75" customHeight="1" x14ac:dyDescent="0.35">
      <c r="B109" s="227">
        <v>44952</v>
      </c>
      <c r="C109" s="228">
        <v>0.33333333333333331</v>
      </c>
      <c r="D109" s="228">
        <v>0.75</v>
      </c>
      <c r="E109" s="229" t="s">
        <v>310</v>
      </c>
      <c r="F109" s="229" t="s">
        <v>311</v>
      </c>
      <c r="G109" s="229" t="s">
        <v>312</v>
      </c>
      <c r="H109" s="229" t="s">
        <v>313</v>
      </c>
      <c r="I109" s="230" t="str">
        <f t="shared" si="0"/>
        <v>09 HORAS</v>
      </c>
      <c r="J109" s="231" t="s">
        <v>212</v>
      </c>
      <c r="K109" s="232">
        <f>+IF(J109=0,0,IF(J109="","",VLOOKUP('INFORME FINAL ENE - FEB'!J109,[9]PLANTILLA!$H$139:$I$191,2,0)))</f>
        <v>242399</v>
      </c>
      <c r="L109" s="237"/>
      <c r="M109" s="239"/>
      <c r="DG109" s="236" t="s">
        <v>309</v>
      </c>
      <c r="DM109" s="236">
        <v>1</v>
      </c>
      <c r="DN109" s="236" t="s">
        <v>309</v>
      </c>
    </row>
    <row r="110" spans="2:118" s="236" customFormat="1" ht="72.75" customHeight="1" x14ac:dyDescent="0.35">
      <c r="B110" s="227">
        <v>44952</v>
      </c>
      <c r="C110" s="228">
        <v>0.33333333333333331</v>
      </c>
      <c r="D110" s="228">
        <v>0.75</v>
      </c>
      <c r="E110" s="229" t="s">
        <v>310</v>
      </c>
      <c r="F110" s="229" t="s">
        <v>311</v>
      </c>
      <c r="G110" s="229" t="s">
        <v>312</v>
      </c>
      <c r="H110" s="229" t="s">
        <v>313</v>
      </c>
      <c r="I110" s="230" t="str">
        <f t="shared" si="0"/>
        <v>09 HORAS</v>
      </c>
      <c r="J110" s="231" t="s">
        <v>27</v>
      </c>
      <c r="K110" s="232">
        <f>+IF(J110=0,0,IF(J110="","",VLOOKUP('INFORME FINAL ENE - FEB'!J110,[9]PLANTILLA!$H$139:$I$191,2,0)))</f>
        <v>433978</v>
      </c>
      <c r="L110" s="237"/>
      <c r="M110" s="239"/>
      <c r="DG110" s="236" t="s">
        <v>309</v>
      </c>
      <c r="DM110" s="236">
        <v>1</v>
      </c>
      <c r="DN110" s="236" t="s">
        <v>309</v>
      </c>
    </row>
    <row r="111" spans="2:118" s="236" customFormat="1" ht="72.75" customHeight="1" x14ac:dyDescent="0.35">
      <c r="B111" s="243">
        <v>44911</v>
      </c>
      <c r="C111" s="244">
        <v>0.22916666666666666</v>
      </c>
      <c r="D111" s="244">
        <v>0.5625</v>
      </c>
      <c r="E111" s="245" t="s">
        <v>305</v>
      </c>
      <c r="F111" s="245" t="s">
        <v>306</v>
      </c>
      <c r="G111" s="245" t="s">
        <v>307</v>
      </c>
      <c r="H111" s="245" t="s">
        <v>308</v>
      </c>
      <c r="I111" s="246" t="str">
        <f t="shared" si="0"/>
        <v>09 HORAS</v>
      </c>
      <c r="J111" s="231" t="s">
        <v>170</v>
      </c>
      <c r="K111" s="232">
        <f>+IF(J111=0,0,IF(J111="","",VLOOKUP('INFORME FINAL ENE - FEB'!J111,[9]PLANTILLA!$H$139:$I$191,2,0)))</f>
        <v>290841</v>
      </c>
      <c r="L111" s="237"/>
      <c r="M111" s="239"/>
      <c r="DG111" s="236" t="s">
        <v>309</v>
      </c>
      <c r="DM111" s="236">
        <v>1</v>
      </c>
      <c r="DN111" s="236" t="s">
        <v>309</v>
      </c>
    </row>
    <row r="112" spans="2:118" s="236" customFormat="1" ht="72.75" customHeight="1" x14ac:dyDescent="0.35">
      <c r="B112" s="243">
        <v>44915</v>
      </c>
      <c r="C112" s="244">
        <v>0.23958333333333334</v>
      </c>
      <c r="D112" s="244">
        <v>0.77083333333333337</v>
      </c>
      <c r="E112" s="245" t="s">
        <v>305</v>
      </c>
      <c r="F112" s="245" t="s">
        <v>306</v>
      </c>
      <c r="G112" s="245" t="s">
        <v>307</v>
      </c>
      <c r="H112" s="245" t="s">
        <v>308</v>
      </c>
      <c r="I112" s="246" t="str">
        <f t="shared" si="0"/>
        <v>15 HORAS</v>
      </c>
      <c r="J112" s="231" t="s">
        <v>151</v>
      </c>
      <c r="K112" s="232">
        <f>+IF(J112=0,0,IF(J112="","",VLOOKUP('INFORME FINAL ENE - FEB'!J112,[9]PLANTILLA!$H$139:$I$191,2,0)))</f>
        <v>323189</v>
      </c>
      <c r="L112" s="237"/>
      <c r="M112" s="239"/>
      <c r="DG112" s="236" t="s">
        <v>309</v>
      </c>
      <c r="DM112" s="236">
        <v>1</v>
      </c>
      <c r="DN112" s="236" t="s">
        <v>309</v>
      </c>
    </row>
    <row r="113" spans="2:118" s="236" customFormat="1" ht="72.75" customHeight="1" x14ac:dyDescent="0.35">
      <c r="B113" s="243">
        <v>44916</v>
      </c>
      <c r="C113" s="244">
        <v>0.23958333333333334</v>
      </c>
      <c r="D113" s="244">
        <v>0.5625</v>
      </c>
      <c r="E113" s="245" t="s">
        <v>305</v>
      </c>
      <c r="F113" s="245" t="s">
        <v>306</v>
      </c>
      <c r="G113" s="245" t="s">
        <v>307</v>
      </c>
      <c r="H113" s="245" t="s">
        <v>308</v>
      </c>
      <c r="I113" s="246" t="str">
        <f t="shared" si="0"/>
        <v>09 HORAS</v>
      </c>
      <c r="J113" s="231" t="s">
        <v>170</v>
      </c>
      <c r="K113" s="232">
        <f>+IF(J113=0,0,IF(J113="","",VLOOKUP('INFORME FINAL ENE - FEB'!J113,[9]PLANTILLA!$H$139:$I$191,2,0)))</f>
        <v>290841</v>
      </c>
      <c r="L113" s="237"/>
      <c r="M113" s="239"/>
      <c r="DG113" s="236" t="s">
        <v>309</v>
      </c>
      <c r="DM113" s="236">
        <v>1</v>
      </c>
      <c r="DN113" s="236" t="s">
        <v>309</v>
      </c>
    </row>
    <row r="114" spans="2:118" s="236" customFormat="1" ht="72.75" customHeight="1" x14ac:dyDescent="0.35">
      <c r="B114" s="243">
        <v>44917</v>
      </c>
      <c r="C114" s="244">
        <v>0.23958333333333334</v>
      </c>
      <c r="D114" s="244">
        <v>0.5625</v>
      </c>
      <c r="E114" s="245" t="s">
        <v>305</v>
      </c>
      <c r="F114" s="245" t="s">
        <v>306</v>
      </c>
      <c r="G114" s="245" t="s">
        <v>307</v>
      </c>
      <c r="H114" s="245" t="s">
        <v>308</v>
      </c>
      <c r="I114" s="246" t="str">
        <f t="shared" si="0"/>
        <v>09 HORAS</v>
      </c>
      <c r="J114" s="231" t="s">
        <v>170</v>
      </c>
      <c r="K114" s="232">
        <f>+IF(J114=0,0,IF(J114="","",VLOOKUP('INFORME FINAL ENE - FEB'!J114,[9]PLANTILLA!$H$139:$I$191,2,0)))</f>
        <v>290841</v>
      </c>
      <c r="L114" s="237"/>
      <c r="M114" s="239"/>
      <c r="DG114" s="236" t="s">
        <v>309</v>
      </c>
      <c r="DM114" s="236">
        <v>1</v>
      </c>
      <c r="DN114" s="236" t="s">
        <v>309</v>
      </c>
    </row>
    <row r="115" spans="2:118" s="236" customFormat="1" ht="72.75" customHeight="1" x14ac:dyDescent="0.35">
      <c r="B115" s="243">
        <v>44918</v>
      </c>
      <c r="C115" s="244">
        <v>0.23958333333333334</v>
      </c>
      <c r="D115" s="244">
        <v>0.77083333333333337</v>
      </c>
      <c r="E115" s="245" t="s">
        <v>305</v>
      </c>
      <c r="F115" s="245" t="s">
        <v>306</v>
      </c>
      <c r="G115" s="245" t="s">
        <v>307</v>
      </c>
      <c r="H115" s="245" t="s">
        <v>308</v>
      </c>
      <c r="I115" s="246" t="str">
        <f t="shared" si="0"/>
        <v>15 HORAS</v>
      </c>
      <c r="J115" s="231" t="s">
        <v>151</v>
      </c>
      <c r="K115" s="232">
        <f>+IF(J115=0,0,IF(J115="","",VLOOKUP('INFORME FINAL ENE - FEB'!J115,[9]PLANTILLA!$H$139:$I$191,2,0)))</f>
        <v>323189</v>
      </c>
      <c r="L115" s="237"/>
      <c r="M115" s="239"/>
      <c r="DG115" s="236" t="s">
        <v>309</v>
      </c>
      <c r="DM115" s="236">
        <v>1</v>
      </c>
      <c r="DN115" s="236" t="s">
        <v>309</v>
      </c>
    </row>
    <row r="116" spans="2:118" s="236" customFormat="1" ht="72.75" customHeight="1" x14ac:dyDescent="0.35">
      <c r="B116" s="243">
        <v>44922</v>
      </c>
      <c r="C116" s="244">
        <v>0.23958333333333334</v>
      </c>
      <c r="D116" s="244">
        <v>0.5625</v>
      </c>
      <c r="E116" s="245" t="s">
        <v>305</v>
      </c>
      <c r="F116" s="245" t="s">
        <v>306</v>
      </c>
      <c r="G116" s="245" t="s">
        <v>307</v>
      </c>
      <c r="H116" s="245" t="s">
        <v>308</v>
      </c>
      <c r="I116" s="246" t="str">
        <f t="shared" si="0"/>
        <v>09 HORAS</v>
      </c>
      <c r="J116" s="231" t="s">
        <v>170</v>
      </c>
      <c r="K116" s="232">
        <f>+IF(J116=0,0,IF(J116="","",VLOOKUP('INFORME FINAL ENE - FEB'!J116,[9]PLANTILLA!$H$139:$I$191,2,0)))</f>
        <v>290841</v>
      </c>
      <c r="L116" s="237"/>
      <c r="M116" s="239"/>
    </row>
    <row r="117" spans="2:118" s="236" customFormat="1" ht="93" customHeight="1" x14ac:dyDescent="0.35">
      <c r="B117" s="243">
        <v>44923</v>
      </c>
      <c r="C117" s="244">
        <v>0.23958333333333334</v>
      </c>
      <c r="D117" s="244">
        <v>0.5625</v>
      </c>
      <c r="E117" s="245" t="s">
        <v>305</v>
      </c>
      <c r="F117" s="245" t="s">
        <v>306</v>
      </c>
      <c r="G117" s="245" t="s">
        <v>307</v>
      </c>
      <c r="H117" s="245" t="s">
        <v>308</v>
      </c>
      <c r="I117" s="246" t="str">
        <f t="shared" si="0"/>
        <v>09 HORAS</v>
      </c>
      <c r="J117" s="231" t="s">
        <v>170</v>
      </c>
      <c r="K117" s="232">
        <f>+IF(J117=0,0,IF(J117="","",VLOOKUP('INFORME FINAL ENE - FEB'!J117,[9]PLANTILLA!$H$139:$I$191,2,0)))</f>
        <v>290841</v>
      </c>
      <c r="L117" s="237"/>
      <c r="M117" s="239"/>
    </row>
    <row r="118" spans="2:118" s="236" customFormat="1" ht="93" customHeight="1" x14ac:dyDescent="0.35">
      <c r="B118" s="243">
        <v>44924</v>
      </c>
      <c r="C118" s="244">
        <v>0.23958333333333334</v>
      </c>
      <c r="D118" s="244">
        <v>0.77083333333333337</v>
      </c>
      <c r="E118" s="245" t="s">
        <v>305</v>
      </c>
      <c r="F118" s="245" t="s">
        <v>306</v>
      </c>
      <c r="G118" s="245" t="s">
        <v>307</v>
      </c>
      <c r="H118" s="245" t="s">
        <v>308</v>
      </c>
      <c r="I118" s="246" t="str">
        <f t="shared" si="0"/>
        <v>15 HORAS</v>
      </c>
      <c r="J118" s="231" t="s">
        <v>151</v>
      </c>
      <c r="K118" s="232">
        <f>+IF(J118=0,0,IF(J118="","",VLOOKUP('INFORME FINAL ENE - FEB'!J118,[9]PLANTILLA!$H$139:$I$191,2,0)))</f>
        <v>323189</v>
      </c>
      <c r="L118" s="237"/>
      <c r="M118" s="239"/>
    </row>
    <row r="119" spans="2:118" s="236" customFormat="1" ht="93" customHeight="1" x14ac:dyDescent="0.35">
      <c r="B119" s="227">
        <v>44957</v>
      </c>
      <c r="C119" s="228">
        <v>0.29166666666666669</v>
      </c>
      <c r="D119" s="228">
        <v>0.66666666666666663</v>
      </c>
      <c r="E119" s="229" t="s">
        <v>314</v>
      </c>
      <c r="F119" s="229" t="s">
        <v>315</v>
      </c>
      <c r="G119" s="229" t="s">
        <v>316</v>
      </c>
      <c r="H119" s="229" t="s">
        <v>317</v>
      </c>
      <c r="I119" s="230" t="str">
        <f t="shared" si="0"/>
        <v>09 HORAS</v>
      </c>
      <c r="J119" s="231" t="s">
        <v>104</v>
      </c>
      <c r="K119" s="232">
        <f>+IF(J119=0,0,IF(J119="","",VLOOKUP('INFORME FINAL ENE - FEB'!J119,[9]PLANTILLA!$H$139:$I$191,2,0)))</f>
        <v>450204</v>
      </c>
      <c r="L119" s="237"/>
      <c r="M119" s="239"/>
    </row>
    <row r="120" spans="2:118" s="236" customFormat="1" ht="93" customHeight="1" x14ac:dyDescent="0.35">
      <c r="B120" s="227">
        <v>44957</v>
      </c>
      <c r="C120" s="228">
        <v>0.33333333333333331</v>
      </c>
      <c r="D120" s="228">
        <v>0.5</v>
      </c>
      <c r="E120" s="229" t="s">
        <v>314</v>
      </c>
      <c r="F120" s="229" t="s">
        <v>315</v>
      </c>
      <c r="G120" s="229" t="s">
        <v>316</v>
      </c>
      <c r="H120" s="229" t="s">
        <v>317</v>
      </c>
      <c r="I120" s="230" t="str">
        <f t="shared" si="0"/>
        <v>04 HORAS</v>
      </c>
      <c r="J120" s="231" t="s">
        <v>125</v>
      </c>
      <c r="K120" s="232">
        <f>+IF(J120=0,0,IF(J120="","",VLOOKUP('INFORME FINAL ENE - FEB'!J120,[9]PLANTILLA!$H$139:$I$191,2,0)))</f>
        <v>369327</v>
      </c>
      <c r="L120" s="237"/>
      <c r="M120" s="239"/>
    </row>
    <row r="121" spans="2:118" s="236" customFormat="1" ht="93" customHeight="1" x14ac:dyDescent="0.35">
      <c r="B121" s="227">
        <v>44958</v>
      </c>
      <c r="C121" s="228">
        <v>0.29166666666666669</v>
      </c>
      <c r="D121" s="228">
        <v>0.66666666666666663</v>
      </c>
      <c r="E121" s="229" t="s">
        <v>314</v>
      </c>
      <c r="F121" s="229" t="s">
        <v>315</v>
      </c>
      <c r="G121" s="229" t="s">
        <v>316</v>
      </c>
      <c r="H121" s="229" t="s">
        <v>317</v>
      </c>
      <c r="I121" s="230" t="str">
        <f t="shared" si="0"/>
        <v>04 HORAS</v>
      </c>
      <c r="J121" s="231" t="s">
        <v>125</v>
      </c>
      <c r="K121" s="232">
        <f>+IF(J121=0,0,IF(J121="","",VLOOKUP('INFORME FINAL ENE - FEB'!J121,[9]PLANTILLA!$H$139:$I$191,2,0)))</f>
        <v>369327</v>
      </c>
      <c r="L121" s="237"/>
      <c r="M121" s="239"/>
    </row>
    <row r="122" spans="2:118" s="236" customFormat="1" ht="93" customHeight="1" x14ac:dyDescent="0.35">
      <c r="B122" s="227">
        <v>44958</v>
      </c>
      <c r="C122" s="228">
        <v>0.33333333333333331</v>
      </c>
      <c r="D122" s="228">
        <v>0.5</v>
      </c>
      <c r="E122" s="229" t="s">
        <v>314</v>
      </c>
      <c r="F122" s="229" t="s">
        <v>315</v>
      </c>
      <c r="G122" s="229" t="s">
        <v>316</v>
      </c>
      <c r="H122" s="229" t="s">
        <v>317</v>
      </c>
      <c r="I122" s="230" t="str">
        <f t="shared" si="0"/>
        <v>04 HORAS</v>
      </c>
      <c r="J122" s="231" t="s">
        <v>182</v>
      </c>
      <c r="K122" s="232">
        <f>+IF(J122=0,0,IF(J122="","",VLOOKUP('INFORME FINAL ENE - FEB'!J122,[9]PLANTILLA!$H$139:$I$191,2,0)))</f>
        <v>323876</v>
      </c>
      <c r="L122" s="237"/>
      <c r="M122" s="239"/>
    </row>
    <row r="123" spans="2:118" s="236" customFormat="1" ht="93" customHeight="1" x14ac:dyDescent="0.35">
      <c r="B123" s="227">
        <v>44958</v>
      </c>
      <c r="C123" s="228">
        <v>0.29166666666666669</v>
      </c>
      <c r="D123" s="228">
        <v>0.66666666666666663</v>
      </c>
      <c r="E123" s="229" t="s">
        <v>318</v>
      </c>
      <c r="F123" s="229" t="s">
        <v>319</v>
      </c>
      <c r="G123" s="229" t="s">
        <v>312</v>
      </c>
      <c r="H123" s="229" t="s">
        <v>313</v>
      </c>
      <c r="I123" s="230" t="str">
        <f t="shared" si="0"/>
        <v>09 HORAS</v>
      </c>
      <c r="J123" s="231" t="s">
        <v>27</v>
      </c>
      <c r="K123" s="232">
        <f>+IF(J123=0,0,IF(J123="","",VLOOKUP('INFORME FINAL ENE - FEB'!J123,[9]PLANTILLA!$H$139:$I$191,2,0)))</f>
        <v>433978</v>
      </c>
      <c r="L123" s="237"/>
      <c r="M123" s="239"/>
    </row>
    <row r="124" spans="2:118" s="236" customFormat="1" ht="93" customHeight="1" x14ac:dyDescent="0.35">
      <c r="B124" s="227">
        <v>44958</v>
      </c>
      <c r="C124" s="228">
        <v>0.29166666666666669</v>
      </c>
      <c r="D124" s="228">
        <v>0.66666666666666663</v>
      </c>
      <c r="E124" s="229" t="s">
        <v>318</v>
      </c>
      <c r="F124" s="229" t="s">
        <v>319</v>
      </c>
      <c r="G124" s="229" t="s">
        <v>312</v>
      </c>
      <c r="H124" s="229" t="s">
        <v>313</v>
      </c>
      <c r="I124" s="230" t="str">
        <f t="shared" si="0"/>
        <v>09 HORAS</v>
      </c>
      <c r="J124" s="231" t="s">
        <v>27</v>
      </c>
      <c r="K124" s="232">
        <f>+IF(J124=0,0,IF(J124="","",VLOOKUP('INFORME FINAL ENE - FEB'!J124,[9]PLANTILLA!$H$139:$I$191,2,0)))</f>
        <v>433978</v>
      </c>
      <c r="L124" s="237"/>
      <c r="M124" s="239"/>
    </row>
    <row r="125" spans="2:118" s="236" customFormat="1" ht="93" customHeight="1" x14ac:dyDescent="0.35">
      <c r="B125" s="227">
        <v>44957</v>
      </c>
      <c r="C125" s="228">
        <v>0.52083333333333337</v>
      </c>
      <c r="D125" s="228">
        <v>0.6875</v>
      </c>
      <c r="E125" s="229" t="s">
        <v>310</v>
      </c>
      <c r="F125" s="229" t="s">
        <v>319</v>
      </c>
      <c r="G125" s="229" t="s">
        <v>312</v>
      </c>
      <c r="H125" s="229" t="s">
        <v>313</v>
      </c>
      <c r="I125" s="230" t="str">
        <f t="shared" si="0"/>
        <v>04 HORAS</v>
      </c>
      <c r="J125" s="231" t="s">
        <v>178</v>
      </c>
      <c r="K125" s="232">
        <f>+IF(J125=0,0,IF(J125="","",VLOOKUP('INFORME FINAL ENE - FEB'!J125,[9]PLANTILLA!$H$139:$I$191,2,0)))</f>
        <v>374201</v>
      </c>
      <c r="L125" s="237"/>
      <c r="M125" s="239"/>
    </row>
    <row r="126" spans="2:118" s="236" customFormat="1" ht="93" customHeight="1" x14ac:dyDescent="0.35">
      <c r="B126" s="227">
        <v>44957</v>
      </c>
      <c r="C126" s="228">
        <v>0.52083333333333337</v>
      </c>
      <c r="D126" s="228">
        <v>0.6875</v>
      </c>
      <c r="E126" s="229" t="s">
        <v>310</v>
      </c>
      <c r="F126" s="229" t="s">
        <v>319</v>
      </c>
      <c r="G126" s="229" t="s">
        <v>312</v>
      </c>
      <c r="H126" s="229" t="s">
        <v>313</v>
      </c>
      <c r="I126" s="230" t="str">
        <f t="shared" si="0"/>
        <v>06 HORAS</v>
      </c>
      <c r="J126" s="231" t="s">
        <v>240</v>
      </c>
      <c r="K126" s="232">
        <f>+IF(J126=0,0,IF(J126="","",VLOOKUP('INFORME FINAL ENE - FEB'!J126,[9]PLANTILLA!$H$139:$I$191,2,0)))</f>
        <v>41562</v>
      </c>
      <c r="L126" s="237"/>
      <c r="M126" s="239"/>
    </row>
    <row r="127" spans="2:118" s="236" customFormat="1" ht="93" customHeight="1" x14ac:dyDescent="0.35">
      <c r="B127" s="227">
        <v>44957</v>
      </c>
      <c r="C127" s="228">
        <v>0.33333333333333331</v>
      </c>
      <c r="D127" s="228">
        <v>0.66666666666666663</v>
      </c>
      <c r="E127" s="229" t="s">
        <v>310</v>
      </c>
      <c r="F127" s="229" t="s">
        <v>319</v>
      </c>
      <c r="G127" s="229" t="s">
        <v>312</v>
      </c>
      <c r="H127" s="229" t="s">
        <v>313</v>
      </c>
      <c r="I127" s="230" t="str">
        <f t="shared" si="0"/>
        <v>09 HORAS</v>
      </c>
      <c r="J127" s="231" t="s">
        <v>212</v>
      </c>
      <c r="K127" s="232">
        <f>+IF(J127=0,0,IF(J127="","",VLOOKUP('INFORME FINAL ENE - FEB'!J127,[9]PLANTILLA!$H$139:$I$191,2,0)))</f>
        <v>242399</v>
      </c>
      <c r="L127" s="237"/>
      <c r="M127" s="239"/>
    </row>
    <row r="128" spans="2:118" s="236" customFormat="1" ht="93" customHeight="1" x14ac:dyDescent="0.35">
      <c r="B128" s="227">
        <v>44958</v>
      </c>
      <c r="C128" s="228">
        <v>0.33333333333333331</v>
      </c>
      <c r="D128" s="228">
        <v>0.6875</v>
      </c>
      <c r="E128" s="229" t="s">
        <v>310</v>
      </c>
      <c r="F128" s="229" t="s">
        <v>319</v>
      </c>
      <c r="G128" s="229" t="s">
        <v>312</v>
      </c>
      <c r="H128" s="229" t="s">
        <v>313</v>
      </c>
      <c r="I128" s="230" t="str">
        <f t="shared" si="0"/>
        <v>09 HORAS</v>
      </c>
      <c r="J128" s="231" t="s">
        <v>212</v>
      </c>
      <c r="K128" s="232">
        <f>+IF(J128=0,0,IF(J128="","",VLOOKUP('INFORME FINAL ENE - FEB'!J128,[9]PLANTILLA!$H$139:$I$191,2,0)))</f>
        <v>242399</v>
      </c>
      <c r="L128" s="237"/>
      <c r="M128" s="239"/>
    </row>
    <row r="129" spans="2:13" s="236" customFormat="1" ht="93" customHeight="1" x14ac:dyDescent="0.35">
      <c r="B129" s="227">
        <v>44958</v>
      </c>
      <c r="C129" s="228">
        <v>0.33333333333333331</v>
      </c>
      <c r="D129" s="228">
        <v>0.6875</v>
      </c>
      <c r="E129" s="229" t="s">
        <v>310</v>
      </c>
      <c r="F129" s="229" t="s">
        <v>319</v>
      </c>
      <c r="G129" s="229" t="s">
        <v>312</v>
      </c>
      <c r="H129" s="229" t="s">
        <v>313</v>
      </c>
      <c r="I129" s="230" t="str">
        <f t="shared" si="0"/>
        <v>08 HORAS</v>
      </c>
      <c r="J129" s="231" t="s">
        <v>257</v>
      </c>
      <c r="K129" s="232">
        <f>+IF(J129=0,0,IF(J129="","",VLOOKUP('INFORME FINAL ENE - FEB'!J129,[9]PLANTILLA!$H$139:$I$191,2,0)))</f>
        <v>535770</v>
      </c>
      <c r="L129" s="237"/>
      <c r="M129" s="239"/>
    </row>
    <row r="130" spans="2:13" s="236" customFormat="1" ht="93" customHeight="1" x14ac:dyDescent="0.35">
      <c r="B130" s="227">
        <v>44952</v>
      </c>
      <c r="C130" s="228">
        <v>0.33333333333333331</v>
      </c>
      <c r="D130" s="228">
        <v>0.75</v>
      </c>
      <c r="E130" s="229" t="s">
        <v>310</v>
      </c>
      <c r="F130" s="229" t="s">
        <v>311</v>
      </c>
      <c r="G130" s="229" t="s">
        <v>312</v>
      </c>
      <c r="H130" s="229" t="s">
        <v>313</v>
      </c>
      <c r="I130" s="230" t="str">
        <f t="shared" si="0"/>
        <v>06 HORAS</v>
      </c>
      <c r="J130" s="231" t="s">
        <v>254</v>
      </c>
      <c r="K130" s="232">
        <f>+IF(J130=0,0,IF(J130="","",VLOOKUP('INFORME FINAL ENE - FEB'!J130,[9]PLANTILLA!$H$139:$I$191,2,0)))</f>
        <v>249372</v>
      </c>
      <c r="L130" s="237"/>
      <c r="M130" s="239"/>
    </row>
    <row r="131" spans="2:13" s="236" customFormat="1" ht="93" customHeight="1" x14ac:dyDescent="0.35">
      <c r="B131" s="227">
        <v>44958</v>
      </c>
      <c r="C131" s="228">
        <v>0.33333333333333331</v>
      </c>
      <c r="D131" s="228">
        <v>0.6875</v>
      </c>
      <c r="E131" s="229" t="s">
        <v>310</v>
      </c>
      <c r="F131" s="229" t="s">
        <v>319</v>
      </c>
      <c r="G131" s="229" t="s">
        <v>312</v>
      </c>
      <c r="H131" s="229" t="s">
        <v>313</v>
      </c>
      <c r="I131" s="230" t="str">
        <f t="shared" si="0"/>
        <v>06 HORAS</v>
      </c>
      <c r="J131" s="231" t="s">
        <v>240</v>
      </c>
      <c r="K131" s="232">
        <f>+IF(J131=0,0,IF(J131="","",VLOOKUP('INFORME FINAL ENE - FEB'!J131,[9]PLANTILLA!$H$139:$I$191,2,0)))</f>
        <v>41562</v>
      </c>
      <c r="L131" s="237"/>
      <c r="M131" s="239"/>
    </row>
    <row r="132" spans="2:13" s="236" customFormat="1" ht="93" customHeight="1" x14ac:dyDescent="0.35">
      <c r="B132" s="227">
        <v>44958</v>
      </c>
      <c r="C132" s="228">
        <v>0.33333333333333331</v>
      </c>
      <c r="D132" s="228">
        <v>0.6875</v>
      </c>
      <c r="E132" s="229" t="s">
        <v>310</v>
      </c>
      <c r="F132" s="229" t="s">
        <v>319</v>
      </c>
      <c r="G132" s="229" t="s">
        <v>312</v>
      </c>
      <c r="H132" s="229" t="s">
        <v>313</v>
      </c>
      <c r="I132" s="230" t="str">
        <f t="shared" si="0"/>
        <v>06 HORAS</v>
      </c>
      <c r="J132" s="231" t="s">
        <v>240</v>
      </c>
      <c r="K132" s="232">
        <f>+IF(J132=0,0,IF(J132="","",VLOOKUP('INFORME FINAL ENE - FEB'!J132,[9]PLANTILLA!$H$139:$I$191,2,0)))</f>
        <v>41562</v>
      </c>
      <c r="L132" s="237"/>
      <c r="M132" s="239"/>
    </row>
    <row r="133" spans="2:13" s="236" customFormat="1" ht="76.5" customHeight="1" x14ac:dyDescent="0.35">
      <c r="B133" s="227">
        <v>44958</v>
      </c>
      <c r="C133" s="228">
        <v>0.33333333333333331</v>
      </c>
      <c r="D133" s="228">
        <v>0.6875</v>
      </c>
      <c r="E133" s="229" t="s">
        <v>310</v>
      </c>
      <c r="F133" s="229" t="s">
        <v>319</v>
      </c>
      <c r="G133" s="229" t="s">
        <v>312</v>
      </c>
      <c r="H133" s="229" t="s">
        <v>313</v>
      </c>
      <c r="I133" s="230" t="str">
        <f t="shared" si="0"/>
        <v>06 HORAS</v>
      </c>
      <c r="J133" s="231" t="s">
        <v>240</v>
      </c>
      <c r="K133" s="232">
        <f>+IF(J133=0,0,IF(J133="","",VLOOKUP('INFORME FINAL ENE - FEB'!J133,[9]PLANTILLA!$H$139:$I$191,2,0)))</f>
        <v>41562</v>
      </c>
      <c r="L133" s="237"/>
      <c r="M133" s="239"/>
    </row>
    <row r="134" spans="2:13" s="236" customFormat="1" ht="76.5" customHeight="1" x14ac:dyDescent="0.35">
      <c r="B134" s="227">
        <v>44959</v>
      </c>
      <c r="C134" s="228">
        <v>0.14583333333333334</v>
      </c>
      <c r="D134" s="228">
        <v>0.39583333333333331</v>
      </c>
      <c r="E134" s="229" t="s">
        <v>310</v>
      </c>
      <c r="F134" s="229" t="s">
        <v>319</v>
      </c>
      <c r="G134" s="229" t="s">
        <v>312</v>
      </c>
      <c r="H134" s="229" t="s">
        <v>313</v>
      </c>
      <c r="I134" s="230" t="str">
        <f t="shared" si="0"/>
        <v>06 HORAS</v>
      </c>
      <c r="J134" s="231" t="s">
        <v>255</v>
      </c>
      <c r="K134" s="232">
        <f>+IF(J134=0,0,IF(J134="","",VLOOKUP('INFORME FINAL ENE - FEB'!J134,[9]PLANTILLA!$H$139:$I$191,2,0)))</f>
        <v>332496</v>
      </c>
      <c r="L134" s="237"/>
      <c r="M134" s="239"/>
    </row>
    <row r="135" spans="2:13" s="236" customFormat="1" ht="76.5" customHeight="1" x14ac:dyDescent="0.35">
      <c r="B135" s="227">
        <v>44959</v>
      </c>
      <c r="C135" s="228">
        <v>0.14583333333333334</v>
      </c>
      <c r="D135" s="228">
        <v>0.39583333333333331</v>
      </c>
      <c r="E135" s="229" t="s">
        <v>310</v>
      </c>
      <c r="F135" s="229" t="s">
        <v>319</v>
      </c>
      <c r="G135" s="229" t="s">
        <v>312</v>
      </c>
      <c r="H135" s="229" t="s">
        <v>313</v>
      </c>
      <c r="I135" s="230" t="str">
        <f t="shared" si="0"/>
        <v>06 HORAS</v>
      </c>
      <c r="J135" s="231" t="s">
        <v>255</v>
      </c>
      <c r="K135" s="232">
        <f>+IF(J135=0,0,IF(J135="","",VLOOKUP('INFORME FINAL ENE - FEB'!J135,[9]PLANTILLA!$H$139:$I$191,2,0)))</f>
        <v>332496</v>
      </c>
      <c r="L135" s="237"/>
      <c r="M135" s="239"/>
    </row>
    <row r="136" spans="2:13" s="236" customFormat="1" ht="76.5" customHeight="1" x14ac:dyDescent="0.35">
      <c r="B136" s="227"/>
      <c r="C136" s="228"/>
      <c r="D136" s="228"/>
      <c r="E136" s="229"/>
      <c r="F136" s="229"/>
      <c r="G136" s="229"/>
      <c r="H136" s="229"/>
      <c r="I136" s="230">
        <f t="shared" si="0"/>
        <v>0</v>
      </c>
      <c r="J136" s="231"/>
      <c r="K136" s="232">
        <f>+IF(J136=0,0,IF(J136="","",VLOOKUP('INFORME FINAL ENE - FEB'!J136,[9]PLANTILLA!$H$139:$I$191,2,0)))</f>
        <v>0</v>
      </c>
      <c r="L136" s="237"/>
      <c r="M136" s="239"/>
    </row>
    <row r="137" spans="2:13" s="236" customFormat="1" ht="76.5" customHeight="1" x14ac:dyDescent="0.35">
      <c r="B137" s="227"/>
      <c r="C137" s="228"/>
      <c r="D137" s="228"/>
      <c r="E137" s="229"/>
      <c r="F137" s="229"/>
      <c r="G137" s="229"/>
      <c r="H137" s="229"/>
      <c r="I137" s="230">
        <f t="shared" si="0"/>
        <v>0</v>
      </c>
      <c r="J137" s="231"/>
      <c r="K137" s="232">
        <f>+IF(J137=0,0,IF(J137="","",VLOOKUP('INFORME FINAL ENE - FEB'!J137,[9]PLANTILLA!$H$139:$I$191,2,0)))</f>
        <v>0</v>
      </c>
      <c r="L137" s="237"/>
      <c r="M137" s="239"/>
    </row>
    <row r="138" spans="2:13" s="236" customFormat="1" ht="76.5" customHeight="1" x14ac:dyDescent="0.35">
      <c r="B138" s="227"/>
      <c r="C138" s="228"/>
      <c r="D138" s="228"/>
      <c r="E138" s="229"/>
      <c r="F138" s="229"/>
      <c r="G138" s="229"/>
      <c r="H138" s="229"/>
      <c r="I138" s="230">
        <f t="shared" si="0"/>
        <v>0</v>
      </c>
      <c r="J138" s="231"/>
      <c r="K138" s="232">
        <f>+IF(J138=0,0,IF(J138="","",VLOOKUP('INFORME FINAL ENE - FEB'!J138,[9]PLANTILLA!$H$139:$I$191,2,0)))</f>
        <v>0</v>
      </c>
      <c r="L138" s="237"/>
      <c r="M138" s="239"/>
    </row>
    <row r="139" spans="2:13" s="236" customFormat="1" ht="76.5" customHeight="1" x14ac:dyDescent="0.35">
      <c r="B139" s="227"/>
      <c r="C139" s="228"/>
      <c r="D139" s="228"/>
      <c r="E139" s="229"/>
      <c r="F139" s="229"/>
      <c r="G139" s="229"/>
      <c r="H139" s="229"/>
      <c r="I139" s="230">
        <f t="shared" si="0"/>
        <v>0</v>
      </c>
      <c r="J139" s="231"/>
      <c r="K139" s="232">
        <f>+IF(J139=0,0,IF(J139="","",VLOOKUP('INFORME FINAL ENE - FEB'!J139,[9]PLANTILLA!$H$139:$I$191,2,0)))</f>
        <v>0</v>
      </c>
      <c r="L139" s="237"/>
      <c r="M139" s="239"/>
    </row>
    <row r="140" spans="2:13" s="236" customFormat="1" ht="76.5" customHeight="1" x14ac:dyDescent="0.35">
      <c r="B140" s="227"/>
      <c r="C140" s="228"/>
      <c r="D140" s="228"/>
      <c r="E140" s="229"/>
      <c r="F140" s="229"/>
      <c r="G140" s="229"/>
      <c r="H140" s="229"/>
      <c r="I140" s="230">
        <f t="shared" si="0"/>
        <v>0</v>
      </c>
      <c r="J140" s="231"/>
      <c r="K140" s="232">
        <f>+IF(J140=0,0,IF(J140="","",VLOOKUP('INFORME FINAL ENE - FEB'!J140,[9]PLANTILLA!$H$139:$I$191,2,0)))</f>
        <v>0</v>
      </c>
      <c r="L140" s="237"/>
      <c r="M140" s="239"/>
    </row>
    <row r="141" spans="2:13" s="236" customFormat="1" ht="76.5" customHeight="1" x14ac:dyDescent="0.35">
      <c r="B141" s="227"/>
      <c r="C141" s="228"/>
      <c r="D141" s="228"/>
      <c r="E141" s="229"/>
      <c r="F141" s="229"/>
      <c r="G141" s="229"/>
      <c r="H141" s="229"/>
      <c r="I141" s="230">
        <f t="shared" si="0"/>
        <v>0</v>
      </c>
      <c r="J141" s="231"/>
      <c r="K141" s="232">
        <f>+IF(J141=0,0,IF(J141="","",VLOOKUP('INFORME FINAL ENE - FEB'!J141,[9]PLANTILLA!$H$139:$I$191,2,0)))</f>
        <v>0</v>
      </c>
      <c r="L141" s="237"/>
      <c r="M141" s="239"/>
    </row>
    <row r="142" spans="2:13" s="236" customFormat="1" ht="76.5" customHeight="1" x14ac:dyDescent="0.35">
      <c r="B142" s="227"/>
      <c r="C142" s="228"/>
      <c r="D142" s="228"/>
      <c r="E142" s="229"/>
      <c r="F142" s="229"/>
      <c r="G142" s="229"/>
      <c r="H142" s="229"/>
      <c r="I142" s="230">
        <f t="shared" si="0"/>
        <v>0</v>
      </c>
      <c r="J142" s="231"/>
      <c r="K142" s="232">
        <f>+IF(J142=0,0,IF(J142="","",VLOOKUP('INFORME FINAL ENE - FEB'!J142,[9]PLANTILLA!$H$139:$I$191,2,0)))</f>
        <v>0</v>
      </c>
      <c r="L142" s="237"/>
      <c r="M142" s="239"/>
    </row>
    <row r="143" spans="2:13" s="236" customFormat="1" ht="27" x14ac:dyDescent="0.35">
      <c r="B143" s="227"/>
      <c r="C143" s="247"/>
      <c r="D143" s="247"/>
      <c r="E143" s="229"/>
      <c r="F143" s="248"/>
      <c r="G143" s="248"/>
      <c r="H143" s="248"/>
      <c r="I143" s="230">
        <f t="shared" si="0"/>
        <v>0</v>
      </c>
      <c r="J143" s="231"/>
      <c r="K143" s="232">
        <f>+IF(J143=0,0,IF(J143="","",VLOOKUP('INFORME FINAL ENE - FEB'!J143,[9]PLANTILLA!$H$139:$I$191,2,0)))</f>
        <v>0</v>
      </c>
      <c r="L143" s="237"/>
      <c r="M143" s="239"/>
    </row>
    <row r="144" spans="2:13" s="236" customFormat="1" ht="27" x14ac:dyDescent="0.35">
      <c r="B144" s="227"/>
      <c r="C144" s="247"/>
      <c r="D144" s="247"/>
      <c r="E144" s="229"/>
      <c r="F144" s="248"/>
      <c r="G144" s="248"/>
      <c r="H144" s="248"/>
      <c r="I144" s="230">
        <f t="shared" si="0"/>
        <v>0</v>
      </c>
      <c r="J144" s="231"/>
      <c r="K144" s="232">
        <f>+IF(J144=0,0,IF(J144="","",VLOOKUP('INFORME FINAL ENE - FEB'!J144,[9]PLANTILLA!$H$139:$I$191,2,0)))</f>
        <v>0</v>
      </c>
      <c r="L144" s="237"/>
      <c r="M144" s="239"/>
    </row>
    <row r="145" spans="2:13" s="236" customFormat="1" ht="27" x14ac:dyDescent="0.35">
      <c r="B145" s="227"/>
      <c r="C145" s="228"/>
      <c r="D145" s="228"/>
      <c r="E145" s="229"/>
      <c r="F145" s="229"/>
      <c r="G145" s="229"/>
      <c r="H145" s="229"/>
      <c r="I145" s="230">
        <f t="shared" si="0"/>
        <v>0</v>
      </c>
      <c r="J145" s="231"/>
      <c r="K145" s="232">
        <f>+IF(J145=0,0,IF(J145="","",VLOOKUP('INFORME FINAL ENE - FEB'!J145,[9]PLANTILLA!$H$139:$I$191,2,0)))</f>
        <v>0</v>
      </c>
      <c r="L145" s="237"/>
      <c r="M145" s="239"/>
    </row>
    <row r="146" spans="2:13" s="236" customFormat="1" ht="27" x14ac:dyDescent="0.35">
      <c r="B146" s="227"/>
      <c r="C146" s="247"/>
      <c r="D146" s="247"/>
      <c r="E146" s="248"/>
      <c r="F146" s="248"/>
      <c r="G146" s="248"/>
      <c r="H146" s="248"/>
      <c r="I146" s="230">
        <f t="shared" si="0"/>
        <v>0</v>
      </c>
      <c r="J146" s="231"/>
      <c r="K146" s="232">
        <f>+IF(J146=0,0,IF(J146="","",VLOOKUP('INFORME FINAL ENE - FEB'!J146,[9]PLANTILLA!$H$139:$I$191,2,0)))</f>
        <v>0</v>
      </c>
      <c r="L146" s="237"/>
      <c r="M146" s="239"/>
    </row>
    <row r="147" spans="2:13" s="236" customFormat="1" ht="27" x14ac:dyDescent="0.35">
      <c r="B147" s="227"/>
      <c r="C147" s="247"/>
      <c r="D147" s="247"/>
      <c r="E147" s="248"/>
      <c r="F147" s="248"/>
      <c r="G147" s="248"/>
      <c r="H147" s="248"/>
      <c r="I147" s="230">
        <f t="shared" ref="I147:I164" si="1">+IF(J147=0,0,CONCATENATE(MID(J147,FIND("-",J147,1)+1,4),"ORAS"))</f>
        <v>0</v>
      </c>
      <c r="J147" s="231"/>
      <c r="K147" s="232">
        <f>+IF(J147=0,0,IF(J147="","",VLOOKUP('INFORME FINAL ENE - FEB'!J147,[9]PLANTILLA!$H$139:$I$191,2,0)))</f>
        <v>0</v>
      </c>
      <c r="L147" s="237"/>
      <c r="M147" s="239"/>
    </row>
    <row r="148" spans="2:13" s="236" customFormat="1" ht="27" x14ac:dyDescent="0.35">
      <c r="B148" s="227"/>
      <c r="C148" s="228"/>
      <c r="D148" s="228"/>
      <c r="E148" s="229"/>
      <c r="F148" s="229"/>
      <c r="G148" s="229"/>
      <c r="H148" s="229"/>
      <c r="I148" s="230">
        <f t="shared" si="1"/>
        <v>0</v>
      </c>
      <c r="J148" s="231"/>
      <c r="K148" s="232">
        <f>+IF(J148=0,0,IF(J148="","",VLOOKUP('INFORME FINAL ENE - FEB'!J148,[9]PLANTILLA!$H$139:$I$191,2,0)))</f>
        <v>0</v>
      </c>
      <c r="L148" s="237"/>
      <c r="M148" s="239"/>
    </row>
    <row r="149" spans="2:13" s="236" customFormat="1" ht="27" x14ac:dyDescent="0.35">
      <c r="B149" s="227"/>
      <c r="C149" s="228"/>
      <c r="D149" s="228"/>
      <c r="E149" s="229"/>
      <c r="F149" s="229"/>
      <c r="G149" s="229"/>
      <c r="H149" s="229"/>
      <c r="I149" s="230">
        <f t="shared" si="1"/>
        <v>0</v>
      </c>
      <c r="J149" s="231"/>
      <c r="K149" s="232">
        <f>+IF(J149=0,0,IF(J149="","",VLOOKUP('INFORME FINAL ENE - FEB'!J149,[9]PLANTILLA!$H$139:$I$191,2,0)))</f>
        <v>0</v>
      </c>
      <c r="L149" s="237"/>
      <c r="M149" s="239"/>
    </row>
    <row r="150" spans="2:13" s="236" customFormat="1" ht="27" x14ac:dyDescent="0.35">
      <c r="B150" s="227"/>
      <c r="C150" s="228"/>
      <c r="D150" s="228"/>
      <c r="E150" s="229"/>
      <c r="F150" s="229"/>
      <c r="G150" s="229"/>
      <c r="H150" s="229"/>
      <c r="I150" s="230">
        <f t="shared" si="1"/>
        <v>0</v>
      </c>
      <c r="J150" s="231"/>
      <c r="K150" s="232">
        <f>+IF(J150=0,0,IF(J150="","",VLOOKUP('INFORME FINAL ENE - FEB'!J150,[9]PLANTILLA!$H$139:$I$191,2,0)))</f>
        <v>0</v>
      </c>
      <c r="L150" s="237"/>
      <c r="M150" s="239"/>
    </row>
    <row r="151" spans="2:13" s="236" customFormat="1" ht="27" x14ac:dyDescent="0.35">
      <c r="B151" s="227"/>
      <c r="C151" s="228"/>
      <c r="D151" s="228"/>
      <c r="E151" s="229"/>
      <c r="F151" s="229"/>
      <c r="G151" s="229"/>
      <c r="H151" s="229"/>
      <c r="I151" s="230">
        <f t="shared" si="1"/>
        <v>0</v>
      </c>
      <c r="J151" s="231"/>
      <c r="K151" s="232">
        <f>+IF(J151=0,0,IF(J151="","",VLOOKUP('INFORME FINAL ENE - FEB'!J151,[9]PLANTILLA!$H$139:$I$191,2,0)))</f>
        <v>0</v>
      </c>
      <c r="L151" s="237"/>
      <c r="M151" s="239"/>
    </row>
    <row r="152" spans="2:13" s="236" customFormat="1" ht="27" x14ac:dyDescent="0.35">
      <c r="B152" s="227"/>
      <c r="C152" s="228"/>
      <c r="D152" s="228"/>
      <c r="E152" s="229"/>
      <c r="F152" s="229"/>
      <c r="G152" s="229"/>
      <c r="H152" s="229"/>
      <c r="I152" s="230">
        <f t="shared" si="1"/>
        <v>0</v>
      </c>
      <c r="J152" s="231"/>
      <c r="K152" s="232">
        <f>+IF(J152=0,0,IF(J152="","",VLOOKUP('INFORME FINAL ENE - FEB'!J152,[9]PLANTILLA!$H$139:$I$191,2,0)))</f>
        <v>0</v>
      </c>
      <c r="L152" s="237"/>
      <c r="M152" s="239"/>
    </row>
    <row r="153" spans="2:13" s="236" customFormat="1" ht="27" x14ac:dyDescent="0.35">
      <c r="B153" s="227"/>
      <c r="C153" s="228"/>
      <c r="D153" s="228"/>
      <c r="E153" s="229"/>
      <c r="F153" s="229"/>
      <c r="G153" s="229"/>
      <c r="H153" s="229"/>
      <c r="I153" s="230">
        <f t="shared" si="1"/>
        <v>0</v>
      </c>
      <c r="J153" s="231"/>
      <c r="K153" s="232">
        <f>+IF(J153=0,0,IF(J153="","",VLOOKUP('INFORME FINAL ENE - FEB'!J153,[9]PLANTILLA!$H$139:$I$191,2,0)))</f>
        <v>0</v>
      </c>
      <c r="L153" s="237"/>
      <c r="M153" s="239"/>
    </row>
    <row r="154" spans="2:13" s="236" customFormat="1" ht="27" x14ac:dyDescent="0.35">
      <c r="B154" s="227"/>
      <c r="C154" s="228"/>
      <c r="D154" s="228"/>
      <c r="E154" s="229"/>
      <c r="F154" s="229"/>
      <c r="G154" s="229"/>
      <c r="H154" s="229"/>
      <c r="I154" s="230">
        <f t="shared" si="1"/>
        <v>0</v>
      </c>
      <c r="J154" s="231"/>
      <c r="K154" s="232">
        <f>+IF(J154=0,0,IF(J154="","",VLOOKUP('INFORME FINAL ENE - FEB'!J154,[9]PLANTILLA!$H$139:$I$191,2,0)))</f>
        <v>0</v>
      </c>
      <c r="L154" s="237"/>
      <c r="M154" s="239"/>
    </row>
    <row r="155" spans="2:13" s="236" customFormat="1" ht="27" x14ac:dyDescent="0.35">
      <c r="B155" s="227"/>
      <c r="C155" s="228"/>
      <c r="D155" s="228"/>
      <c r="E155" s="229"/>
      <c r="F155" s="229"/>
      <c r="G155" s="229"/>
      <c r="H155" s="229"/>
      <c r="I155" s="230">
        <f t="shared" si="1"/>
        <v>0</v>
      </c>
      <c r="J155" s="231"/>
      <c r="K155" s="232">
        <f>+IF(J155=0,0,IF(J155="","",VLOOKUP('INFORME FINAL ENE - FEB'!J155,[9]PLANTILLA!$H$139:$I$191,2,0)))</f>
        <v>0</v>
      </c>
      <c r="L155" s="237"/>
      <c r="M155" s="239"/>
    </row>
    <row r="156" spans="2:13" s="236" customFormat="1" ht="27" x14ac:dyDescent="0.35">
      <c r="B156" s="227"/>
      <c r="C156" s="228"/>
      <c r="D156" s="228"/>
      <c r="E156" s="229"/>
      <c r="F156" s="229"/>
      <c r="G156" s="229"/>
      <c r="H156" s="229"/>
      <c r="I156" s="230">
        <f t="shared" si="1"/>
        <v>0</v>
      </c>
      <c r="J156" s="231"/>
      <c r="K156" s="232">
        <f>+IF(J156=0,0,IF(J156="","",VLOOKUP('INFORME FINAL ENE - FEB'!J156,[9]PLANTILLA!$H$139:$I$191,2,0)))</f>
        <v>0</v>
      </c>
      <c r="L156" s="237"/>
      <c r="M156" s="239"/>
    </row>
    <row r="157" spans="2:13" s="236" customFormat="1" ht="27" x14ac:dyDescent="0.35">
      <c r="B157" s="227"/>
      <c r="C157" s="228"/>
      <c r="D157" s="228"/>
      <c r="E157" s="229"/>
      <c r="F157" s="229"/>
      <c r="G157" s="229"/>
      <c r="H157" s="229"/>
      <c r="I157" s="230">
        <f t="shared" si="1"/>
        <v>0</v>
      </c>
      <c r="J157" s="231"/>
      <c r="K157" s="232">
        <f>+IF(J157=0,0,IF(J157="","",VLOOKUP('INFORME FINAL ENE - FEB'!J157,[9]PLANTILLA!$H$139:$I$191,2,0)))</f>
        <v>0</v>
      </c>
      <c r="L157" s="237"/>
      <c r="M157" s="239"/>
    </row>
    <row r="158" spans="2:13" s="236" customFormat="1" ht="27" x14ac:dyDescent="0.35">
      <c r="B158" s="227"/>
      <c r="C158" s="228"/>
      <c r="D158" s="228"/>
      <c r="E158" s="229"/>
      <c r="F158" s="229"/>
      <c r="G158" s="229"/>
      <c r="H158" s="229"/>
      <c r="I158" s="230">
        <f t="shared" si="1"/>
        <v>0</v>
      </c>
      <c r="J158" s="231"/>
      <c r="K158" s="232">
        <f>+IF(J158=0,0,IF(J158="","",VLOOKUP('INFORME FINAL ENE - FEB'!J158,[9]PLANTILLA!$H$139:$I$191,2,0)))</f>
        <v>0</v>
      </c>
      <c r="L158" s="237"/>
      <c r="M158" s="239"/>
    </row>
    <row r="159" spans="2:13" s="236" customFormat="1" ht="27" x14ac:dyDescent="0.35">
      <c r="B159" s="227"/>
      <c r="C159" s="228"/>
      <c r="D159" s="228"/>
      <c r="E159" s="229"/>
      <c r="F159" s="229"/>
      <c r="G159" s="229"/>
      <c r="H159" s="229"/>
      <c r="I159" s="230">
        <f t="shared" si="1"/>
        <v>0</v>
      </c>
      <c r="J159" s="231"/>
      <c r="K159" s="232">
        <f>+IF(J159=0,0,IF(J159="","",VLOOKUP('INFORME FINAL ENE - FEB'!J159,[9]PLANTILLA!$H$139:$I$191,2,0)))</f>
        <v>0</v>
      </c>
      <c r="L159" s="237"/>
      <c r="M159" s="239"/>
    </row>
    <row r="160" spans="2:13" s="236" customFormat="1" ht="27" x14ac:dyDescent="0.35">
      <c r="B160" s="227"/>
      <c r="C160" s="228"/>
      <c r="D160" s="228"/>
      <c r="E160" s="229"/>
      <c r="F160" s="229"/>
      <c r="G160" s="229"/>
      <c r="H160" s="229"/>
      <c r="I160" s="230">
        <f t="shared" si="1"/>
        <v>0</v>
      </c>
      <c r="J160" s="231"/>
      <c r="K160" s="232">
        <f>+IF(J160=0,0,IF(J160="","",VLOOKUP('INFORME FINAL ENE - FEB'!J160,[9]PLANTILLA!$H$139:$I$191,2,0)))</f>
        <v>0</v>
      </c>
      <c r="L160" s="237"/>
      <c r="M160" s="239"/>
    </row>
    <row r="161" spans="2:18" s="236" customFormat="1" ht="27" x14ac:dyDescent="0.35">
      <c r="B161" s="227"/>
      <c r="C161" s="228"/>
      <c r="D161" s="228"/>
      <c r="E161" s="229"/>
      <c r="F161" s="229"/>
      <c r="G161" s="229"/>
      <c r="H161" s="229"/>
      <c r="I161" s="230">
        <f t="shared" si="1"/>
        <v>0</v>
      </c>
      <c r="J161" s="231"/>
      <c r="K161" s="232">
        <f>+IF(J161=0,0,IF(J161="","",VLOOKUP('INFORME FINAL ENE - FEB'!J161,[9]PLANTILLA!$H$139:$I$191,2,0)))</f>
        <v>0</v>
      </c>
      <c r="L161" s="237"/>
      <c r="M161" s="239"/>
    </row>
    <row r="162" spans="2:18" s="236" customFormat="1" ht="27" x14ac:dyDescent="0.35">
      <c r="B162" s="227"/>
      <c r="C162" s="228"/>
      <c r="D162" s="228"/>
      <c r="E162" s="229"/>
      <c r="F162" s="229"/>
      <c r="G162" s="229"/>
      <c r="H162" s="229"/>
      <c r="I162" s="230">
        <f t="shared" si="1"/>
        <v>0</v>
      </c>
      <c r="J162" s="231"/>
      <c r="K162" s="232">
        <f>+IF(J162=0,0,IF(J162="","",VLOOKUP('INFORME FINAL ENE - FEB'!J162,[9]PLANTILLA!$H$139:$I$191,2,0)))</f>
        <v>0</v>
      </c>
      <c r="L162" s="237"/>
      <c r="M162" s="239"/>
    </row>
    <row r="163" spans="2:18" s="236" customFormat="1" ht="27" x14ac:dyDescent="0.35">
      <c r="B163" s="227"/>
      <c r="C163" s="228"/>
      <c r="D163" s="228"/>
      <c r="E163" s="229"/>
      <c r="F163" s="229"/>
      <c r="G163" s="229"/>
      <c r="H163" s="229"/>
      <c r="I163" s="230">
        <f t="shared" si="1"/>
        <v>0</v>
      </c>
      <c r="J163" s="231"/>
      <c r="K163" s="232">
        <f>+IF(J163=0,0,IF(J163="","",VLOOKUP('INFORME FINAL ENE - FEB'!J163,[9]PLANTILLA!$H$139:$I$191,2,0)))</f>
        <v>0</v>
      </c>
      <c r="L163" s="237"/>
      <c r="M163" s="239"/>
    </row>
    <row r="164" spans="2:18" s="236" customFormat="1" ht="27" x14ac:dyDescent="0.35">
      <c r="B164" s="227"/>
      <c r="C164" s="228"/>
      <c r="D164" s="228"/>
      <c r="E164" s="229"/>
      <c r="F164" s="229"/>
      <c r="G164" s="229"/>
      <c r="H164" s="229"/>
      <c r="I164" s="230">
        <f t="shared" si="1"/>
        <v>0</v>
      </c>
      <c r="J164" s="231"/>
      <c r="K164" s="232">
        <f>+IF(J164=0,0,IF(J164="","",VLOOKUP('INFORME FINAL ENE - FEB'!J164,[9]PLANTILLA!$H$139:$I$191,2,0)))</f>
        <v>0</v>
      </c>
      <c r="L164" s="237"/>
      <c r="M164" s="239"/>
    </row>
    <row r="165" spans="2:18" s="236" customFormat="1" ht="27" x14ac:dyDescent="0.35">
      <c r="B165" s="249"/>
      <c r="C165" s="250"/>
      <c r="D165" s="250"/>
      <c r="E165" s="251"/>
      <c r="F165" s="251"/>
      <c r="G165" s="251"/>
      <c r="H165" s="251"/>
      <c r="I165" s="230"/>
      <c r="J165" s="231"/>
      <c r="K165" s="232"/>
      <c r="L165" s="237"/>
      <c r="M165" s="239"/>
    </row>
    <row r="166" spans="2:18" ht="60" customHeight="1" thickBot="1" x14ac:dyDescent="0.3">
      <c r="B166" s="252"/>
      <c r="C166" s="252"/>
      <c r="D166" s="252"/>
      <c r="E166" s="253"/>
      <c r="F166" s="253"/>
      <c r="G166" s="253"/>
      <c r="H166" s="253"/>
      <c r="I166" s="369" t="s">
        <v>320</v>
      </c>
      <c r="J166" s="370"/>
      <c r="K166" s="254">
        <f>SUM(K83:K165)</f>
        <v>16209517</v>
      </c>
      <c r="L166" s="255"/>
      <c r="M166" s="256"/>
      <c r="N166" s="256"/>
      <c r="O166" s="256"/>
      <c r="P166" s="257"/>
    </row>
    <row r="167" spans="2:18" ht="33.200000000000003" customHeight="1" thickTop="1" thickBot="1" x14ac:dyDescent="0.25">
      <c r="F167" s="258"/>
      <c r="H167" s="3" t="s">
        <v>277</v>
      </c>
      <c r="L167" s="259" t="s">
        <v>277</v>
      </c>
      <c r="M167" s="256"/>
      <c r="N167" s="256"/>
      <c r="O167" s="256"/>
    </row>
    <row r="168" spans="2:18" ht="45" customHeight="1" thickBot="1" x14ac:dyDescent="0.3">
      <c r="B168" s="260"/>
      <c r="C168" s="261"/>
      <c r="D168" s="262"/>
      <c r="E168" s="371" t="s">
        <v>321</v>
      </c>
      <c r="F168" s="371"/>
      <c r="G168" s="371"/>
      <c r="H168" s="371"/>
      <c r="I168" s="372">
        <f>K166+G79+G80+M82</f>
        <v>154283432</v>
      </c>
      <c r="J168" s="372"/>
      <c r="K168" s="372"/>
      <c r="L168" s="372"/>
      <c r="M168" s="373"/>
      <c r="N168" s="373"/>
      <c r="O168" s="263"/>
      <c r="P168" s="263"/>
      <c r="Q168" s="264"/>
      <c r="R168" s="265"/>
    </row>
    <row r="169" spans="2:18" ht="11.85" customHeight="1" x14ac:dyDescent="0.2">
      <c r="B169" s="262"/>
      <c r="C169" s="262"/>
      <c r="D169" s="262"/>
      <c r="E169" s="374" t="s">
        <v>277</v>
      </c>
      <c r="F169" s="374"/>
      <c r="G169" s="374"/>
      <c r="H169" s="374"/>
      <c r="I169" s="374"/>
      <c r="J169" s="375"/>
      <c r="K169" s="375"/>
      <c r="L169" s="375"/>
    </row>
    <row r="170" spans="2:18" ht="26.1" customHeight="1" x14ac:dyDescent="0.2">
      <c r="H170" s="266"/>
      <c r="I170" s="267"/>
      <c r="J170" s="268"/>
      <c r="K170" s="269"/>
    </row>
    <row r="171" spans="2:18" ht="25.5" customHeight="1" x14ac:dyDescent="0.2">
      <c r="H171" s="266"/>
      <c r="I171" s="267"/>
      <c r="J171" s="268"/>
    </row>
    <row r="172" spans="2:18" ht="25.5" customHeight="1" x14ac:dyDescent="0.2">
      <c r="H172" s="266"/>
      <c r="I172" s="267"/>
      <c r="J172" s="268"/>
    </row>
    <row r="174" spans="2:18" ht="40.700000000000003" customHeight="1" x14ac:dyDescent="0.4">
      <c r="F174" s="270"/>
      <c r="J174" s="271"/>
      <c r="K174" s="271"/>
      <c r="M174" s="272"/>
    </row>
    <row r="175" spans="2:18" ht="38.450000000000003" customHeight="1" x14ac:dyDescent="0.35">
      <c r="L175" s="273"/>
    </row>
    <row r="176" spans="2:18" ht="26.1" customHeight="1" x14ac:dyDescent="0.45">
      <c r="F176" s="265"/>
      <c r="M176" s="274"/>
      <c r="N176" s="275"/>
    </row>
    <row r="177" spans="10:13" ht="26.1" customHeight="1" x14ac:dyDescent="0.35">
      <c r="K177" s="276"/>
    </row>
    <row r="178" spans="10:13" ht="26.1" customHeight="1" x14ac:dyDescent="0.2">
      <c r="J178" s="368"/>
      <c r="K178" s="368"/>
      <c r="L178" s="368"/>
      <c r="M178" s="368"/>
    </row>
    <row r="179" spans="10:13" ht="26.1" customHeight="1" x14ac:dyDescent="0.2">
      <c r="J179" s="277"/>
      <c r="K179" s="277"/>
      <c r="L179" s="122"/>
      <c r="M179" s="278"/>
    </row>
    <row r="180" spans="10:13" ht="26.1" customHeight="1" x14ac:dyDescent="0.2">
      <c r="J180" s="368"/>
      <c r="K180" s="368"/>
      <c r="L180" s="368"/>
      <c r="M180" s="368"/>
    </row>
    <row r="65459" ht="12.75" customHeight="1" x14ac:dyDescent="0.2"/>
    <row r="65460" ht="12.75" customHeight="1" x14ac:dyDescent="0.2"/>
    <row r="65461" ht="12.75" customHeight="1" x14ac:dyDescent="0.2"/>
    <row r="65462" ht="12.75" customHeight="1" x14ac:dyDescent="0.2"/>
    <row r="65463" ht="12.75" customHeight="1" x14ac:dyDescent="0.2"/>
    <row r="65464" ht="12.75" customHeight="1" x14ac:dyDescent="0.2"/>
    <row r="65465" ht="12.75" customHeight="1" x14ac:dyDescent="0.2"/>
    <row r="65466" ht="12.75" customHeight="1" x14ac:dyDescent="0.2"/>
    <row r="65467" ht="12.75" customHeight="1" x14ac:dyDescent="0.2"/>
    <row r="65468" ht="12.75" customHeight="1" x14ac:dyDescent="0.2"/>
    <row r="65469" ht="12.75" customHeight="1" x14ac:dyDescent="0.2"/>
    <row r="65470" ht="12.75" customHeight="1" x14ac:dyDescent="0.2"/>
    <row r="65471" ht="12.75" customHeight="1" x14ac:dyDescent="0.2"/>
    <row r="65472" ht="12.75" customHeight="1" x14ac:dyDescent="0.2"/>
    <row r="65473" ht="12.75" customHeight="1" x14ac:dyDescent="0.2"/>
    <row r="65474" ht="12.75" customHeight="1" x14ac:dyDescent="0.2"/>
    <row r="65475" ht="12.75" customHeight="1" x14ac:dyDescent="0.2"/>
    <row r="65476" ht="12.75" customHeight="1" x14ac:dyDescent="0.2"/>
    <row r="65477" ht="12.75" customHeight="1" x14ac:dyDescent="0.2"/>
    <row r="65478" ht="12.75" customHeight="1" x14ac:dyDescent="0.2"/>
    <row r="65479" ht="12.75" customHeight="1" x14ac:dyDescent="0.2"/>
    <row r="65480" ht="12.75" customHeight="1" x14ac:dyDescent="0.2"/>
    <row r="65481" ht="12.75" customHeight="1" x14ac:dyDescent="0.2"/>
    <row r="65482" ht="12.75" customHeight="1" x14ac:dyDescent="0.2"/>
    <row r="65483" ht="12.75" customHeight="1" x14ac:dyDescent="0.2"/>
    <row r="65484" ht="12.75" customHeight="1" x14ac:dyDescent="0.2"/>
    <row r="65485" ht="12.75" customHeight="1" x14ac:dyDescent="0.2"/>
    <row r="65486" ht="12.75" customHeight="1" x14ac:dyDescent="0.2"/>
    <row r="65487" ht="12.75" customHeight="1" x14ac:dyDescent="0.2"/>
    <row r="65488" ht="12.75" customHeight="1" x14ac:dyDescent="0.2"/>
    <row r="65489" ht="12.75" customHeight="1" x14ac:dyDescent="0.2"/>
    <row r="65490" ht="12.75" customHeight="1" x14ac:dyDescent="0.2"/>
    <row r="65491" ht="12.75" customHeight="1" x14ac:dyDescent="0.2"/>
    <row r="65492" ht="12.75" customHeight="1" x14ac:dyDescent="0.2"/>
    <row r="65493" ht="12.75" customHeight="1" x14ac:dyDescent="0.2"/>
    <row r="65494" ht="12.75" customHeight="1" x14ac:dyDescent="0.2"/>
    <row r="65495" ht="12.75" customHeight="1" x14ac:dyDescent="0.2"/>
    <row r="65496" ht="12.75" customHeight="1" x14ac:dyDescent="0.2"/>
    <row r="65497" ht="12.75" customHeight="1" x14ac:dyDescent="0.2"/>
    <row r="65498" ht="12.75" customHeight="1" x14ac:dyDescent="0.2"/>
    <row r="65499" ht="12.75" customHeight="1" x14ac:dyDescent="0.2"/>
    <row r="65500" ht="12.75" customHeight="1" x14ac:dyDescent="0.2"/>
    <row r="65501" ht="12.75" customHeight="1" x14ac:dyDescent="0.2"/>
    <row r="65502" ht="12.75" customHeight="1" x14ac:dyDescent="0.2"/>
    <row r="65503" ht="12.75" customHeight="1" x14ac:dyDescent="0.2"/>
    <row r="65504" ht="12.75" customHeight="1" x14ac:dyDescent="0.2"/>
    <row r="65505" ht="12.75" customHeight="1" x14ac:dyDescent="0.2"/>
    <row r="65506" ht="12.75" customHeight="1" x14ac:dyDescent="0.2"/>
    <row r="65507" ht="12.75" customHeight="1" x14ac:dyDescent="0.2"/>
    <row r="65508" ht="12.75" customHeight="1" x14ac:dyDescent="0.2"/>
    <row r="65509" ht="12.75" customHeight="1" x14ac:dyDescent="0.2"/>
    <row r="65510" ht="12.75" customHeight="1" x14ac:dyDescent="0.2"/>
    <row r="65511" ht="12.75" customHeight="1" x14ac:dyDescent="0.2"/>
    <row r="65512" ht="12.75" customHeight="1" x14ac:dyDescent="0.2"/>
    <row r="65513" ht="12.75" customHeight="1" x14ac:dyDescent="0.2"/>
    <row r="65514" ht="12.75" customHeight="1" x14ac:dyDescent="0.2"/>
    <row r="65515" ht="12.75" customHeight="1" x14ac:dyDescent="0.2"/>
    <row r="65516" ht="12.75" customHeight="1" x14ac:dyDescent="0.2"/>
    <row r="65517" ht="12.75" customHeight="1" x14ac:dyDescent="0.2"/>
    <row r="65518" ht="12.75" customHeight="1" x14ac:dyDescent="0.2"/>
    <row r="65519" ht="12.75" customHeight="1" x14ac:dyDescent="0.2"/>
    <row r="65520" ht="12.75" customHeight="1" x14ac:dyDescent="0.2"/>
    <row r="65521" ht="12.75" customHeight="1" x14ac:dyDescent="0.2"/>
    <row r="65522" ht="12.75" customHeight="1" x14ac:dyDescent="0.2"/>
    <row r="65523" ht="12.75" customHeight="1" x14ac:dyDescent="0.2"/>
    <row r="65524" ht="12.75" customHeight="1" x14ac:dyDescent="0.2"/>
    <row r="65525" ht="12.75" customHeight="1" x14ac:dyDescent="0.2"/>
    <row r="65526" ht="12.75" customHeight="1" x14ac:dyDescent="0.2"/>
    <row r="65527" ht="12.75" customHeight="1" x14ac:dyDescent="0.2"/>
    <row r="65528" ht="12.75" customHeight="1" x14ac:dyDescent="0.2"/>
    <row r="65529" ht="12.75" customHeight="1" x14ac:dyDescent="0.2"/>
    <row r="65530" ht="12.75" customHeight="1" x14ac:dyDescent="0.2"/>
    <row r="65531" ht="12.75" customHeight="1" x14ac:dyDescent="0.2"/>
    <row r="65532" ht="12.75" customHeight="1" x14ac:dyDescent="0.2"/>
    <row r="65533" ht="12.75" customHeight="1" x14ac:dyDescent="0.2"/>
    <row r="65534" ht="12.75" customHeight="1" x14ac:dyDescent="0.2"/>
    <row r="65535" ht="12.75" customHeight="1" x14ac:dyDescent="0.2"/>
    <row r="65536" ht="12.75" customHeight="1" x14ac:dyDescent="0.2"/>
    <row r="65537" ht="12.75" customHeight="1" x14ac:dyDescent="0.2"/>
    <row r="65538" ht="12.75" customHeight="1" x14ac:dyDescent="0.2"/>
    <row r="65539" ht="12.75" customHeight="1" x14ac:dyDescent="0.2"/>
    <row r="65540" ht="12.75" customHeight="1" x14ac:dyDescent="0.2"/>
    <row r="65541" ht="12.75" customHeight="1" x14ac:dyDescent="0.2"/>
    <row r="65542" ht="12.75" customHeight="1" x14ac:dyDescent="0.2"/>
    <row r="65543" ht="12.75" customHeight="1" x14ac:dyDescent="0.2"/>
    <row r="65544" ht="12.75" customHeight="1" x14ac:dyDescent="0.2"/>
    <row r="65545" ht="12.75" customHeight="1" x14ac:dyDescent="0.2"/>
    <row r="65546" ht="12.75" customHeight="1" x14ac:dyDescent="0.2"/>
    <row r="65547" ht="12.75" customHeight="1" x14ac:dyDescent="0.2"/>
    <row r="65548" ht="12.75" customHeight="1" x14ac:dyDescent="0.2"/>
    <row r="65549" ht="12.75" customHeight="1" x14ac:dyDescent="0.2"/>
    <row r="65550" ht="12.75" customHeight="1" x14ac:dyDescent="0.2"/>
    <row r="65551" ht="12.75" customHeight="1" x14ac:dyDescent="0.2"/>
    <row r="65552" ht="12.75" customHeight="1" x14ac:dyDescent="0.2"/>
    <row r="65553" ht="12.75" customHeight="1" x14ac:dyDescent="0.2"/>
    <row r="65554" ht="12.75" customHeight="1" x14ac:dyDescent="0.2"/>
    <row r="65555" ht="12.75" customHeight="1" x14ac:dyDescent="0.2"/>
    <row r="65556" ht="12.75" customHeight="1" x14ac:dyDescent="0.2"/>
    <row r="65557" ht="12.75" customHeight="1" x14ac:dyDescent="0.2"/>
    <row r="65558" ht="12.75" customHeight="1" x14ac:dyDescent="0.2"/>
    <row r="65559" ht="12.75" customHeight="1" x14ac:dyDescent="0.2"/>
    <row r="65560" ht="12.75" customHeight="1" x14ac:dyDescent="0.2"/>
    <row r="65561" ht="12.75" customHeight="1" x14ac:dyDescent="0.2"/>
    <row r="65562" ht="12.75" customHeight="1" x14ac:dyDescent="0.2"/>
    <row r="65563" ht="12.75" customHeight="1" x14ac:dyDescent="0.2"/>
    <row r="65564" ht="12.75" customHeight="1" x14ac:dyDescent="0.2"/>
    <row r="65565" ht="12.75" customHeight="1" x14ac:dyDescent="0.2"/>
    <row r="65566" ht="12.75" customHeight="1" x14ac:dyDescent="0.2"/>
    <row r="65567" ht="12.75" customHeight="1" x14ac:dyDescent="0.2"/>
    <row r="65568" ht="12.75" customHeight="1" x14ac:dyDescent="0.2"/>
    <row r="65569" ht="12.75" customHeight="1" x14ac:dyDescent="0.2"/>
  </sheetData>
  <sheetProtection selectLockedCells="1" selectUnlockedCells="1"/>
  <autoFilter ref="G82:G164" xr:uid="{2C8FEF9D-4AA8-7B44-8C4B-821782F8B3C3}"/>
  <mergeCells count="51">
    <mergeCell ref="B81:K81"/>
    <mergeCell ref="J178:M178"/>
    <mergeCell ref="J180:M180"/>
    <mergeCell ref="I166:J166"/>
    <mergeCell ref="E168:H168"/>
    <mergeCell ref="I168:L168"/>
    <mergeCell ref="M168:N168"/>
    <mergeCell ref="E169:I169"/>
    <mergeCell ref="J169:L169"/>
    <mergeCell ref="K72:K75"/>
    <mergeCell ref="L73:L74"/>
    <mergeCell ref="M73:M74"/>
    <mergeCell ref="G79:J79"/>
    <mergeCell ref="G80:J80"/>
    <mergeCell ref="M64:M65"/>
    <mergeCell ref="B68:J68"/>
    <mergeCell ref="K68:K71"/>
    <mergeCell ref="K45:K48"/>
    <mergeCell ref="L46:L47"/>
    <mergeCell ref="M46:M47"/>
    <mergeCell ref="B50:J50"/>
    <mergeCell ref="K50:K53"/>
    <mergeCell ref="K54:K57"/>
    <mergeCell ref="L55:L56"/>
    <mergeCell ref="M55:M56"/>
    <mergeCell ref="B59:J59"/>
    <mergeCell ref="K59:K62"/>
    <mergeCell ref="K63:K66"/>
    <mergeCell ref="L64:L65"/>
    <mergeCell ref="B41:J41"/>
    <mergeCell ref="K41:K44"/>
    <mergeCell ref="K18:K21"/>
    <mergeCell ref="L19:L20"/>
    <mergeCell ref="M19:M20"/>
    <mergeCell ref="B23:J23"/>
    <mergeCell ref="K23:K26"/>
    <mergeCell ref="K27:K30"/>
    <mergeCell ref="L28:L29"/>
    <mergeCell ref="M28:M29"/>
    <mergeCell ref="B32:J32"/>
    <mergeCell ref="K32:K35"/>
    <mergeCell ref="K36:K39"/>
    <mergeCell ref="L37:L38"/>
    <mergeCell ref="M37:M38"/>
    <mergeCell ref="B14:J14"/>
    <mergeCell ref="K14:K17"/>
    <mergeCell ref="B1:J1"/>
    <mergeCell ref="B2:J2"/>
    <mergeCell ref="B5:J5"/>
    <mergeCell ref="K5:K8"/>
    <mergeCell ref="K9:K12"/>
  </mergeCells>
  <dataValidations count="4">
    <dataValidation type="custom" allowBlank="1" showErrorMessage="1" sqref="D134:D140" xr:uid="{9DDDE454-2175-1C43-8E53-A72E7FDD3292}">
      <formula1>GTE(D134,(0))</formula1>
    </dataValidation>
    <dataValidation type="time" operator="greaterThanOrEqual" allowBlank="1" showInputMessage="1" showErrorMessage="1" sqref="C149:D164 C83:D98 C131:D133 D141:D142 C117:C129 D119:D129 C136:C142" xr:uid="{E1C6266B-AF0C-8049-8BB1-5EB1E8516570}">
      <formula1>0</formula1>
    </dataValidation>
    <dataValidation type="list" allowBlank="1" showInputMessage="1" showErrorMessage="1" sqref="I170:I172" xr:uid="{FADFB426-AB8D-8947-9393-DFA6ABFF2ECA}">
      <formula1>$E$205:$E$208</formula1>
    </dataValidation>
    <dataValidation type="list" allowBlank="1" showInputMessage="1" showErrorMessage="1" sqref="H170:H172" xr:uid="{FAD36F1D-0BB0-9447-9DEB-F1FC7EF1DECC}">
      <formula1>$I$204:$I$246</formula1>
    </dataValidation>
  </dataValidations>
  <pageMargins left="0.39374999999999999" right="0.39374999999999999" top="0.63124999999999998" bottom="0.63124999999999998" header="0.39374999999999999" footer="0.39374999999999999"/>
  <pageSetup paperSize="14" scale="10" firstPageNumber="0" orientation="landscape" horizontalDpi="300" verticalDpi="300" r:id="rId1"/>
  <headerFooter alignWithMargins="0"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PLANTILLA</vt:lpstr>
      <vt:lpstr>12 FEBRERO </vt:lpstr>
      <vt:lpstr>19 FEBRERO</vt:lpstr>
      <vt:lpstr>26 FEBRERO</vt:lpstr>
      <vt:lpstr>INFORME FINAL FEB2</vt:lpstr>
      <vt:lpstr>SALDOS POR PROYECTO</vt:lpstr>
      <vt:lpstr>INFORME FINAL ENE - FEB</vt:lpstr>
      <vt:lpstr>'12 FEBRERO '!Área_de_impresión</vt:lpstr>
      <vt:lpstr>'19 FEBRERO'!Área_de_impresión</vt:lpstr>
      <vt:lpstr>'26 FEBRERO'!Área_de_impresión</vt:lpstr>
      <vt:lpstr>PLANTILLA!Área_de_impresión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MARTINEZ</dc:creator>
  <cp:lastModifiedBy>Mauricio Orlando Novoa Montenegro</cp:lastModifiedBy>
  <dcterms:created xsi:type="dcterms:W3CDTF">2023-02-20T14:34:05Z</dcterms:created>
  <dcterms:modified xsi:type="dcterms:W3CDTF">2023-03-09T02:02:18Z</dcterms:modified>
</cp:coreProperties>
</file>