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8.Articulacion\"/>
    </mc:Choice>
  </mc:AlternateContent>
  <xr:revisionPtr revIDLastSave="0" documentId="13_ncr:1_{BD3519BE-46F2-4769-BC89-CC328C152CD4}" xr6:coauthVersionLast="47" xr6:coauthVersionMax="47" xr10:uidLastSave="{00000000-0000-0000-0000-000000000000}"/>
  <bookViews>
    <workbookView xWindow="-120" yWindow="-120" windowWidth="29040" windowHeight="15840" xr2:uid="{35AA5F95-8639-404F-AA6C-6CCAC0B3E2A8}"/>
  </bookViews>
  <sheets>
    <sheet name="Papeleria" sheetId="3" r:id="rId1"/>
    <sheet name="Cocina" sheetId="4" r:id="rId2"/>
    <sheet name="Agropecuario" sheetId="5" r:id="rId3"/>
    <sheet name="Electronicos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2" l="1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6" i="5"/>
  <c r="M7" i="5"/>
  <c r="M8" i="5"/>
  <c r="M9" i="5"/>
  <c r="M10" i="5"/>
  <c r="M11" i="5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G17" i="3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I7" i="2"/>
  <c r="I8" i="2"/>
  <c r="L8" i="2" s="1"/>
  <c r="I9" i="2"/>
  <c r="I10" i="2"/>
  <c r="I11" i="2"/>
  <c r="I12" i="2"/>
  <c r="I13" i="2"/>
  <c r="I14" i="2"/>
  <c r="I15" i="2"/>
  <c r="I16" i="2"/>
  <c r="L16" i="2" s="1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L6" i="5"/>
  <c r="L7" i="5"/>
  <c r="K6" i="5"/>
  <c r="K7" i="5"/>
  <c r="K8" i="5"/>
  <c r="L8" i="5" s="1"/>
  <c r="K9" i="5"/>
  <c r="L9" i="5" s="1"/>
  <c r="K10" i="5"/>
  <c r="L10" i="5" s="1"/>
  <c r="K11" i="5"/>
  <c r="I6" i="5"/>
  <c r="I7" i="5"/>
  <c r="I8" i="5"/>
  <c r="I9" i="5"/>
  <c r="I10" i="5"/>
  <c r="I11" i="5"/>
  <c r="L11" i="5" s="1"/>
  <c r="L13" i="5" l="1"/>
  <c r="L18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7" i="2"/>
  <c r="L15" i="2"/>
  <c r="L14" i="2"/>
  <c r="L13" i="2"/>
  <c r="L12" i="2"/>
  <c r="L11" i="2"/>
  <c r="L10" i="2"/>
  <c r="L9" i="2"/>
  <c r="L7" i="2"/>
  <c r="H7" i="5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2" i="3" l="1"/>
  <c r="L34" i="2"/>
  <c r="L24" i="4"/>
  <c r="L45" i="4"/>
  <c r="L61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I6" i="4"/>
  <c r="L6" i="4" s="1"/>
  <c r="I7" i="4"/>
  <c r="L7" i="4" s="1"/>
  <c r="I8" i="4"/>
  <c r="I9" i="4"/>
  <c r="I10" i="4"/>
  <c r="L10" i="4" s="1"/>
  <c r="I11" i="4"/>
  <c r="I12" i="4"/>
  <c r="I13" i="4"/>
  <c r="L13" i="4" s="1"/>
  <c r="I14" i="4"/>
  <c r="L14" i="4" s="1"/>
  <c r="I15" i="4"/>
  <c r="L15" i="4" s="1"/>
  <c r="I16" i="4"/>
  <c r="I17" i="4"/>
  <c r="L17" i="4" s="1"/>
  <c r="I18" i="4"/>
  <c r="L18" i="4" s="1"/>
  <c r="I19" i="4"/>
  <c r="L19" i="4" s="1"/>
  <c r="I20" i="4"/>
  <c r="L20" i="4" s="1"/>
  <c r="I21" i="4"/>
  <c r="I22" i="4"/>
  <c r="L22" i="4" s="1"/>
  <c r="I23" i="4"/>
  <c r="L23" i="4" s="1"/>
  <c r="I24" i="4"/>
  <c r="I25" i="4"/>
  <c r="I26" i="4"/>
  <c r="I27" i="4"/>
  <c r="I28" i="4"/>
  <c r="I29" i="4"/>
  <c r="L29" i="4" s="1"/>
  <c r="I30" i="4"/>
  <c r="L30" i="4" s="1"/>
  <c r="I31" i="4"/>
  <c r="L31" i="4" s="1"/>
  <c r="I32" i="4"/>
  <c r="I33" i="4"/>
  <c r="I34" i="4"/>
  <c r="I35" i="4"/>
  <c r="I36" i="4"/>
  <c r="I37" i="4"/>
  <c r="L37" i="4" s="1"/>
  <c r="I38" i="4"/>
  <c r="L38" i="4" s="1"/>
  <c r="I39" i="4"/>
  <c r="L39" i="4" s="1"/>
  <c r="I40" i="4"/>
  <c r="I41" i="4"/>
  <c r="L41" i="4" s="1"/>
  <c r="I42" i="4"/>
  <c r="L42" i="4" s="1"/>
  <c r="I43" i="4"/>
  <c r="L43" i="4" s="1"/>
  <c r="I44" i="4"/>
  <c r="I45" i="4"/>
  <c r="I46" i="4"/>
  <c r="L46" i="4" s="1"/>
  <c r="I47" i="4"/>
  <c r="L47" i="4" s="1"/>
  <c r="I48" i="4"/>
  <c r="I49" i="4"/>
  <c r="L49" i="4" s="1"/>
  <c r="I50" i="4"/>
  <c r="I51" i="4"/>
  <c r="L51" i="4" s="1"/>
  <c r="I52" i="4"/>
  <c r="I53" i="4"/>
  <c r="L53" i="4" s="1"/>
  <c r="I54" i="4"/>
  <c r="L54" i="4" s="1"/>
  <c r="I55" i="4"/>
  <c r="L55" i="4" s="1"/>
  <c r="I56" i="4"/>
  <c r="I57" i="4"/>
  <c r="I58" i="4"/>
  <c r="L58" i="4" s="1"/>
  <c r="I59" i="4"/>
  <c r="I60" i="4"/>
  <c r="I61" i="4"/>
  <c r="I62" i="4"/>
  <c r="I63" i="4"/>
  <c r="I64" i="4"/>
  <c r="I65" i="4"/>
  <c r="L65" i="4" s="1"/>
  <c r="I66" i="4"/>
  <c r="I67" i="4"/>
  <c r="I68" i="4"/>
  <c r="L68" i="4" s="1"/>
  <c r="I69" i="4"/>
  <c r="I70" i="4"/>
  <c r="I71" i="4"/>
  <c r="L34" i="4" l="1"/>
  <c r="L57" i="4"/>
  <c r="L63" i="4"/>
  <c r="L21" i="4"/>
  <c r="L71" i="4"/>
  <c r="L70" i="4"/>
  <c r="L69" i="4"/>
  <c r="L67" i="4"/>
  <c r="L66" i="4"/>
  <c r="L64" i="4"/>
  <c r="L62" i="4"/>
  <c r="L60" i="4"/>
  <c r="L59" i="4"/>
  <c r="L56" i="4"/>
  <c r="L52" i="4"/>
  <c r="L50" i="4"/>
  <c r="L48" i="4"/>
  <c r="L44" i="4"/>
  <c r="L40" i="4"/>
  <c r="L36" i="4"/>
  <c r="L35" i="4"/>
  <c r="L33" i="4"/>
  <c r="L32" i="4"/>
  <c r="L28" i="4"/>
  <c r="L27" i="4"/>
  <c r="L26" i="4"/>
  <c r="L25" i="4"/>
  <c r="L16" i="4"/>
  <c r="L12" i="4"/>
  <c r="L11" i="4"/>
  <c r="L9" i="4"/>
  <c r="L8" i="4"/>
  <c r="L73" i="4" l="1"/>
</calcChain>
</file>

<file path=xl/sharedStrings.xml><?xml version="1.0" encoding="utf-8"?>
<sst xmlns="http://schemas.openxmlformats.org/spreadsheetml/2006/main" count="287" uniqueCount="168">
  <si>
    <t>ITEM</t>
  </si>
  <si>
    <t>CONSECUTIVO</t>
  </si>
  <si>
    <t>DESCRIPCION DEL BIEN</t>
  </si>
  <si>
    <t>UNIDAD</t>
  </si>
  <si>
    <t>CANTIDAD</t>
  </si>
  <si>
    <t>Ácido acético</t>
  </si>
  <si>
    <t>Litros</t>
  </si>
  <si>
    <t xml:space="preserve">Ácido láctico </t>
  </si>
  <si>
    <t>Azúcar - kilogramo</t>
  </si>
  <si>
    <t>Kilogramos</t>
  </si>
  <si>
    <t>Bicarbonato de sodio de 250 gramos</t>
  </si>
  <si>
    <t>Paquete</t>
  </si>
  <si>
    <t xml:space="preserve">Cloruro de calcio </t>
  </si>
  <si>
    <t xml:space="preserve">Cobertura de chocolate blanco </t>
  </si>
  <si>
    <t>Kilogramo</t>
  </si>
  <si>
    <t>Cobertura de chocolate negro</t>
  </si>
  <si>
    <t>Colorante de fresa 30 gr</t>
  </si>
  <si>
    <t>Sobre</t>
  </si>
  <si>
    <t>Colorante de mora 30 gr</t>
  </si>
  <si>
    <t>Cuajo en pastilla</t>
  </si>
  <si>
    <t>Unidades</t>
  </si>
  <si>
    <t>Cuajo granulado X 500 gramos</t>
  </si>
  <si>
    <t>Cultivo láctico queso gouda</t>
  </si>
  <si>
    <t>Cultivo láctico queso parmesano</t>
  </si>
  <si>
    <t>Cultivo láctico r-704 queso sanduchero</t>
  </si>
  <si>
    <t>Cultivo láctico tcc-20 queso mozzarella</t>
  </si>
  <si>
    <t xml:space="preserve">Cultivos lácticos para kumis  </t>
  </si>
  <si>
    <t>Cultivos lácticos para yogurt</t>
  </si>
  <si>
    <t>Glucosa 500 gr</t>
  </si>
  <si>
    <t>Libras</t>
  </si>
  <si>
    <t>Jabón líquido desinfectante para manos</t>
  </si>
  <si>
    <t>Litro</t>
  </si>
  <si>
    <t xml:space="preserve">Jabón líquido lavaloza desengrasante </t>
  </si>
  <si>
    <t>Leche cruda</t>
  </si>
  <si>
    <t>Papel aluminio- rollo x 100 metros</t>
  </si>
  <si>
    <t>Rollo</t>
  </si>
  <si>
    <t>Papel vitafilm x 100 mts transparente</t>
  </si>
  <si>
    <t>Saborizante de fresa 0.250 litros</t>
  </si>
  <si>
    <t>Saborizante de mora 0.250 litros</t>
  </si>
  <si>
    <t>Sal de mesa- kilogramo</t>
  </si>
  <si>
    <t>Sorbato de potasio- conservante</t>
  </si>
  <si>
    <t>Aceite de oliva x botella 500 ml</t>
  </si>
  <si>
    <t>Botella</t>
  </si>
  <si>
    <t>Aceites vegetales- litro</t>
  </si>
  <si>
    <t>Ajo en polvo</t>
  </si>
  <si>
    <t>libra</t>
  </si>
  <si>
    <t>Arroz blanco- kilogramo</t>
  </si>
  <si>
    <t>Libra</t>
  </si>
  <si>
    <t>Azúcar blanca refinada- kilogramo</t>
  </si>
  <si>
    <t>Azúcar pulverizada- kilogramo</t>
  </si>
  <si>
    <t>Carne de cerdo (costilla)- kilogramo</t>
  </si>
  <si>
    <t>Carne de cerdo (pierna)- kilogramo</t>
  </si>
  <si>
    <t>Carne de res (lomo)- kilogramo</t>
  </si>
  <si>
    <t>Carne de res (pierna)- kilogramo</t>
  </si>
  <si>
    <t>Cebolla deshidratada- libra</t>
  </si>
  <si>
    <t>Ciruelas pasas</t>
  </si>
  <si>
    <t>Comino- libra</t>
  </si>
  <si>
    <t>Crema Chantilly en polvo</t>
  </si>
  <si>
    <t>Crema de leche x lt</t>
  </si>
  <si>
    <t>Fécula de maíz - libra</t>
  </si>
  <si>
    <t>Gelatina sin sabor- kilogramo</t>
  </si>
  <si>
    <t>Harina de maíz- libra</t>
  </si>
  <si>
    <t>Harina de trigo kg</t>
  </si>
  <si>
    <t>Hipoclorito de sodio x galón</t>
  </si>
  <si>
    <t>Galon</t>
  </si>
  <si>
    <t>Huevos de codorniz - cubeta x 24 und</t>
  </si>
  <si>
    <t>Cubeta</t>
  </si>
  <si>
    <t>Huevos tipo aa</t>
  </si>
  <si>
    <t>Panal</t>
  </si>
  <si>
    <t>Laurel- libra</t>
  </si>
  <si>
    <t>Mantequilla- libra</t>
  </si>
  <si>
    <t>Orégano- libra</t>
  </si>
  <si>
    <t>Pimienta en polvo - libra</t>
  </si>
  <si>
    <t>Pollo corte pechuga</t>
  </si>
  <si>
    <t>Pollo crudo fresco (1500 - 1700 gr)</t>
  </si>
  <si>
    <t>Unidad</t>
  </si>
  <si>
    <t>Polvo de hornear</t>
  </si>
  <si>
    <t>Salsa bbq</t>
  </si>
  <si>
    <t>litro</t>
  </si>
  <si>
    <t>Salsa negra x 180 ml</t>
  </si>
  <si>
    <t>Frasco</t>
  </si>
  <si>
    <t>Salsas de tomate- litro</t>
  </si>
  <si>
    <t>Tomillo- libra</t>
  </si>
  <si>
    <t xml:space="preserve">Trucha- kilogramo </t>
  </si>
  <si>
    <t>Vinagre balsámico para aderezos (250ml)</t>
  </si>
  <si>
    <t xml:space="preserve">botella </t>
  </si>
  <si>
    <t>Vinagre blanco (1 litro)</t>
  </si>
  <si>
    <t>Vino gourmet blanco x 750 ml</t>
  </si>
  <si>
    <t>Vino gourmet tinto x 750 ml</t>
  </si>
  <si>
    <t xml:space="preserve">Unidad </t>
  </si>
  <si>
    <t>Switch de 8 puertos</t>
  </si>
  <si>
    <t>Canaleta Plastica para Red</t>
  </si>
  <si>
    <t>Unidad x 3m</t>
  </si>
  <si>
    <t>Chazos Plasticos</t>
  </si>
  <si>
    <t>Tornilleria Metalica</t>
  </si>
  <si>
    <t>Limpiador carcaza</t>
  </si>
  <si>
    <t>Limpiador electronico</t>
  </si>
  <si>
    <t>Jack RJ-45</t>
  </si>
  <si>
    <t>Papel craft</t>
  </si>
  <si>
    <t>Pasta termica</t>
  </si>
  <si>
    <t>Ponchadora de impacto</t>
  </si>
  <si>
    <t>Lapiceros color negro y rojo</t>
  </si>
  <si>
    <t>Cartulina varios colores</t>
  </si>
  <si>
    <t>Marcadores permanentes colores surtidos</t>
  </si>
  <si>
    <t>Cinta de enmascarar 1/2</t>
  </si>
  <si>
    <t>Lapiz Nro. 2</t>
  </si>
  <si>
    <t>Kit soportes contables</t>
  </si>
  <si>
    <t>Marcador borrable para tablero acrílico</t>
  </si>
  <si>
    <t>Papel bond blanco 75 grm resma carta</t>
  </si>
  <si>
    <t>Pegante pegastic en barra</t>
  </si>
  <si>
    <t>Gancho clip galvanizado caja x 50 un</t>
  </si>
  <si>
    <t>Caja</t>
  </si>
  <si>
    <t xml:space="preserve">Borrador para tablero acrílico </t>
  </si>
  <si>
    <t xml:space="preserve">Carpetas de cartón </t>
  </si>
  <si>
    <t>Maíz partido/molido bulto x 40kl</t>
  </si>
  <si>
    <t>bulto x 40 kg</t>
  </si>
  <si>
    <t>Torta de soya alta proteína estándar x 40 kilos</t>
  </si>
  <si>
    <t>bulto x 40</t>
  </si>
  <si>
    <t>bto x 50 k</t>
  </si>
  <si>
    <t>Fertilizante complejo granulado N-P-K para aplicación al suelo 15-15-15 bulto X 50 kilos</t>
  </si>
  <si>
    <t>Tinta Marcador Borrable</t>
  </si>
  <si>
    <t>Carpeta  plastica tamaño oficio</t>
  </si>
  <si>
    <t>Ponchadora para conectores RJ45</t>
  </si>
  <si>
    <t xml:space="preserve">Tester probador de voltaje y continuidad </t>
  </si>
  <si>
    <t>Cable UTP Categoria 6</t>
  </si>
  <si>
    <t>Capuchones protectores para RJ45</t>
  </si>
  <si>
    <t>Conector RJ45 categoría 6</t>
  </si>
  <si>
    <t>Alcohol Isopropilico</t>
  </si>
  <si>
    <t>Borrador de nata</t>
  </si>
  <si>
    <t>Brochas</t>
  </si>
  <si>
    <t>Cinta aislante</t>
  </si>
  <si>
    <t>Franela blanca</t>
  </si>
  <si>
    <t>Metros</t>
  </si>
  <si>
    <t>Limpiador de pantallas LCD, PDA. LED y CRT</t>
  </si>
  <si>
    <t>Limpiador ectronico SPRY</t>
  </si>
  <si>
    <t>Manillas antiestaticas</t>
  </si>
  <si>
    <t>Pasta termica para procesadores - Tubo</t>
  </si>
  <si>
    <t>Pasta de soldadura</t>
  </si>
  <si>
    <t>Soldadura de estaño delgado</t>
  </si>
  <si>
    <t>Esfero bolígrafo desechable tinta negra</t>
  </si>
  <si>
    <t>Consolidado de papeleria Articulacion con la media</t>
  </si>
  <si>
    <t>Papel bond pliegos</t>
  </si>
  <si>
    <t>resma</t>
  </si>
  <si>
    <t>Consolidado de Cocina Articulacion con la media</t>
  </si>
  <si>
    <t>Consolidado Agropecuaria Articulacion con la media</t>
  </si>
  <si>
    <t>Consolidado electronico Articulacion con la media</t>
  </si>
  <si>
    <t>Libreta de anotaciones, mediana, papel periodico</t>
  </si>
  <si>
    <t>Promedio</t>
  </si>
  <si>
    <t>Tijeraspunta roma</t>
  </si>
  <si>
    <t>Memorias USB 8 GB</t>
  </si>
  <si>
    <t>Rollo 150 m</t>
  </si>
  <si>
    <t>Precio promedio</t>
  </si>
  <si>
    <t>TOTAL</t>
  </si>
  <si>
    <t>Belamyl R x 100 c.c. (overcomplex)</t>
  </si>
  <si>
    <t>Fertilizante complejo gr N-P-K para aplicación al suelo Rafos 12-24-12 -2 bulto X 50 kilos (nitrobalance)</t>
  </si>
  <si>
    <t>Panacur 10%, 500 centímetros cúbicos 2 (Retyfen)</t>
  </si>
  <si>
    <t>COTIZACION 1</t>
  </si>
  <si>
    <t>Valor Unitario</t>
  </si>
  <si>
    <t>Total</t>
  </si>
  <si>
    <t>COTIZACION 2</t>
  </si>
  <si>
    <t>Valor Unitario2</t>
  </si>
  <si>
    <t>Total2</t>
  </si>
  <si>
    <t>Valor Total</t>
  </si>
  <si>
    <t>Juego destornilladores 20 piezas tipo granada</t>
  </si>
  <si>
    <t>Carpeta 4 aletas</t>
  </si>
  <si>
    <t>100 cc</t>
  </si>
  <si>
    <t xml:space="preserve">Promedio unitario </t>
  </si>
  <si>
    <t>Promedio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</si>
</sst>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€_-;\-* #,##0\ _€_-;_-* &quot;-&quot;??\ _€_-;_-@_-"/>
    <numFmt numFmtId="165" formatCode="_-* #,##0_-;\-* #,##0_-;_-* &quot;-&quot;??_-;_-@_-"/>
    <numFmt numFmtId="166" formatCode="_-* #,##0.0_-;\-* #,##0.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/>
      <right style="thin">
        <color indexed="64"/>
      </right>
      <top/>
      <bottom style="thin">
        <color theme="4" tint="0.39997558519241921"/>
      </bottom>
      <diagonal/>
    </border>
    <border>
      <left style="thin">
        <color indexed="64"/>
      </left>
      <right/>
      <top/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3" fontId="1" fillId="0" borderId="0" applyFont="0" applyFill="0" applyBorder="0" applyAlignment="0" applyProtection="0"/>
    <xf numFmtId="0" fontId="9" fillId="0" borderId="0"/>
  </cellStyleXfs>
  <cellXfs count="138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4" fontId="5" fillId="3" borderId="1" xfId="2" applyNumberFormat="1" applyFont="1" applyFill="1" applyBorder="1" applyAlignment="1">
      <alignment horizontal="center" vertical="center"/>
    </xf>
    <xf numFmtId="0" fontId="10" fillId="3" borderId="1" xfId="3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4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3" fillId="5" borderId="5" xfId="1" applyFont="1" applyFill="1" applyBorder="1" applyAlignment="1">
      <alignment horizontal="center" vertical="center" wrapText="1"/>
    </xf>
    <xf numFmtId="0" fontId="3" fillId="5" borderId="1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0" fontId="0" fillId="7" borderId="1" xfId="0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8" fillId="7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 wrapText="1"/>
    </xf>
    <xf numFmtId="0" fontId="10" fillId="7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/>
    </xf>
    <xf numFmtId="0" fontId="7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left" vertical="center"/>
    </xf>
    <xf numFmtId="0" fontId="5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left" vertical="center" wrapText="1"/>
    </xf>
    <xf numFmtId="0" fontId="0" fillId="6" borderId="9" xfId="0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/>
    </xf>
    <xf numFmtId="0" fontId="10" fillId="7" borderId="1" xfId="3" applyFont="1" applyFill="1" applyBorder="1" applyAlignment="1">
      <alignment vertical="center" wrapText="1"/>
    </xf>
    <xf numFmtId="164" fontId="5" fillId="7" borderId="1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8" borderId="10" xfId="1" applyFont="1" applyFill="1" applyBorder="1" applyAlignment="1">
      <alignment horizontal="center" vertical="center" wrapText="1"/>
    </xf>
    <xf numFmtId="0" fontId="3" fillId="8" borderId="12" xfId="1" applyFont="1" applyFill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center" vertical="center" wrapText="1"/>
    </xf>
    <xf numFmtId="0" fontId="3" fillId="8" borderId="13" xfId="1" applyFont="1" applyFill="1" applyBorder="1" applyAlignment="1">
      <alignment horizontal="center" vertical="center" wrapText="1"/>
    </xf>
    <xf numFmtId="0" fontId="3" fillId="5" borderId="10" xfId="1" applyFont="1" applyFill="1" applyBorder="1" applyAlignment="1">
      <alignment horizontal="center" vertical="center" wrapText="1"/>
    </xf>
    <xf numFmtId="165" fontId="0" fillId="0" borderId="0" xfId="2" applyNumberFormat="1" applyFont="1" applyAlignment="1">
      <alignment horizontal="center" vertical="center"/>
    </xf>
    <xf numFmtId="165" fontId="3" fillId="5" borderId="10" xfId="2" applyNumberFormat="1" applyFont="1" applyFill="1" applyBorder="1" applyAlignment="1">
      <alignment horizontal="center" vertical="center" wrapText="1"/>
    </xf>
    <xf numFmtId="165" fontId="0" fillId="0" borderId="0" xfId="2" applyNumberFormat="1" applyFont="1"/>
    <xf numFmtId="165" fontId="0" fillId="0" borderId="5" xfId="2" applyNumberFormat="1" applyFont="1" applyBorder="1" applyAlignment="1">
      <alignment horizontal="center" vertical="center"/>
    </xf>
    <xf numFmtId="165" fontId="0" fillId="0" borderId="1" xfId="2" applyNumberFormat="1" applyFont="1" applyBorder="1" applyAlignment="1">
      <alignment horizontal="center" vertical="center"/>
    </xf>
    <xf numFmtId="165" fontId="0" fillId="0" borderId="2" xfId="2" applyNumberFormat="1" applyFont="1" applyBorder="1" applyAlignment="1">
      <alignment horizontal="center" vertical="center"/>
    </xf>
    <xf numFmtId="165" fontId="0" fillId="0" borderId="5" xfId="0" applyNumberFormat="1" applyBorder="1" applyAlignment="1">
      <alignment vertical="center"/>
    </xf>
    <xf numFmtId="165" fontId="0" fillId="0" borderId="1" xfId="0" applyNumberFormat="1" applyBorder="1" applyAlignment="1">
      <alignment vertical="center"/>
    </xf>
    <xf numFmtId="165" fontId="0" fillId="0" borderId="2" xfId="0" applyNumberFormat="1" applyBorder="1" applyAlignment="1">
      <alignment vertical="center"/>
    </xf>
    <xf numFmtId="165" fontId="0" fillId="0" borderId="0" xfId="0" applyNumberFormat="1"/>
    <xf numFmtId="0" fontId="3" fillId="5" borderId="16" xfId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65" fontId="3" fillId="5" borderId="6" xfId="2" applyNumberFormat="1" applyFont="1" applyFill="1" applyBorder="1" applyAlignment="1">
      <alignment horizontal="center" vertical="center" wrapText="1"/>
    </xf>
    <xf numFmtId="165" fontId="3" fillId="5" borderId="19" xfId="2" applyNumberFormat="1" applyFont="1" applyFill="1" applyBorder="1" applyAlignment="1">
      <alignment horizontal="center" vertical="center" wrapText="1"/>
    </xf>
    <xf numFmtId="165" fontId="0" fillId="0" borderId="20" xfId="2" applyNumberFormat="1" applyFont="1" applyBorder="1" applyAlignment="1">
      <alignment horizontal="center" vertical="center"/>
    </xf>
    <xf numFmtId="165" fontId="0" fillId="0" borderId="21" xfId="2" applyNumberFormat="1" applyFont="1" applyBorder="1" applyAlignment="1">
      <alignment horizontal="center" vertical="center"/>
    </xf>
    <xf numFmtId="165" fontId="0" fillId="0" borderId="22" xfId="2" applyNumberFormat="1" applyFont="1" applyBorder="1" applyAlignment="1">
      <alignment horizontal="center" vertical="center"/>
    </xf>
    <xf numFmtId="165" fontId="0" fillId="0" borderId="23" xfId="2" applyNumberFormat="1" applyFont="1" applyBorder="1" applyAlignment="1">
      <alignment horizontal="center" vertical="center"/>
    </xf>
    <xf numFmtId="165" fontId="3" fillId="5" borderId="7" xfId="2" applyNumberFormat="1" applyFont="1" applyFill="1" applyBorder="1" applyAlignment="1">
      <alignment horizontal="center" vertical="center" wrapText="1"/>
    </xf>
    <xf numFmtId="0" fontId="3" fillId="5" borderId="24" xfId="1" applyFont="1" applyFill="1" applyBorder="1" applyAlignment="1">
      <alignment horizontal="center" vertical="center" wrapText="1"/>
    </xf>
    <xf numFmtId="165" fontId="0" fillId="0" borderId="20" xfId="2" applyNumberFormat="1" applyFont="1" applyBorder="1" applyAlignment="1">
      <alignment vertical="center"/>
    </xf>
    <xf numFmtId="165" fontId="0" fillId="0" borderId="21" xfId="0" applyNumberFormat="1" applyBorder="1" applyAlignment="1">
      <alignment vertical="center"/>
    </xf>
    <xf numFmtId="165" fontId="0" fillId="0" borderId="22" xfId="2" applyNumberFormat="1" applyFont="1" applyBorder="1" applyAlignment="1">
      <alignment vertical="center"/>
    </xf>
    <xf numFmtId="165" fontId="0" fillId="0" borderId="23" xfId="0" applyNumberFormat="1" applyBorder="1" applyAlignment="1">
      <alignment vertical="center"/>
    </xf>
    <xf numFmtId="165" fontId="3" fillId="5" borderId="25" xfId="2" applyNumberFormat="1" applyFont="1" applyFill="1" applyBorder="1" applyAlignment="1">
      <alignment horizontal="center" vertical="center" wrapText="1"/>
    </xf>
    <xf numFmtId="165" fontId="0" fillId="0" borderId="26" xfId="2" applyNumberFormat="1" applyFont="1" applyBorder="1" applyAlignment="1">
      <alignment vertical="center"/>
    </xf>
    <xf numFmtId="165" fontId="0" fillId="0" borderId="27" xfId="2" applyNumberFormat="1" applyFont="1" applyBorder="1" applyAlignment="1">
      <alignment vertical="center"/>
    </xf>
    <xf numFmtId="0" fontId="3" fillId="8" borderId="15" xfId="1" applyFont="1" applyFill="1" applyBorder="1" applyAlignment="1">
      <alignment horizontal="center" vertical="center" wrapText="1"/>
    </xf>
    <xf numFmtId="0" fontId="3" fillId="8" borderId="31" xfId="1" applyFont="1" applyFill="1" applyBorder="1" applyAlignment="1">
      <alignment horizontal="center" vertical="center" wrapText="1"/>
    </xf>
    <xf numFmtId="0" fontId="3" fillId="8" borderId="32" xfId="1" applyFont="1" applyFill="1" applyBorder="1" applyAlignment="1">
      <alignment horizontal="center" vertical="center" wrapText="1"/>
    </xf>
    <xf numFmtId="165" fontId="0" fillId="0" borderId="7" xfId="2" applyNumberFormat="1" applyFont="1" applyBorder="1" applyAlignment="1">
      <alignment horizontal="center" vertical="center"/>
    </xf>
    <xf numFmtId="165" fontId="0" fillId="0" borderId="24" xfId="2" applyNumberFormat="1" applyFont="1" applyBorder="1" applyAlignment="1">
      <alignment horizontal="center" vertical="center"/>
    </xf>
    <xf numFmtId="165" fontId="0" fillId="0" borderId="33" xfId="2" applyNumberFormat="1" applyFont="1" applyBorder="1" applyAlignment="1">
      <alignment horizontal="center" vertical="center"/>
    </xf>
    <xf numFmtId="165" fontId="0" fillId="0" borderId="34" xfId="2" applyNumberFormat="1" applyFont="1" applyBorder="1" applyAlignment="1">
      <alignment horizontal="center" vertical="center"/>
    </xf>
    <xf numFmtId="165" fontId="0" fillId="0" borderId="25" xfId="0" applyNumberFormat="1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165" fontId="0" fillId="0" borderId="35" xfId="0" applyNumberFormat="1" applyBorder="1" applyAlignment="1">
      <alignment horizontal="center" vertical="center"/>
    </xf>
    <xf numFmtId="0" fontId="3" fillId="8" borderId="14" xfId="1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6" fontId="0" fillId="0" borderId="4" xfId="2" applyNumberFormat="1" applyFont="1" applyBorder="1" applyAlignment="1">
      <alignment horizontal="center" vertical="center"/>
    </xf>
    <xf numFmtId="166" fontId="0" fillId="0" borderId="0" xfId="0" applyNumberFormat="1"/>
    <xf numFmtId="0" fontId="11" fillId="0" borderId="0" xfId="0" applyFont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65" fontId="13" fillId="0" borderId="17" xfId="2" applyNumberFormat="1" applyFont="1" applyBorder="1" applyAlignment="1">
      <alignment horizontal="center" vertical="center"/>
    </xf>
    <xf numFmtId="165" fontId="13" fillId="0" borderId="18" xfId="2" applyNumberFormat="1" applyFon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0" fontId="3" fillId="5" borderId="10" xfId="1" applyNumberFormat="1" applyFont="1" applyFill="1" applyBorder="1" applyAlignment="1">
      <alignment horizontal="center" vertical="center" wrapText="1"/>
    </xf>
    <xf numFmtId="0" fontId="3" fillId="8" borderId="11" xfId="1" applyNumberFormat="1" applyFont="1" applyFill="1" applyBorder="1" applyAlignment="1">
      <alignment horizontal="center" vertical="center" wrapText="1"/>
    </xf>
  </cellXfs>
  <cellStyles count="4">
    <cellStyle name="Millares" xfId="2" builtinId="3"/>
    <cellStyle name="Normal" xfId="0" builtinId="0"/>
    <cellStyle name="Normal 3" xfId="1" xr:uid="{A74F662B-B5D1-43E7-ACCC-E330B12F86C8}"/>
    <cellStyle name="Normal 4" xfId="3" xr:uid="{6C03E562-DF82-4022-A9E3-5F8F68ED98C9}"/>
  </cellStyles>
  <dxfs count="48"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  <alignment vertical="center" textRotation="0" indent="0" justifyLastLine="0" shrinkToFit="0" readingOrder="0"/>
    </dxf>
    <dxf>
      <numFmt numFmtId="165" formatCode="_-* #,##0_-;\-* #,##0_-;_-* &quot;-&quot;??_-;_-@_-"/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_-* #,##0_-;\-* #,##0_-;_-* &quot;-&quot;??_-;_-@_-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numFmt numFmtId="0" formatCode="General"/>
      <fill>
        <patternFill patternType="solid">
          <fgColor theme="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_-* #,##0_-;\-* #,##0_-;_-* &quot;-&quot;??_-;_-@_-"/>
      <alignment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numFmt numFmtId="165" formatCode="_-* #,##0_-;\-* #,##0_-;_-* &quot;-&quot;??_-;_-@_-"/>
      <alignment vertical="center" textRotation="0" indent="0" justifyLastLine="0" shrinkToFit="0" readingOrder="0"/>
    </dxf>
    <dxf>
      <numFmt numFmtId="165" formatCode="_-* #,##0_-;\-* #,##0_-;_-* &quot;-&quot;??_-;_-@_-"/>
      <alignment vertical="center" textRotation="0" indent="0" justifyLastLine="0" shrinkToFit="0" readingOrder="0"/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alignment horizontal="center" vertical="center" textRotation="0" wrapText="0" indent="0" justifyLastLine="0" shrinkToFit="0" readingOrder="0"/>
    </dxf>
    <dxf>
      <numFmt numFmtId="165" formatCode="_-* #,##0_-;\-* #,##0_-;_-* &quot;-&quot;??_-;_-@_-"/>
      <alignment horizontal="center" vertical="center" textRotation="0" indent="0" justifyLastLine="0" shrinkToFit="0" readingOrder="0"/>
      <border diagonalUp="0" diagonalDown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numFmt numFmtId="0" formatCode="General"/>
      <fill>
        <patternFill patternType="solid">
          <fgColor theme="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6" formatCode="_-* #,##0.0_-;\-* #,##0.0_-;_-* &quot;-&quot;??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FCC390-9AFA-4AE3-B25B-1DBBC557C9B4}" name="Tabla2" displayName="Tabla2" ref="C8:I30" totalsRowShown="0" headerRowDxfId="12" dataDxfId="11" tableBorderDxfId="10" headerRowCellStyle="Normal 3">
  <autoFilter ref="C8:I30" xr:uid="{05FCC390-9AFA-4AE3-B25B-1DBBC557C9B4}"/>
  <sortState xmlns:xlrd2="http://schemas.microsoft.com/office/spreadsheetml/2017/richdata2" ref="C9:G30">
    <sortCondition ref="E8:E30"/>
  </sortState>
  <tableColumns count="7">
    <tableColumn id="1" xr3:uid="{522E6EEC-3DB0-422B-B874-F85FF6D1A8FB}" name="ITEM" dataDxfId="9"/>
    <tableColumn id="2" xr3:uid="{3934CA7C-D215-421C-9EB5-FB4195FFDA3B}" name="CONSECUTIVO" dataDxfId="8"/>
    <tableColumn id="3" xr3:uid="{F7E23762-6677-4A6F-A709-C575F4E7C367}" name="DESCRIPCION DEL BIEN" dataDxfId="7"/>
    <tableColumn id="4" xr3:uid="{8F397D58-E73E-45D4-8E31-FA8C50A59B80}" name="UNIDAD" dataDxfId="6"/>
    <tableColumn id="5" xr3:uid="{2E528E17-A651-4E5A-82D8-F71D752267EF}" name="CANTIDAD" dataDxfId="5"/>
    <tableColumn id="6" xr3:uid="{82BD02A5-7C45-49AE-88B9-117D7B092DDC}" name="Precio promedio" dataDxfId="4" dataCellStyle="Millares"/>
    <tableColumn id="7" xr3:uid="{E95345B6-DF40-4C1A-8A7A-301470DE0889}" name="TOTAL" dataDxfId="3">
      <calculatedColumnFormula>+Tabla2[[#This Row],[CANTIDAD]]*Tabla2[[#This Row],[Precio promedio]]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A21D48-2374-4057-9894-0916D2460F74}" name="Tabla3" displayName="Tabla3" ref="C5:M71" totalsRowShown="0" headerRowDxfId="25" dataDxfId="24" tableBorderDxfId="23" headerRowCellStyle="Normal 3">
  <autoFilter ref="C5:M71" xr:uid="{FCA21D48-2374-4057-9894-0916D2460F74}"/>
  <sortState xmlns:xlrd2="http://schemas.microsoft.com/office/spreadsheetml/2017/richdata2" ref="C6:G71">
    <sortCondition ref="E5:E71"/>
  </sortState>
  <tableColumns count="11">
    <tableColumn id="1" xr3:uid="{EF3B928A-964F-4202-81E4-3CBAEB80105A}" name="ITEM" dataDxfId="22"/>
    <tableColumn id="2" xr3:uid="{2533DD50-D77C-4FFB-A1A2-433495ACFA9D}" name="CONSECUTIVO" dataDxfId="21"/>
    <tableColumn id="3" xr3:uid="{A5C2AE69-F8CB-4370-B138-FFF8E98E7DD7}" name="DESCRIPCION DEL BIEN" dataDxfId="20"/>
    <tableColumn id="4" xr3:uid="{121E9A49-61B4-43FC-B17D-2C6FF7275F13}" name="UNIDAD" dataDxfId="19"/>
    <tableColumn id="5" xr3:uid="{174DE087-4436-4016-85D3-5466845B165F}" name="CANTIDAD" dataDxfId="18"/>
    <tableColumn id="6" xr3:uid="{E505958C-DC70-44EE-BF6D-2230A4697788}" name="Valor Unitario" dataDxfId="17" dataCellStyle="Millares"/>
    <tableColumn id="8" xr3:uid="{3EFB7D98-611B-4003-A1E9-41A6A4ABC154}" name="Total" dataDxfId="16" dataCellStyle="Millares">
      <calculatedColumnFormula>+Tabla3[[#This Row],[CANTIDAD]]*Tabla3[[#This Row],[Valor Unitario]]</calculatedColumnFormula>
    </tableColumn>
    <tableColumn id="7" xr3:uid="{4498BB8F-720F-48C1-B1BE-56CFC4AA94C9}" name="Valor Unitario2" dataDxfId="15" dataCellStyle="Millares"/>
    <tableColumn id="9" xr3:uid="{30BBAE3D-7831-4B3A-9215-A8A00C31C890}" name="Total2" dataDxfId="14">
      <calculatedColumnFormula>+Tabla3[[#This Row],[CANTIDAD]]*Tabla3[[#This Row],[Valor Unitario2]]</calculatedColumnFormula>
    </tableColumn>
    <tableColumn id="10" xr3:uid="{2937D613-1794-490D-A107-5A91068418AF}" name="Promedio" dataDxfId="13" dataCellStyle="Millares">
      <calculatedColumnFormula>+(Tabla3[[#This Row],[Total]]+Tabla3[[#This Row],[Total2]])/2</calculatedColumnFormula>
    </tableColumn>
    <tableColumn id="11" xr3:uid="{8E61E449-ADC5-4875-98F7-B0C044B3D327}" name="Promedio unitario" dataDxfId="2">
      <calculatedColumnFormula>(Tabla3[[#This Row],[Valor Unitario]]+Tabla3[[#This Row],[Valor Unitario2]])/2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2D746B7-8EB0-4696-8A3E-3187C5E47224}" name="Tabla4" displayName="Tabla4" ref="C5:M11" totalsRowShown="0" headerRowDxfId="35" headerRowBorderDxfId="34" tableBorderDxfId="33" totalsRowBorderDxfId="32" headerRowCellStyle="Normal 3">
  <autoFilter ref="C5:M11" xr:uid="{62D746B7-8EB0-4696-8A3E-3187C5E47224}"/>
  <tableColumns count="11">
    <tableColumn id="1" xr3:uid="{5DCB84B5-EE47-4B10-88C9-FDA7F25EC7A3}" name="ITEM"/>
    <tableColumn id="2" xr3:uid="{51E11F13-C4BD-4447-B808-A37686A78F2F}" name="CONSECUTIVO"/>
    <tableColumn id="3" xr3:uid="{427D22B8-AF8E-4889-A72B-577DCC588A7F}" name="DESCRIPCION DEL BIEN" dataDxfId="31"/>
    <tableColumn id="4" xr3:uid="{A11F52A6-6625-4A1B-BAFC-FAD5C55F6291}" name="UNIDAD"/>
    <tableColumn id="5" xr3:uid="{D7DD6AFF-54C1-4628-82B0-58485E8230E6}" name="CANTIDAD"/>
    <tableColumn id="6" xr3:uid="{D518572E-22DF-4EFC-81FF-B811CD38E729}" name="Valor Unitario" dataDxfId="30" dataCellStyle="Millares"/>
    <tableColumn id="9" xr3:uid="{6A7873A7-CFF0-4830-A21A-CD678DDCE19C}" name="Total" dataDxfId="29" dataCellStyle="Millares">
      <calculatedColumnFormula>+Tabla4[[#This Row],[CANTIDAD]]*Tabla4[[#This Row],[Valor Unitario]]</calculatedColumnFormula>
    </tableColumn>
    <tableColumn id="7" xr3:uid="{646D8B30-2028-4CCB-8BBE-519FA1CFB154}" name="Valor Unitario2" dataDxfId="28" dataCellStyle="Millares"/>
    <tableColumn id="10" xr3:uid="{BCA943FE-25F8-4DEA-A745-59B901F10466}" name="Total2" dataDxfId="27" dataCellStyle="Millares">
      <calculatedColumnFormula>+Tabla4[[#This Row],[Valor Unitario2]]*Tabla4[[#This Row],[CANTIDAD]]</calculatedColumnFormula>
    </tableColumn>
    <tableColumn id="8" xr3:uid="{10B594C4-CCAF-4963-9ABE-BF94F6B37098}" name="Promedio" dataDxfId="26">
      <calculatedColumnFormula>+(Tabla4[[#This Row],[Total2]]+Tabla4[[#This Row],[Total]])/2</calculatedColumnFormula>
    </tableColumn>
    <tableColumn id="11" xr3:uid="{C9B00E9C-831F-4B20-B004-3827468A6AEA}" name="Promedio unitario " dataDxfId="1">
      <calculatedColumnFormula>(Tabla4[[#This Row],[Valor Unitario]]+Tabla4[[#This Row],[Valor Unitario2]])/2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F53131-EE56-4F64-A7F3-88A73476A6BA}" name="Tabla1" displayName="Tabla1" ref="C6:M32" totalsRowShown="0" headerRowDxfId="47" tableBorderDxfId="46" headerRowCellStyle="Normal 3">
  <autoFilter ref="C6:M32" xr:uid="{AFF53131-EE56-4F64-A7F3-88A73476A6BA}"/>
  <sortState xmlns:xlrd2="http://schemas.microsoft.com/office/spreadsheetml/2017/richdata2" ref="C7:G32">
    <sortCondition ref="E6:E32"/>
  </sortState>
  <tableColumns count="11">
    <tableColumn id="1" xr3:uid="{10D647F3-F971-428A-BC71-60806F345563}" name="ITEM" dataDxfId="45"/>
    <tableColumn id="2" xr3:uid="{5007BA37-894B-4CC9-A5F1-13FB0A8765AC}" name="CONSECUTIVO" dataDxfId="44"/>
    <tableColumn id="3" xr3:uid="{73DBD41C-9E1A-4378-AEEF-6BEE16B0DD02}" name="DESCRIPCION DEL BIEN" dataDxfId="43"/>
    <tableColumn id="4" xr3:uid="{0F0BE671-AFD5-4129-AA11-32696C9E0FFF}" name="UNIDAD" dataDxfId="42"/>
    <tableColumn id="5" xr3:uid="{51FC85EA-D6E3-49B7-9F66-EC15EBB99F88}" name="CANTIDAD" dataDxfId="41"/>
    <tableColumn id="6" xr3:uid="{BC82598D-2E50-462E-9704-E9BB84814A3D}" name="Valor Unitario" dataDxfId="40" dataCellStyle="Millares"/>
    <tableColumn id="7" xr3:uid="{48F551E8-A182-4F46-8B20-882DC07DE548}" name="Total" dataDxfId="39" dataCellStyle="Millares">
      <calculatedColumnFormula>+Tabla1[[#This Row],[Valor Unitario]]*Tabla1[[#This Row],[CANTIDAD]]</calculatedColumnFormula>
    </tableColumn>
    <tableColumn id="8" xr3:uid="{2FA926D0-14EF-4D78-AD66-7279FCBE96E2}" name="Valor Unitario2" dataDxfId="38" dataCellStyle="Millares"/>
    <tableColumn id="9" xr3:uid="{AB9FCB6B-61F0-4846-A570-62F1399B8A19}" name="Valor Total" dataDxfId="37" dataCellStyle="Millares">
      <calculatedColumnFormula>+Tabla1[[#This Row],[Valor Unitario2]]*Tabla1[[#This Row],[CANTIDAD]]</calculatedColumnFormula>
    </tableColumn>
    <tableColumn id="10" xr3:uid="{3AE70B7D-859A-4FF9-9001-44D4A716CF2A}" name="Promedio" dataDxfId="36" dataCellStyle="Millares">
      <calculatedColumnFormula>+(Tabla1[[#This Row],[Valor Total]]+Tabla1[[#This Row],[Total]])/2</calculatedColumnFormula>
    </tableColumn>
    <tableColumn id="11" xr3:uid="{EBD05D37-E559-49D4-BBAC-A8A63A803F7C}" name="Promedio unitario " dataDxfId="0">
      <calculatedColumnFormula>(Tabla1[[#This Row],[Valor Unitario]]+Tabla1[[#This Row],[Valor Unitario2]])/2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163FE-5C8B-4004-85BE-DCE355F2A2EA}">
  <dimension ref="C4:I32"/>
  <sheetViews>
    <sheetView tabSelected="1" topLeftCell="C14" workbookViewId="0">
      <selection activeCell="D35" sqref="D35"/>
    </sheetView>
  </sheetViews>
  <sheetFormatPr baseColWidth="10" defaultRowHeight="15" x14ac:dyDescent="0.25"/>
  <cols>
    <col min="4" max="4" width="17.5703125" customWidth="1"/>
    <col min="5" max="5" width="44.28515625" customWidth="1"/>
    <col min="7" max="7" width="12.5703125" customWidth="1"/>
    <col min="8" max="8" width="11.42578125" style="81"/>
  </cols>
  <sheetData>
    <row r="4" spans="3:9" ht="18.75" x14ac:dyDescent="0.25">
      <c r="C4" s="128" t="s">
        <v>140</v>
      </c>
      <c r="D4" s="128"/>
      <c r="E4" s="128"/>
      <c r="F4" s="128"/>
      <c r="G4" s="128"/>
    </row>
    <row r="8" spans="3:9" ht="31.5" customHeight="1" x14ac:dyDescent="0.25">
      <c r="C8" s="41" t="s">
        <v>0</v>
      </c>
      <c r="D8" s="41" t="s">
        <v>1</v>
      </c>
      <c r="E8" s="42" t="s">
        <v>2</v>
      </c>
      <c r="F8" s="42" t="s">
        <v>3</v>
      </c>
      <c r="G8" s="41" t="s">
        <v>4</v>
      </c>
      <c r="H8" s="82" t="s">
        <v>151</v>
      </c>
      <c r="I8" s="80" t="s">
        <v>152</v>
      </c>
    </row>
    <row r="9" spans="3:9" ht="22.5" customHeight="1" x14ac:dyDescent="0.25">
      <c r="C9" s="19">
        <v>1</v>
      </c>
      <c r="D9" s="19">
        <v>296219</v>
      </c>
      <c r="E9" s="27" t="s">
        <v>128</v>
      </c>
      <c r="F9" s="19" t="s">
        <v>75</v>
      </c>
      <c r="G9" s="12">
        <v>10</v>
      </c>
      <c r="H9" s="84">
        <v>1500</v>
      </c>
      <c r="I9" s="87">
        <f>+Tabla2[[#This Row],[CANTIDAD]]*Tabla2[[#This Row],[Precio promedio]]</f>
        <v>15000</v>
      </c>
    </row>
    <row r="10" spans="3:9" ht="22.5" customHeight="1" x14ac:dyDescent="0.25">
      <c r="C10" s="45">
        <v>2</v>
      </c>
      <c r="D10" s="45">
        <v>292245</v>
      </c>
      <c r="E10" s="46" t="s">
        <v>112</v>
      </c>
      <c r="F10" s="45" t="s">
        <v>75</v>
      </c>
      <c r="G10" s="12">
        <v>2</v>
      </c>
      <c r="H10" s="85">
        <v>3200</v>
      </c>
      <c r="I10" s="88">
        <f>+Tabla2[[#This Row],[CANTIDAD]]*Tabla2[[#This Row],[Precio promedio]]</f>
        <v>6400</v>
      </c>
    </row>
    <row r="11" spans="3:9" ht="22.5" customHeight="1" x14ac:dyDescent="0.25">
      <c r="C11" s="8">
        <v>3</v>
      </c>
      <c r="D11" s="8">
        <v>233813</v>
      </c>
      <c r="E11" s="22" t="s">
        <v>121</v>
      </c>
      <c r="F11" s="32" t="s">
        <v>75</v>
      </c>
      <c r="G11" s="47">
        <v>150</v>
      </c>
      <c r="H11" s="85">
        <v>2400</v>
      </c>
      <c r="I11" s="88">
        <f>+Tabla2[[#This Row],[CANTIDAD]]*Tabla2[[#This Row],[Precio promedio]]</f>
        <v>360000</v>
      </c>
    </row>
    <row r="12" spans="3:9" ht="22.5" customHeight="1" x14ac:dyDescent="0.25">
      <c r="C12" s="45">
        <v>4</v>
      </c>
      <c r="D12" s="45">
        <v>253758</v>
      </c>
      <c r="E12" s="48" t="s">
        <v>164</v>
      </c>
      <c r="F12" s="45" t="s">
        <v>75</v>
      </c>
      <c r="G12" s="45">
        <v>149</v>
      </c>
      <c r="H12" s="85">
        <v>4000</v>
      </c>
      <c r="I12" s="88">
        <f>+Tabla2[[#This Row],[CANTIDAD]]*Tabla2[[#This Row],[Precio promedio]]</f>
        <v>596000</v>
      </c>
    </row>
    <row r="13" spans="3:9" ht="22.5" customHeight="1" x14ac:dyDescent="0.25">
      <c r="C13" s="47">
        <v>5</v>
      </c>
      <c r="D13" s="47">
        <v>253758</v>
      </c>
      <c r="E13" s="49" t="s">
        <v>113</v>
      </c>
      <c r="F13" s="47" t="s">
        <v>75</v>
      </c>
      <c r="G13" s="47">
        <v>60</v>
      </c>
      <c r="H13" s="85">
        <v>1500</v>
      </c>
      <c r="I13" s="88">
        <f>+Tabla2[[#This Row],[CANTIDAD]]*Tabla2[[#This Row],[Precio promedio]]</f>
        <v>90000</v>
      </c>
    </row>
    <row r="14" spans="3:9" ht="22.5" customHeight="1" x14ac:dyDescent="0.25">
      <c r="C14" s="8">
        <v>6</v>
      </c>
      <c r="D14" s="8">
        <v>254776</v>
      </c>
      <c r="E14" s="9" t="s">
        <v>102</v>
      </c>
      <c r="F14" s="8" t="s">
        <v>75</v>
      </c>
      <c r="G14" s="8">
        <v>260</v>
      </c>
      <c r="H14" s="85">
        <v>3400</v>
      </c>
      <c r="I14" s="88">
        <f>+Tabla2[[#This Row],[CANTIDAD]]*Tabla2[[#This Row],[Precio promedio]]</f>
        <v>884000</v>
      </c>
    </row>
    <row r="15" spans="3:9" ht="22.5" customHeight="1" x14ac:dyDescent="0.25">
      <c r="C15" s="19">
        <v>7</v>
      </c>
      <c r="D15" s="19">
        <v>296120</v>
      </c>
      <c r="E15" s="49" t="s">
        <v>139</v>
      </c>
      <c r="F15" s="28" t="s">
        <v>75</v>
      </c>
      <c r="G15" s="47">
        <v>20</v>
      </c>
      <c r="H15" s="85">
        <v>2000</v>
      </c>
      <c r="I15" s="88">
        <f>+Tabla2[[#This Row],[CANTIDAD]]*Tabla2[[#This Row],[Precio promedio]]</f>
        <v>40000</v>
      </c>
    </row>
    <row r="16" spans="3:9" ht="22.5" customHeight="1" x14ac:dyDescent="0.25">
      <c r="C16" s="8">
        <v>8</v>
      </c>
      <c r="D16" s="8">
        <v>244570</v>
      </c>
      <c r="E16" s="11" t="s">
        <v>110</v>
      </c>
      <c r="F16" s="8" t="s">
        <v>111</v>
      </c>
      <c r="G16" s="12">
        <v>6</v>
      </c>
      <c r="H16" s="85">
        <v>2000</v>
      </c>
      <c r="I16" s="88">
        <f>+Tabla2[[#This Row],[CANTIDAD]]*Tabla2[[#This Row],[Precio promedio]]</f>
        <v>12000</v>
      </c>
    </row>
    <row r="17" spans="3:9" ht="22.5" customHeight="1" x14ac:dyDescent="0.25">
      <c r="C17" s="8">
        <v>9</v>
      </c>
      <c r="D17" s="8">
        <v>231924</v>
      </c>
      <c r="E17" s="9" t="s">
        <v>106</v>
      </c>
      <c r="F17" s="8" t="s">
        <v>75</v>
      </c>
      <c r="G17" s="8">
        <f>+(146-7-17)</f>
        <v>122</v>
      </c>
      <c r="H17" s="85">
        <v>12000</v>
      </c>
      <c r="I17" s="88">
        <f>+Tabla2[[#This Row],[CANTIDAD]]*Tabla2[[#This Row],[Precio promedio]]</f>
        <v>1464000</v>
      </c>
    </row>
    <row r="18" spans="3:9" ht="22.5" customHeight="1" x14ac:dyDescent="0.25">
      <c r="C18" s="45">
        <v>10</v>
      </c>
      <c r="D18" s="45">
        <v>292235</v>
      </c>
      <c r="E18" s="48" t="s">
        <v>101</v>
      </c>
      <c r="F18" s="45" t="s">
        <v>75</v>
      </c>
      <c r="G18" s="45">
        <v>464</v>
      </c>
      <c r="H18" s="85">
        <v>2000</v>
      </c>
      <c r="I18" s="88">
        <f>+Tabla2[[#This Row],[CANTIDAD]]*Tabla2[[#This Row],[Precio promedio]]</f>
        <v>928000</v>
      </c>
    </row>
    <row r="19" spans="3:9" ht="22.5" customHeight="1" x14ac:dyDescent="0.25">
      <c r="C19" s="19">
        <v>11</v>
      </c>
      <c r="D19" s="19">
        <v>296133</v>
      </c>
      <c r="E19" s="27" t="s">
        <v>105</v>
      </c>
      <c r="F19" s="29" t="s">
        <v>75</v>
      </c>
      <c r="G19" s="19">
        <v>450</v>
      </c>
      <c r="H19" s="85">
        <v>1500</v>
      </c>
      <c r="I19" s="88">
        <f>+Tabla2[[#This Row],[CANTIDAD]]*Tabla2[[#This Row],[Precio promedio]]</f>
        <v>675000</v>
      </c>
    </row>
    <row r="20" spans="3:9" ht="22.5" customHeight="1" x14ac:dyDescent="0.25">
      <c r="C20" s="45">
        <v>12</v>
      </c>
      <c r="D20" s="45">
        <v>240828</v>
      </c>
      <c r="E20" s="50" t="s">
        <v>146</v>
      </c>
      <c r="F20" s="51" t="s">
        <v>75</v>
      </c>
      <c r="G20" s="45">
        <v>145</v>
      </c>
      <c r="H20" s="85">
        <v>2400</v>
      </c>
      <c r="I20" s="88">
        <f>+Tabla2[[#This Row],[CANTIDAD]]*Tabla2[[#This Row],[Precio promedio]]</f>
        <v>348000</v>
      </c>
    </row>
    <row r="21" spans="3:9" ht="22.5" customHeight="1" x14ac:dyDescent="0.25">
      <c r="C21" s="19">
        <v>13</v>
      </c>
      <c r="D21" s="19">
        <v>231894</v>
      </c>
      <c r="E21" s="49" t="s">
        <v>107</v>
      </c>
      <c r="F21" s="28" t="s">
        <v>75</v>
      </c>
      <c r="G21" s="47">
        <v>40</v>
      </c>
      <c r="H21" s="85">
        <v>3500</v>
      </c>
      <c r="I21" s="88">
        <f>+Tabla2[[#This Row],[CANTIDAD]]*Tabla2[[#This Row],[Precio promedio]]</f>
        <v>140000</v>
      </c>
    </row>
    <row r="22" spans="3:9" ht="22.5" customHeight="1" x14ac:dyDescent="0.25">
      <c r="C22" s="8">
        <v>14</v>
      </c>
      <c r="D22" s="8">
        <v>272108</v>
      </c>
      <c r="E22" s="5" t="s">
        <v>103</v>
      </c>
      <c r="F22" s="13" t="s">
        <v>75</v>
      </c>
      <c r="G22" s="8">
        <v>276</v>
      </c>
      <c r="H22" s="85">
        <v>2100</v>
      </c>
      <c r="I22" s="88">
        <f>+Tabla2[[#This Row],[CANTIDAD]]*Tabla2[[#This Row],[Precio promedio]]</f>
        <v>579600</v>
      </c>
    </row>
    <row r="23" spans="3:9" ht="22.5" customHeight="1" x14ac:dyDescent="0.25">
      <c r="C23" s="33">
        <v>15</v>
      </c>
      <c r="D23" s="8">
        <v>278546</v>
      </c>
      <c r="E23" s="7" t="s">
        <v>149</v>
      </c>
      <c r="F23" s="6" t="s">
        <v>75</v>
      </c>
      <c r="G23" s="6">
        <v>10</v>
      </c>
      <c r="H23" s="85">
        <v>20000</v>
      </c>
      <c r="I23" s="88">
        <f>+Tabla2[[#This Row],[CANTIDAD]]*Tabla2[[#This Row],[Precio promedio]]</f>
        <v>200000</v>
      </c>
    </row>
    <row r="24" spans="3:9" ht="22.5" customHeight="1" x14ac:dyDescent="0.25">
      <c r="C24" s="8">
        <v>16</v>
      </c>
      <c r="D24" s="8">
        <v>231859</v>
      </c>
      <c r="E24" s="30" t="s">
        <v>108</v>
      </c>
      <c r="F24" s="12" t="s">
        <v>142</v>
      </c>
      <c r="G24" s="31">
        <v>47</v>
      </c>
      <c r="H24" s="85">
        <v>23000</v>
      </c>
      <c r="I24" s="88">
        <f>+Tabla2[[#This Row],[CANTIDAD]]*Tabla2[[#This Row],[Precio promedio]]</f>
        <v>1081000</v>
      </c>
    </row>
    <row r="25" spans="3:9" ht="22.5" customHeight="1" x14ac:dyDescent="0.25">
      <c r="C25" s="47">
        <v>17</v>
      </c>
      <c r="D25" s="47">
        <v>290648</v>
      </c>
      <c r="E25" s="52" t="s">
        <v>141</v>
      </c>
      <c r="F25" s="47" t="s">
        <v>75</v>
      </c>
      <c r="G25" s="53">
        <v>150</v>
      </c>
      <c r="H25" s="85">
        <v>500</v>
      </c>
      <c r="I25" s="88">
        <f>+Tabla2[[#This Row],[CANTIDAD]]*Tabla2[[#This Row],[Precio promedio]]</f>
        <v>75000</v>
      </c>
    </row>
    <row r="26" spans="3:9" ht="22.5" customHeight="1" x14ac:dyDescent="0.25">
      <c r="C26" s="33">
        <v>18</v>
      </c>
      <c r="D26" s="8">
        <v>235778</v>
      </c>
      <c r="E26" s="9" t="s">
        <v>98</v>
      </c>
      <c r="F26" s="6" t="s">
        <v>150</v>
      </c>
      <c r="G26" s="6">
        <v>2</v>
      </c>
      <c r="H26" s="85">
        <v>58000</v>
      </c>
      <c r="I26" s="88">
        <f>+Tabla2[[#This Row],[CANTIDAD]]*Tabla2[[#This Row],[Precio promedio]]</f>
        <v>116000</v>
      </c>
    </row>
    <row r="27" spans="3:9" ht="22.5" customHeight="1" x14ac:dyDescent="0.25">
      <c r="C27" s="19">
        <v>19</v>
      </c>
      <c r="D27" s="19">
        <v>231874</v>
      </c>
      <c r="E27" s="49" t="s">
        <v>109</v>
      </c>
      <c r="F27" s="19" t="s">
        <v>75</v>
      </c>
      <c r="G27" s="47">
        <v>8</v>
      </c>
      <c r="H27" s="85">
        <v>10000</v>
      </c>
      <c r="I27" s="88">
        <f>+Tabla2[[#This Row],[CANTIDAD]]*Tabla2[[#This Row],[Precio promedio]]</f>
        <v>80000</v>
      </c>
    </row>
    <row r="28" spans="3:9" ht="22.5" customHeight="1" x14ac:dyDescent="0.25">
      <c r="C28" s="8">
        <v>20</v>
      </c>
      <c r="D28" s="8">
        <v>238966</v>
      </c>
      <c r="E28" s="9" t="s">
        <v>148</v>
      </c>
      <c r="F28" s="8" t="s">
        <v>75</v>
      </c>
      <c r="G28" s="8">
        <v>25</v>
      </c>
      <c r="H28" s="85">
        <v>1900</v>
      </c>
      <c r="I28" s="88">
        <f>+Tabla2[[#This Row],[CANTIDAD]]*Tabla2[[#This Row],[Precio promedio]]</f>
        <v>47500</v>
      </c>
    </row>
    <row r="29" spans="3:9" ht="22.5" customHeight="1" x14ac:dyDescent="0.25">
      <c r="C29" s="19">
        <v>21</v>
      </c>
      <c r="D29" s="19">
        <v>239224</v>
      </c>
      <c r="E29" s="23" t="s">
        <v>120</v>
      </c>
      <c r="F29" s="28" t="s">
        <v>75</v>
      </c>
      <c r="G29" s="12">
        <v>8</v>
      </c>
      <c r="H29" s="85">
        <v>4900</v>
      </c>
      <c r="I29" s="88">
        <f>+Tabla2[[#This Row],[CANTIDAD]]*Tabla2[[#This Row],[Precio promedio]]</f>
        <v>39200</v>
      </c>
    </row>
    <row r="30" spans="3:9" ht="22.5" customHeight="1" x14ac:dyDescent="0.25">
      <c r="C30" s="54"/>
      <c r="D30" s="45"/>
      <c r="E30" s="55"/>
      <c r="F30" s="56"/>
      <c r="G30" s="56"/>
      <c r="H30" s="86"/>
      <c r="I30" s="89">
        <f>+Tabla2[[#This Row],[CANTIDAD]]*Tabla2[[#This Row],[Precio promedio]]</f>
        <v>0</v>
      </c>
    </row>
    <row r="31" spans="3:9" x14ac:dyDescent="0.25">
      <c r="C31" s="38"/>
      <c r="D31" s="38"/>
      <c r="E31" s="38"/>
      <c r="F31" s="38"/>
      <c r="G31" s="38"/>
    </row>
    <row r="32" spans="3:9" x14ac:dyDescent="0.25">
      <c r="I32" s="90">
        <f>SUM(I9:I31)</f>
        <v>7776700</v>
      </c>
    </row>
  </sheetData>
  <mergeCells count="1">
    <mergeCell ref="C4:G4"/>
  </mergeCells>
  <dataValidations count="4">
    <dataValidation allowBlank="1" showInputMessage="1" showErrorMessage="1" promptTitle="CANTIDAD" prompt="Digite la cantidad de elementos o bienes solicitados." sqref="G9:G22 G24:G28" xr:uid="{CFC6B074-0B0A-4D72-AFFE-F4E1D6CB3F53}"/>
    <dataValidation allowBlank="1" showInputMessage="1" showErrorMessage="1" promptTitle="UNIDAD DE MEDIDA" prompt="Digite la unidad de medida el elemento solicitado ejemplo: unidad, caja, gramos." sqref="F9:F28" xr:uid="{3CA1EEDA-6D50-41E9-B382-1A4DA94DDEE0}"/>
    <dataValidation allowBlank="1" showInputMessage="1" showErrorMessage="1" promptTitle="CÓDIGO SENA" prompt="Si conoce el código del elemento por favo digitelo." sqref="D29:D30" xr:uid="{A28E5CE1-667C-4C68-BB70-D28AF39E623F}"/>
    <dataValidation allowBlank="1" showInputMessage="1" showErrorMessage="1" promptTitle="DESCRIPCIÓN DEL BIEN" prompt="Describa de manera clara el nombre del elemento que se esta solicitando y las caracteristicas del mismo si es necesario." sqref="E29:E30" xr:uid="{CA5E31EE-1E51-4FC4-9B3E-35ED3998516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96141-394A-408E-B32D-5D30E9C2FE18}">
  <dimension ref="C2:M73"/>
  <sheetViews>
    <sheetView workbookViewId="0">
      <selection activeCell="P7" sqref="P7"/>
    </sheetView>
  </sheetViews>
  <sheetFormatPr baseColWidth="10" defaultRowHeight="15" x14ac:dyDescent="0.25"/>
  <cols>
    <col min="4" max="4" width="14" customWidth="1"/>
    <col min="5" max="5" width="35.7109375" customWidth="1"/>
    <col min="7" max="7" width="12.5703125" customWidth="1"/>
    <col min="8" max="9" width="11.42578125" style="81"/>
    <col min="10" max="10" width="11.42578125" style="83"/>
    <col min="12" max="12" width="13.140625" style="83" bestFit="1" customWidth="1"/>
  </cols>
  <sheetData>
    <row r="2" spans="3:13" ht="18.75" x14ac:dyDescent="0.25">
      <c r="C2" s="128" t="s">
        <v>143</v>
      </c>
      <c r="D2" s="128"/>
      <c r="E2" s="128"/>
      <c r="F2" s="128"/>
      <c r="G2" s="128"/>
    </row>
    <row r="3" spans="3:13" ht="15.75" thickBot="1" x14ac:dyDescent="0.3"/>
    <row r="4" spans="3:13" ht="21.75" customHeight="1" thickBot="1" x14ac:dyDescent="0.3">
      <c r="H4" s="133" t="s">
        <v>156</v>
      </c>
      <c r="I4" s="134"/>
      <c r="J4" s="133" t="s">
        <v>159</v>
      </c>
      <c r="K4" s="134"/>
    </row>
    <row r="5" spans="3:13" ht="33" customHeight="1" x14ac:dyDescent="0.25">
      <c r="C5" s="41" t="s">
        <v>0</v>
      </c>
      <c r="D5" s="41" t="s">
        <v>1</v>
      </c>
      <c r="E5" s="42" t="s">
        <v>2</v>
      </c>
      <c r="F5" s="42" t="s">
        <v>3</v>
      </c>
      <c r="G5" s="91" t="s">
        <v>4</v>
      </c>
      <c r="H5" s="98" t="s">
        <v>157</v>
      </c>
      <c r="I5" s="99" t="s">
        <v>158</v>
      </c>
      <c r="J5" s="104" t="s">
        <v>160</v>
      </c>
      <c r="K5" s="105" t="s">
        <v>161</v>
      </c>
      <c r="L5" s="110" t="s">
        <v>147</v>
      </c>
      <c r="M5" s="136" t="s">
        <v>167</v>
      </c>
    </row>
    <row r="6" spans="3:13" ht="24.75" customHeight="1" x14ac:dyDescent="0.25">
      <c r="C6" s="37">
        <v>1</v>
      </c>
      <c r="D6" s="35">
        <v>244067</v>
      </c>
      <c r="E6" s="36" t="s">
        <v>41</v>
      </c>
      <c r="F6" s="35" t="s">
        <v>42</v>
      </c>
      <c r="G6" s="92">
        <v>2</v>
      </c>
      <c r="H6" s="100">
        <v>39300</v>
      </c>
      <c r="I6" s="101">
        <f>+Tabla3[[#This Row],[CANTIDAD]]*Tabla3[[#This Row],[Valor Unitario]]</f>
        <v>78600</v>
      </c>
      <c r="J6" s="106">
        <v>39300</v>
      </c>
      <c r="K6" s="107">
        <f>+Tabla3[[#This Row],[CANTIDAD]]*Tabla3[[#This Row],[Valor Unitario2]]</f>
        <v>78600</v>
      </c>
      <c r="L6" s="111">
        <f>+(Tabla3[[#This Row],[Total]]+Tabla3[[#This Row],[Total2]])/2</f>
        <v>78600</v>
      </c>
      <c r="M6" s="135">
        <f>(Tabla3[[#This Row],[Valor Unitario]]+Tabla3[[#This Row],[Valor Unitario2]])/2</f>
        <v>39300</v>
      </c>
    </row>
    <row r="7" spans="3:13" ht="24.75" customHeight="1" x14ac:dyDescent="0.25">
      <c r="C7" s="33">
        <v>2</v>
      </c>
      <c r="D7" s="3">
        <v>244069</v>
      </c>
      <c r="E7" s="34" t="s">
        <v>43</v>
      </c>
      <c r="F7" s="3" t="s">
        <v>31</v>
      </c>
      <c r="G7" s="93">
        <v>10</v>
      </c>
      <c r="H7" s="100">
        <v>17500</v>
      </c>
      <c r="I7" s="101">
        <f>+Tabla3[[#This Row],[CANTIDAD]]*Tabla3[[#This Row],[Valor Unitario]]</f>
        <v>175000</v>
      </c>
      <c r="J7" s="106">
        <v>16500</v>
      </c>
      <c r="K7" s="107">
        <f>+Tabla3[[#This Row],[CANTIDAD]]*Tabla3[[#This Row],[Valor Unitario2]]</f>
        <v>165000</v>
      </c>
      <c r="L7" s="111">
        <f>+(Tabla3[[#This Row],[Total]]+Tabla3[[#This Row],[Total2]])/2</f>
        <v>170000</v>
      </c>
      <c r="M7" s="135">
        <f>(Tabla3[[#This Row],[Valor Unitario]]+Tabla3[[#This Row],[Valor Unitario2]])/2</f>
        <v>17000</v>
      </c>
    </row>
    <row r="8" spans="3:13" ht="24.75" customHeight="1" x14ac:dyDescent="0.25">
      <c r="C8" s="37">
        <v>3</v>
      </c>
      <c r="D8" s="35">
        <v>238552</v>
      </c>
      <c r="E8" s="36" t="s">
        <v>5</v>
      </c>
      <c r="F8" s="35" t="s">
        <v>6</v>
      </c>
      <c r="G8" s="39">
        <v>8</v>
      </c>
      <c r="H8" s="100">
        <v>18000</v>
      </c>
      <c r="I8" s="101">
        <f>+Tabla3[[#This Row],[CANTIDAD]]*Tabla3[[#This Row],[Valor Unitario]]</f>
        <v>144000</v>
      </c>
      <c r="J8" s="106">
        <v>18000</v>
      </c>
      <c r="K8" s="107">
        <f>+Tabla3[[#This Row],[CANTIDAD]]*Tabla3[[#This Row],[Valor Unitario2]]</f>
        <v>144000</v>
      </c>
      <c r="L8" s="111">
        <f>+(Tabla3[[#This Row],[Total]]+Tabla3[[#This Row],[Total2]])/2</f>
        <v>144000</v>
      </c>
      <c r="M8" s="135">
        <f>(Tabla3[[#This Row],[Valor Unitario]]+Tabla3[[#This Row],[Valor Unitario2]])/2</f>
        <v>18000</v>
      </c>
    </row>
    <row r="9" spans="3:13" ht="24.75" customHeight="1" x14ac:dyDescent="0.25">
      <c r="C9" s="54">
        <v>4</v>
      </c>
      <c r="D9" s="57">
        <v>288413</v>
      </c>
      <c r="E9" s="58" t="s">
        <v>7</v>
      </c>
      <c r="F9" s="57" t="s">
        <v>6</v>
      </c>
      <c r="G9" s="94">
        <v>4</v>
      </c>
      <c r="H9" s="100">
        <v>26000</v>
      </c>
      <c r="I9" s="101">
        <f>+Tabla3[[#This Row],[CANTIDAD]]*Tabla3[[#This Row],[Valor Unitario]]</f>
        <v>104000</v>
      </c>
      <c r="J9" s="106">
        <v>26000</v>
      </c>
      <c r="K9" s="107">
        <f>+Tabla3[[#This Row],[CANTIDAD]]*Tabla3[[#This Row],[Valor Unitario2]]</f>
        <v>104000</v>
      </c>
      <c r="L9" s="111">
        <f>+(Tabla3[[#This Row],[Total]]+Tabla3[[#This Row],[Total2]])/2</f>
        <v>104000</v>
      </c>
      <c r="M9" s="135">
        <f>(Tabla3[[#This Row],[Valor Unitario]]+Tabla3[[#This Row],[Valor Unitario2]])/2</f>
        <v>26000</v>
      </c>
    </row>
    <row r="10" spans="3:13" ht="24.75" customHeight="1" x14ac:dyDescent="0.25">
      <c r="C10" s="37">
        <v>5</v>
      </c>
      <c r="D10" s="35">
        <v>255431</v>
      </c>
      <c r="E10" s="36" t="s">
        <v>44</v>
      </c>
      <c r="F10" s="35" t="s">
        <v>45</v>
      </c>
      <c r="G10" s="92">
        <v>2</v>
      </c>
      <c r="H10" s="100">
        <v>39800</v>
      </c>
      <c r="I10" s="101">
        <f>+Tabla3[[#This Row],[CANTIDAD]]*Tabla3[[#This Row],[Valor Unitario]]</f>
        <v>79600</v>
      </c>
      <c r="J10" s="106">
        <v>39500</v>
      </c>
      <c r="K10" s="107">
        <f>+Tabla3[[#This Row],[CANTIDAD]]*Tabla3[[#This Row],[Valor Unitario2]]</f>
        <v>79000</v>
      </c>
      <c r="L10" s="111">
        <f>+(Tabla3[[#This Row],[Total]]+Tabla3[[#This Row],[Total2]])/2</f>
        <v>79300</v>
      </c>
      <c r="M10" s="135">
        <f>(Tabla3[[#This Row],[Valor Unitario]]+Tabla3[[#This Row],[Valor Unitario2]])/2</f>
        <v>39650</v>
      </c>
    </row>
    <row r="11" spans="3:13" ht="24.75" customHeight="1" x14ac:dyDescent="0.25">
      <c r="C11" s="33">
        <v>6</v>
      </c>
      <c r="D11" s="3">
        <v>232341</v>
      </c>
      <c r="E11" s="34" t="s">
        <v>46</v>
      </c>
      <c r="F11" s="3" t="s">
        <v>14</v>
      </c>
      <c r="G11" s="93">
        <v>10</v>
      </c>
      <c r="H11" s="100">
        <v>4900</v>
      </c>
      <c r="I11" s="101">
        <f>+Tabla3[[#This Row],[CANTIDAD]]*Tabla3[[#This Row],[Valor Unitario]]</f>
        <v>49000</v>
      </c>
      <c r="J11" s="106">
        <v>4900</v>
      </c>
      <c r="K11" s="107">
        <f>+Tabla3[[#This Row],[CANTIDAD]]*Tabla3[[#This Row],[Valor Unitario2]]</f>
        <v>49000</v>
      </c>
      <c r="L11" s="111">
        <f>+(Tabla3[[#This Row],[Total]]+Tabla3[[#This Row],[Total2]])/2</f>
        <v>49000</v>
      </c>
      <c r="M11" s="135">
        <f>(Tabla3[[#This Row],[Valor Unitario]]+Tabla3[[#This Row],[Valor Unitario2]])/2</f>
        <v>4900</v>
      </c>
    </row>
    <row r="12" spans="3:13" ht="24.75" customHeight="1" x14ac:dyDescent="0.25">
      <c r="C12" s="37">
        <v>7</v>
      </c>
      <c r="D12" s="35">
        <v>244083</v>
      </c>
      <c r="E12" s="34" t="s">
        <v>46</v>
      </c>
      <c r="F12" s="35" t="s">
        <v>47</v>
      </c>
      <c r="G12" s="92">
        <v>1</v>
      </c>
      <c r="H12" s="100">
        <v>12200</v>
      </c>
      <c r="I12" s="101">
        <f>+Tabla3[[#This Row],[CANTIDAD]]*Tabla3[[#This Row],[Valor Unitario]]</f>
        <v>12200</v>
      </c>
      <c r="J12" s="106">
        <v>12200</v>
      </c>
      <c r="K12" s="107">
        <f>+Tabla3[[#This Row],[CANTIDAD]]*Tabla3[[#This Row],[Valor Unitario2]]</f>
        <v>12200</v>
      </c>
      <c r="L12" s="111">
        <f>+(Tabla3[[#This Row],[Total]]+Tabla3[[#This Row],[Total2]])/2</f>
        <v>12200</v>
      </c>
      <c r="M12" s="135">
        <f>(Tabla3[[#This Row],[Valor Unitario]]+Tabla3[[#This Row],[Valor Unitario2]])/2</f>
        <v>12200</v>
      </c>
    </row>
    <row r="13" spans="3:13" ht="24.75" customHeight="1" x14ac:dyDescent="0.25">
      <c r="C13" s="33">
        <v>8</v>
      </c>
      <c r="D13" s="3">
        <v>236670</v>
      </c>
      <c r="E13" s="34" t="s">
        <v>8</v>
      </c>
      <c r="F13" s="3" t="s">
        <v>9</v>
      </c>
      <c r="G13" s="2">
        <v>20</v>
      </c>
      <c r="H13" s="100">
        <v>6300</v>
      </c>
      <c r="I13" s="101">
        <f>+Tabla3[[#This Row],[CANTIDAD]]*Tabla3[[#This Row],[Valor Unitario]]</f>
        <v>126000</v>
      </c>
      <c r="J13" s="106">
        <v>6350</v>
      </c>
      <c r="K13" s="107">
        <f>+Tabla3[[#This Row],[CANTIDAD]]*Tabla3[[#This Row],[Valor Unitario2]]</f>
        <v>127000</v>
      </c>
      <c r="L13" s="111">
        <f>+(Tabla3[[#This Row],[Total]]+Tabla3[[#This Row],[Total2]])/2</f>
        <v>126500</v>
      </c>
      <c r="M13" s="135">
        <f>(Tabla3[[#This Row],[Valor Unitario]]+Tabla3[[#This Row],[Valor Unitario2]])/2</f>
        <v>6325</v>
      </c>
    </row>
    <row r="14" spans="3:13" ht="24.75" customHeight="1" x14ac:dyDescent="0.25">
      <c r="C14" s="33">
        <v>9</v>
      </c>
      <c r="D14" s="3">
        <v>235593</v>
      </c>
      <c r="E14" s="34" t="s">
        <v>48</v>
      </c>
      <c r="F14" s="3" t="s">
        <v>14</v>
      </c>
      <c r="G14" s="93">
        <v>5</v>
      </c>
      <c r="H14" s="100">
        <v>6300</v>
      </c>
      <c r="I14" s="101">
        <f>+Tabla3[[#This Row],[CANTIDAD]]*Tabla3[[#This Row],[Valor Unitario]]</f>
        <v>31500</v>
      </c>
      <c r="J14" s="106">
        <v>6350</v>
      </c>
      <c r="K14" s="107">
        <f>+Tabla3[[#This Row],[CANTIDAD]]*Tabla3[[#This Row],[Valor Unitario2]]</f>
        <v>31750</v>
      </c>
      <c r="L14" s="111">
        <f>+(Tabla3[[#This Row],[Total]]+Tabla3[[#This Row],[Total2]])/2</f>
        <v>31625</v>
      </c>
      <c r="M14" s="135">
        <f>(Tabla3[[#This Row],[Valor Unitario]]+Tabla3[[#This Row],[Valor Unitario2]])/2</f>
        <v>6325</v>
      </c>
    </row>
    <row r="15" spans="3:13" ht="24.75" customHeight="1" x14ac:dyDescent="0.25">
      <c r="C15" s="54">
        <v>10</v>
      </c>
      <c r="D15" s="57">
        <v>242191</v>
      </c>
      <c r="E15" s="58" t="s">
        <v>49</v>
      </c>
      <c r="F15" s="57" t="s">
        <v>14</v>
      </c>
      <c r="G15" s="95">
        <v>3</v>
      </c>
      <c r="H15" s="100">
        <v>8900</v>
      </c>
      <c r="I15" s="101">
        <f>+Tabla3[[#This Row],[CANTIDAD]]*Tabla3[[#This Row],[Valor Unitario]]</f>
        <v>26700</v>
      </c>
      <c r="J15" s="106">
        <v>12100</v>
      </c>
      <c r="K15" s="107">
        <f>+Tabla3[[#This Row],[CANTIDAD]]*Tabla3[[#This Row],[Valor Unitario2]]</f>
        <v>36300</v>
      </c>
      <c r="L15" s="111">
        <f>+(Tabla3[[#This Row],[Total]]+Tabla3[[#This Row],[Total2]])/2</f>
        <v>31500</v>
      </c>
      <c r="M15" s="135">
        <f>(Tabla3[[#This Row],[Valor Unitario]]+Tabla3[[#This Row],[Valor Unitario2]])/2</f>
        <v>10500</v>
      </c>
    </row>
    <row r="16" spans="3:13" ht="24.75" customHeight="1" x14ac:dyDescent="0.25">
      <c r="C16" s="37">
        <v>11</v>
      </c>
      <c r="D16" s="35">
        <v>247445</v>
      </c>
      <c r="E16" s="40" t="s">
        <v>10</v>
      </c>
      <c r="F16" s="35" t="s">
        <v>11</v>
      </c>
      <c r="G16" s="39">
        <v>4</v>
      </c>
      <c r="H16" s="100">
        <v>2800</v>
      </c>
      <c r="I16" s="101">
        <f>+Tabla3[[#This Row],[CANTIDAD]]*Tabla3[[#This Row],[Valor Unitario]]</f>
        <v>11200</v>
      </c>
      <c r="J16" s="106">
        <v>2800</v>
      </c>
      <c r="K16" s="107">
        <f>+Tabla3[[#This Row],[CANTIDAD]]*Tabla3[[#This Row],[Valor Unitario2]]</f>
        <v>11200</v>
      </c>
      <c r="L16" s="111">
        <f>+(Tabla3[[#This Row],[Total]]+Tabla3[[#This Row],[Total2]])/2</f>
        <v>11200</v>
      </c>
      <c r="M16" s="135">
        <f>(Tabla3[[#This Row],[Valor Unitario]]+Tabla3[[#This Row],[Valor Unitario2]])/2</f>
        <v>2800</v>
      </c>
    </row>
    <row r="17" spans="3:13" ht="24.75" customHeight="1" x14ac:dyDescent="0.25">
      <c r="C17" s="33">
        <v>12</v>
      </c>
      <c r="D17" s="57">
        <v>230514</v>
      </c>
      <c r="E17" s="58" t="s">
        <v>50</v>
      </c>
      <c r="F17" s="57" t="s">
        <v>14</v>
      </c>
      <c r="G17" s="95">
        <v>6</v>
      </c>
      <c r="H17" s="100">
        <v>31900</v>
      </c>
      <c r="I17" s="101">
        <f>+Tabla3[[#This Row],[CANTIDAD]]*Tabla3[[#This Row],[Valor Unitario]]</f>
        <v>191400</v>
      </c>
      <c r="J17" s="106">
        <v>32000</v>
      </c>
      <c r="K17" s="107">
        <f>+Tabla3[[#This Row],[CANTIDAD]]*Tabla3[[#This Row],[Valor Unitario2]]</f>
        <v>192000</v>
      </c>
      <c r="L17" s="111">
        <f>+(Tabla3[[#This Row],[Total]]+Tabla3[[#This Row],[Total2]])/2</f>
        <v>191700</v>
      </c>
      <c r="M17" s="135">
        <f>(Tabla3[[#This Row],[Valor Unitario]]+Tabla3[[#This Row],[Valor Unitario2]])/2</f>
        <v>31950</v>
      </c>
    </row>
    <row r="18" spans="3:13" ht="24.75" customHeight="1" x14ac:dyDescent="0.25">
      <c r="C18" s="37">
        <v>13</v>
      </c>
      <c r="D18" s="3">
        <v>230514</v>
      </c>
      <c r="E18" s="34" t="s">
        <v>51</v>
      </c>
      <c r="F18" s="3" t="s">
        <v>14</v>
      </c>
      <c r="G18" s="93">
        <v>6</v>
      </c>
      <c r="H18" s="100">
        <v>31900</v>
      </c>
      <c r="I18" s="101">
        <f>+Tabla3[[#This Row],[CANTIDAD]]*Tabla3[[#This Row],[Valor Unitario]]</f>
        <v>191400</v>
      </c>
      <c r="J18" s="106">
        <v>32000</v>
      </c>
      <c r="K18" s="107">
        <f>+Tabla3[[#This Row],[CANTIDAD]]*Tabla3[[#This Row],[Valor Unitario2]]</f>
        <v>192000</v>
      </c>
      <c r="L18" s="111">
        <f>+(Tabla3[[#This Row],[Total]]+Tabla3[[#This Row],[Total2]])/2</f>
        <v>191700</v>
      </c>
      <c r="M18" s="135">
        <f>(Tabla3[[#This Row],[Valor Unitario]]+Tabla3[[#This Row],[Valor Unitario2]])/2</f>
        <v>31950</v>
      </c>
    </row>
    <row r="19" spans="3:13" ht="24.75" customHeight="1" x14ac:dyDescent="0.25">
      <c r="C19" s="54">
        <v>14</v>
      </c>
      <c r="D19" s="57">
        <v>230513</v>
      </c>
      <c r="E19" s="58" t="s">
        <v>52</v>
      </c>
      <c r="F19" s="57" t="s">
        <v>14</v>
      </c>
      <c r="G19" s="95">
        <v>6</v>
      </c>
      <c r="H19" s="100">
        <v>36800</v>
      </c>
      <c r="I19" s="101">
        <f>+Tabla3[[#This Row],[CANTIDAD]]*Tabla3[[#This Row],[Valor Unitario]]</f>
        <v>220800</v>
      </c>
      <c r="J19" s="106">
        <v>37000</v>
      </c>
      <c r="K19" s="107">
        <f>+Tabla3[[#This Row],[CANTIDAD]]*Tabla3[[#This Row],[Valor Unitario2]]</f>
        <v>222000</v>
      </c>
      <c r="L19" s="111">
        <f>+(Tabla3[[#This Row],[Total]]+Tabla3[[#This Row],[Total2]])/2</f>
        <v>221400</v>
      </c>
      <c r="M19" s="135">
        <f>(Tabla3[[#This Row],[Valor Unitario]]+Tabla3[[#This Row],[Valor Unitario2]])/2</f>
        <v>36900</v>
      </c>
    </row>
    <row r="20" spans="3:13" ht="24.75" customHeight="1" x14ac:dyDescent="0.25">
      <c r="C20" s="37">
        <v>15</v>
      </c>
      <c r="D20" s="3">
        <v>230513</v>
      </c>
      <c r="E20" s="34" t="s">
        <v>53</v>
      </c>
      <c r="F20" s="3" t="s">
        <v>14</v>
      </c>
      <c r="G20" s="93">
        <v>6</v>
      </c>
      <c r="H20" s="100">
        <v>33500</v>
      </c>
      <c r="I20" s="101">
        <f>+Tabla3[[#This Row],[CANTIDAD]]*Tabla3[[#This Row],[Valor Unitario]]</f>
        <v>201000</v>
      </c>
      <c r="J20" s="106">
        <v>33500</v>
      </c>
      <c r="K20" s="107">
        <f>+Tabla3[[#This Row],[CANTIDAD]]*Tabla3[[#This Row],[Valor Unitario2]]</f>
        <v>201000</v>
      </c>
      <c r="L20" s="111">
        <f>+(Tabla3[[#This Row],[Total]]+Tabla3[[#This Row],[Total2]])/2</f>
        <v>201000</v>
      </c>
      <c r="M20" s="135">
        <f>(Tabla3[[#This Row],[Valor Unitario]]+Tabla3[[#This Row],[Valor Unitario2]])/2</f>
        <v>33500</v>
      </c>
    </row>
    <row r="21" spans="3:13" ht="24.75" customHeight="1" x14ac:dyDescent="0.25">
      <c r="C21" s="33">
        <v>16</v>
      </c>
      <c r="D21" s="57">
        <v>232010</v>
      </c>
      <c r="E21" s="58" t="s">
        <v>54</v>
      </c>
      <c r="F21" s="57" t="s">
        <v>47</v>
      </c>
      <c r="G21" s="95">
        <v>1</v>
      </c>
      <c r="H21" s="100">
        <v>8800</v>
      </c>
      <c r="I21" s="101">
        <f>+Tabla3[[#This Row],[CANTIDAD]]*Tabla3[[#This Row],[Valor Unitario]]</f>
        <v>8800</v>
      </c>
      <c r="J21" s="106">
        <v>8800</v>
      </c>
      <c r="K21" s="107">
        <f>+Tabla3[[#This Row],[CANTIDAD]]*Tabla3[[#This Row],[Valor Unitario2]]</f>
        <v>8800</v>
      </c>
      <c r="L21" s="111">
        <f>+(Tabla3[[#This Row],[Total]]+Tabla3[[#This Row],[Total2]])/2</f>
        <v>8800</v>
      </c>
      <c r="M21" s="135">
        <f>(Tabla3[[#This Row],[Valor Unitario]]+Tabla3[[#This Row],[Valor Unitario2]])/2</f>
        <v>8800</v>
      </c>
    </row>
    <row r="22" spans="3:13" ht="24.75" customHeight="1" x14ac:dyDescent="0.25">
      <c r="C22" s="37">
        <v>17</v>
      </c>
      <c r="D22" s="35">
        <v>257792</v>
      </c>
      <c r="E22" s="36" t="s">
        <v>55</v>
      </c>
      <c r="F22" s="35" t="s">
        <v>14</v>
      </c>
      <c r="G22" s="92">
        <v>1</v>
      </c>
      <c r="H22" s="100">
        <v>56500</v>
      </c>
      <c r="I22" s="101">
        <f>+Tabla3[[#This Row],[CANTIDAD]]*Tabla3[[#This Row],[Valor Unitario]]</f>
        <v>56500</v>
      </c>
      <c r="J22" s="106">
        <v>57000</v>
      </c>
      <c r="K22" s="107">
        <f>+Tabla3[[#This Row],[CANTIDAD]]*Tabla3[[#This Row],[Valor Unitario2]]</f>
        <v>57000</v>
      </c>
      <c r="L22" s="111">
        <f>+(Tabla3[[#This Row],[Total]]+Tabla3[[#This Row],[Total2]])/2</f>
        <v>56750</v>
      </c>
      <c r="M22" s="135">
        <f>(Tabla3[[#This Row],[Valor Unitario]]+Tabla3[[#This Row],[Valor Unitario2]])/2</f>
        <v>56750</v>
      </c>
    </row>
    <row r="23" spans="3:13" ht="24.75" customHeight="1" x14ac:dyDescent="0.25">
      <c r="C23" s="33">
        <v>18</v>
      </c>
      <c r="D23" s="3">
        <v>257044</v>
      </c>
      <c r="E23" s="34" t="s">
        <v>13</v>
      </c>
      <c r="F23" s="3" t="s">
        <v>14</v>
      </c>
      <c r="G23" s="2">
        <v>6</v>
      </c>
      <c r="H23" s="100">
        <v>48900</v>
      </c>
      <c r="I23" s="101">
        <f>+Tabla3[[#This Row],[CANTIDAD]]*Tabla3[[#This Row],[Valor Unitario]]</f>
        <v>293400</v>
      </c>
      <c r="J23" s="106">
        <v>52500</v>
      </c>
      <c r="K23" s="107">
        <f>+Tabla3[[#This Row],[CANTIDAD]]*Tabla3[[#This Row],[Valor Unitario2]]</f>
        <v>315000</v>
      </c>
      <c r="L23" s="111">
        <f>+(Tabla3[[#This Row],[Total]]+Tabla3[[#This Row],[Total2]])/2</f>
        <v>304200</v>
      </c>
      <c r="M23" s="135">
        <f>(Tabla3[[#This Row],[Valor Unitario]]+Tabla3[[#This Row],[Valor Unitario2]])/2</f>
        <v>50700</v>
      </c>
    </row>
    <row r="24" spans="3:13" ht="24.75" customHeight="1" x14ac:dyDescent="0.25">
      <c r="C24" s="33">
        <v>19</v>
      </c>
      <c r="D24" s="35">
        <v>257044</v>
      </c>
      <c r="E24" s="36" t="s">
        <v>15</v>
      </c>
      <c r="F24" s="35" t="s">
        <v>14</v>
      </c>
      <c r="G24" s="39">
        <v>6</v>
      </c>
      <c r="H24" s="100">
        <v>45000</v>
      </c>
      <c r="I24" s="101">
        <f>+Tabla3[[#This Row],[CANTIDAD]]*Tabla3[[#This Row],[Valor Unitario]]</f>
        <v>270000</v>
      </c>
      <c r="J24" s="106">
        <v>48000</v>
      </c>
      <c r="K24" s="107">
        <f>+Tabla3[[#This Row],[CANTIDAD]]*Tabla3[[#This Row],[Valor Unitario2]]</f>
        <v>288000</v>
      </c>
      <c r="L24" s="111">
        <f>+(Tabla3[[#This Row],[Total]]+Tabla3[[#This Row],[Total2]])/2</f>
        <v>279000</v>
      </c>
      <c r="M24" s="135">
        <f>(Tabla3[[#This Row],[Valor Unitario]]+Tabla3[[#This Row],[Valor Unitario2]])/2</f>
        <v>46500</v>
      </c>
    </row>
    <row r="25" spans="3:13" ht="24.75" customHeight="1" x14ac:dyDescent="0.25">
      <c r="C25" s="54">
        <v>20</v>
      </c>
      <c r="D25" s="3">
        <v>283435</v>
      </c>
      <c r="E25" s="34" t="s">
        <v>16</v>
      </c>
      <c r="F25" s="43" t="s">
        <v>17</v>
      </c>
      <c r="G25" s="2">
        <v>4</v>
      </c>
      <c r="H25" s="100">
        <v>3800</v>
      </c>
      <c r="I25" s="101">
        <f>+Tabla3[[#This Row],[CANTIDAD]]*Tabla3[[#This Row],[Valor Unitario]]</f>
        <v>15200</v>
      </c>
      <c r="J25" s="106">
        <v>3800</v>
      </c>
      <c r="K25" s="107">
        <f>+Tabla3[[#This Row],[CANTIDAD]]*Tabla3[[#This Row],[Valor Unitario2]]</f>
        <v>15200</v>
      </c>
      <c r="L25" s="111">
        <f>+(Tabla3[[#This Row],[Total]]+Tabla3[[#This Row],[Total2]])/2</f>
        <v>15200</v>
      </c>
      <c r="M25" s="135">
        <f>(Tabla3[[#This Row],[Valor Unitario]]+Tabla3[[#This Row],[Valor Unitario2]])/2</f>
        <v>3800</v>
      </c>
    </row>
    <row r="26" spans="3:13" ht="24.75" customHeight="1" x14ac:dyDescent="0.25">
      <c r="C26" s="37">
        <v>21</v>
      </c>
      <c r="D26" s="3">
        <v>237297</v>
      </c>
      <c r="E26" s="34" t="s">
        <v>18</v>
      </c>
      <c r="F26" s="43" t="s">
        <v>17</v>
      </c>
      <c r="G26" s="2">
        <v>4</v>
      </c>
      <c r="H26" s="100">
        <v>3800</v>
      </c>
      <c r="I26" s="101">
        <f>+Tabla3[[#This Row],[CANTIDAD]]*Tabla3[[#This Row],[Valor Unitario]]</f>
        <v>15200</v>
      </c>
      <c r="J26" s="106">
        <v>3800</v>
      </c>
      <c r="K26" s="107">
        <f>+Tabla3[[#This Row],[CANTIDAD]]*Tabla3[[#This Row],[Valor Unitario2]]</f>
        <v>15200</v>
      </c>
      <c r="L26" s="111">
        <f>+(Tabla3[[#This Row],[Total]]+Tabla3[[#This Row],[Total2]])/2</f>
        <v>15200</v>
      </c>
      <c r="M26" s="135">
        <f>(Tabla3[[#This Row],[Valor Unitario]]+Tabla3[[#This Row],[Valor Unitario2]])/2</f>
        <v>3800</v>
      </c>
    </row>
    <row r="27" spans="3:13" ht="24.75" customHeight="1" x14ac:dyDescent="0.25">
      <c r="C27" s="33">
        <v>22</v>
      </c>
      <c r="D27" s="3">
        <v>281845</v>
      </c>
      <c r="E27" s="34" t="s">
        <v>56</v>
      </c>
      <c r="F27" s="3" t="s">
        <v>47</v>
      </c>
      <c r="G27" s="93">
        <v>1</v>
      </c>
      <c r="H27" s="100">
        <v>8000</v>
      </c>
      <c r="I27" s="101">
        <f>+Tabla3[[#This Row],[CANTIDAD]]*Tabla3[[#This Row],[Valor Unitario]]</f>
        <v>8000</v>
      </c>
      <c r="J27" s="106">
        <v>8000</v>
      </c>
      <c r="K27" s="107">
        <f>+Tabla3[[#This Row],[CANTIDAD]]*Tabla3[[#This Row],[Valor Unitario2]]</f>
        <v>8000</v>
      </c>
      <c r="L27" s="111">
        <f>+(Tabla3[[#This Row],[Total]]+Tabla3[[#This Row],[Total2]])/2</f>
        <v>8000</v>
      </c>
      <c r="M27" s="135">
        <f>(Tabla3[[#This Row],[Valor Unitario]]+Tabla3[[#This Row],[Valor Unitario2]])/2</f>
        <v>8000</v>
      </c>
    </row>
    <row r="28" spans="3:13" ht="24.75" customHeight="1" x14ac:dyDescent="0.25">
      <c r="C28" s="37">
        <v>23</v>
      </c>
      <c r="D28" s="35">
        <v>235602</v>
      </c>
      <c r="E28" s="36" t="s">
        <v>57</v>
      </c>
      <c r="F28" s="35" t="s">
        <v>14</v>
      </c>
      <c r="G28" s="92">
        <v>1</v>
      </c>
      <c r="H28" s="100">
        <v>42000</v>
      </c>
      <c r="I28" s="101">
        <f>+Tabla3[[#This Row],[CANTIDAD]]*Tabla3[[#This Row],[Valor Unitario]]</f>
        <v>42000</v>
      </c>
      <c r="J28" s="106">
        <v>42000</v>
      </c>
      <c r="K28" s="107">
        <f>+Tabla3[[#This Row],[CANTIDAD]]*Tabla3[[#This Row],[Valor Unitario2]]</f>
        <v>42000</v>
      </c>
      <c r="L28" s="111">
        <f>+(Tabla3[[#This Row],[Total]]+Tabla3[[#This Row],[Total2]])/2</f>
        <v>42000</v>
      </c>
      <c r="M28" s="135">
        <f>(Tabla3[[#This Row],[Valor Unitario]]+Tabla3[[#This Row],[Valor Unitario2]])/2</f>
        <v>42000</v>
      </c>
    </row>
    <row r="29" spans="3:13" ht="24.75" customHeight="1" x14ac:dyDescent="0.25">
      <c r="C29" s="54">
        <v>24</v>
      </c>
      <c r="D29" s="3">
        <v>254131</v>
      </c>
      <c r="E29" s="34" t="s">
        <v>58</v>
      </c>
      <c r="F29" s="3" t="s">
        <v>31</v>
      </c>
      <c r="G29" s="93">
        <v>2</v>
      </c>
      <c r="H29" s="100">
        <v>20000</v>
      </c>
      <c r="I29" s="101">
        <f>+Tabla3[[#This Row],[CANTIDAD]]*Tabla3[[#This Row],[Valor Unitario]]</f>
        <v>40000</v>
      </c>
      <c r="J29" s="106">
        <v>20000</v>
      </c>
      <c r="K29" s="107">
        <f>+Tabla3[[#This Row],[CANTIDAD]]*Tabla3[[#This Row],[Valor Unitario2]]</f>
        <v>40000</v>
      </c>
      <c r="L29" s="111">
        <f>+(Tabla3[[#This Row],[Total]]+Tabla3[[#This Row],[Total2]])/2</f>
        <v>40000</v>
      </c>
      <c r="M29" s="135">
        <f>(Tabla3[[#This Row],[Valor Unitario]]+Tabla3[[#This Row],[Valor Unitario2]])/2</f>
        <v>20000</v>
      </c>
    </row>
    <row r="30" spans="3:13" ht="24.75" customHeight="1" x14ac:dyDescent="0.25">
      <c r="C30" s="37">
        <v>25</v>
      </c>
      <c r="D30" s="35">
        <v>238358</v>
      </c>
      <c r="E30" s="36" t="s">
        <v>19</v>
      </c>
      <c r="F30" s="35" t="s">
        <v>20</v>
      </c>
      <c r="G30" s="39">
        <v>40</v>
      </c>
      <c r="H30" s="100">
        <v>1200</v>
      </c>
      <c r="I30" s="101">
        <f>+Tabla3[[#This Row],[CANTIDAD]]*Tabla3[[#This Row],[Valor Unitario]]</f>
        <v>48000</v>
      </c>
      <c r="J30" s="106">
        <v>1350</v>
      </c>
      <c r="K30" s="107">
        <f>+Tabla3[[#This Row],[CANTIDAD]]*Tabla3[[#This Row],[Valor Unitario2]]</f>
        <v>54000</v>
      </c>
      <c r="L30" s="111">
        <f>+(Tabla3[[#This Row],[Total]]+Tabla3[[#This Row],[Total2]])/2</f>
        <v>51000</v>
      </c>
      <c r="M30" s="135">
        <f>(Tabla3[[#This Row],[Valor Unitario]]+Tabla3[[#This Row],[Valor Unitario2]])/2</f>
        <v>1275</v>
      </c>
    </row>
    <row r="31" spans="3:13" ht="24.75" customHeight="1" x14ac:dyDescent="0.25">
      <c r="C31" s="33">
        <v>26</v>
      </c>
      <c r="D31" s="57">
        <v>286511</v>
      </c>
      <c r="E31" s="58" t="s">
        <v>21</v>
      </c>
      <c r="F31" s="57" t="s">
        <v>20</v>
      </c>
      <c r="G31" s="94">
        <v>2</v>
      </c>
      <c r="H31" s="100">
        <v>42000</v>
      </c>
      <c r="I31" s="101">
        <f>+Tabla3[[#This Row],[CANTIDAD]]*Tabla3[[#This Row],[Valor Unitario]]</f>
        <v>84000</v>
      </c>
      <c r="J31" s="106">
        <v>42000</v>
      </c>
      <c r="K31" s="107">
        <f>+Tabla3[[#This Row],[CANTIDAD]]*Tabla3[[#This Row],[Valor Unitario2]]</f>
        <v>84000</v>
      </c>
      <c r="L31" s="111">
        <f>+(Tabla3[[#This Row],[Total]]+Tabla3[[#This Row],[Total2]])/2</f>
        <v>84000</v>
      </c>
      <c r="M31" s="135">
        <f>(Tabla3[[#This Row],[Valor Unitario]]+Tabla3[[#This Row],[Valor Unitario2]])/2</f>
        <v>42000</v>
      </c>
    </row>
    <row r="32" spans="3:13" ht="24.75" customHeight="1" x14ac:dyDescent="0.25">
      <c r="C32" s="37">
        <v>27</v>
      </c>
      <c r="D32" s="35">
        <v>238356</v>
      </c>
      <c r="E32" s="36" t="s">
        <v>22</v>
      </c>
      <c r="F32" s="44" t="s">
        <v>17</v>
      </c>
      <c r="G32" s="39">
        <v>4</v>
      </c>
      <c r="H32" s="100">
        <v>47000</v>
      </c>
      <c r="I32" s="101">
        <f>+Tabla3[[#This Row],[CANTIDAD]]*Tabla3[[#This Row],[Valor Unitario]]</f>
        <v>188000</v>
      </c>
      <c r="J32" s="106">
        <v>47000</v>
      </c>
      <c r="K32" s="107">
        <f>+Tabla3[[#This Row],[CANTIDAD]]*Tabla3[[#This Row],[Valor Unitario2]]</f>
        <v>188000</v>
      </c>
      <c r="L32" s="111">
        <f>+(Tabla3[[#This Row],[Total]]+Tabla3[[#This Row],[Total2]])/2</f>
        <v>188000</v>
      </c>
      <c r="M32" s="135">
        <f>(Tabla3[[#This Row],[Valor Unitario]]+Tabla3[[#This Row],[Valor Unitario2]])/2</f>
        <v>47000</v>
      </c>
    </row>
    <row r="33" spans="3:13" ht="24.75" customHeight="1" x14ac:dyDescent="0.25">
      <c r="C33" s="33">
        <v>28</v>
      </c>
      <c r="D33" s="57">
        <v>287514</v>
      </c>
      <c r="E33" s="58" t="s">
        <v>23</v>
      </c>
      <c r="F33" s="59" t="s">
        <v>17</v>
      </c>
      <c r="G33" s="94">
        <v>4</v>
      </c>
      <c r="H33" s="100">
        <v>47000</v>
      </c>
      <c r="I33" s="101">
        <f>+Tabla3[[#This Row],[CANTIDAD]]*Tabla3[[#This Row],[Valor Unitario]]</f>
        <v>188000</v>
      </c>
      <c r="J33" s="106">
        <v>47000</v>
      </c>
      <c r="K33" s="107">
        <f>+Tabla3[[#This Row],[CANTIDAD]]*Tabla3[[#This Row],[Valor Unitario2]]</f>
        <v>188000</v>
      </c>
      <c r="L33" s="111">
        <f>+(Tabla3[[#This Row],[Total]]+Tabla3[[#This Row],[Total2]])/2</f>
        <v>188000</v>
      </c>
      <c r="M33" s="135">
        <f>(Tabla3[[#This Row],[Valor Unitario]]+Tabla3[[#This Row],[Valor Unitario2]])/2</f>
        <v>47000</v>
      </c>
    </row>
    <row r="34" spans="3:13" ht="24.75" customHeight="1" x14ac:dyDescent="0.25">
      <c r="C34" s="33">
        <v>29</v>
      </c>
      <c r="D34" s="35">
        <v>238356</v>
      </c>
      <c r="E34" s="40" t="s">
        <v>24</v>
      </c>
      <c r="F34" s="44" t="s">
        <v>17</v>
      </c>
      <c r="G34" s="39">
        <v>4</v>
      </c>
      <c r="H34" s="100">
        <v>47000</v>
      </c>
      <c r="I34" s="101">
        <f>+Tabla3[[#This Row],[CANTIDAD]]*Tabla3[[#This Row],[Valor Unitario]]</f>
        <v>188000</v>
      </c>
      <c r="J34" s="106">
        <v>47000</v>
      </c>
      <c r="K34" s="107">
        <f>+Tabla3[[#This Row],[CANTIDAD]]*Tabla3[[#This Row],[Valor Unitario2]]</f>
        <v>188000</v>
      </c>
      <c r="L34" s="111">
        <f>+(Tabla3[[#This Row],[Total]]+Tabla3[[#This Row],[Total2]])/2</f>
        <v>188000</v>
      </c>
      <c r="M34" s="135">
        <f>(Tabla3[[#This Row],[Valor Unitario]]+Tabla3[[#This Row],[Valor Unitario2]])/2</f>
        <v>47000</v>
      </c>
    </row>
    <row r="35" spans="3:13" ht="24.75" customHeight="1" x14ac:dyDescent="0.25">
      <c r="C35" s="54">
        <v>30</v>
      </c>
      <c r="D35" s="57">
        <v>237167</v>
      </c>
      <c r="E35" s="60" t="s">
        <v>25</v>
      </c>
      <c r="F35" s="59" t="s">
        <v>17</v>
      </c>
      <c r="G35" s="94">
        <v>4</v>
      </c>
      <c r="H35" s="100">
        <v>47000</v>
      </c>
      <c r="I35" s="101">
        <f>+Tabla3[[#This Row],[CANTIDAD]]*Tabla3[[#This Row],[Valor Unitario]]</f>
        <v>188000</v>
      </c>
      <c r="J35" s="106">
        <v>47000</v>
      </c>
      <c r="K35" s="107">
        <f>+Tabla3[[#This Row],[CANTIDAD]]*Tabla3[[#This Row],[Valor Unitario2]]</f>
        <v>188000</v>
      </c>
      <c r="L35" s="111">
        <f>+(Tabla3[[#This Row],[Total]]+Tabla3[[#This Row],[Total2]])/2</f>
        <v>188000</v>
      </c>
      <c r="M35" s="135">
        <f>(Tabla3[[#This Row],[Valor Unitario]]+Tabla3[[#This Row],[Valor Unitario2]])/2</f>
        <v>47000</v>
      </c>
    </row>
    <row r="36" spans="3:13" ht="24.75" customHeight="1" x14ac:dyDescent="0.25">
      <c r="C36" s="37">
        <v>31</v>
      </c>
      <c r="D36" s="35">
        <v>237166</v>
      </c>
      <c r="E36" s="36" t="s">
        <v>26</v>
      </c>
      <c r="F36" s="44" t="s">
        <v>17</v>
      </c>
      <c r="G36" s="39">
        <v>16</v>
      </c>
      <c r="H36" s="100">
        <v>24500</v>
      </c>
      <c r="I36" s="101">
        <f>+Tabla3[[#This Row],[CANTIDAD]]*Tabla3[[#This Row],[Valor Unitario]]</f>
        <v>392000</v>
      </c>
      <c r="J36" s="106">
        <v>24500</v>
      </c>
      <c r="K36" s="107">
        <f>+Tabla3[[#This Row],[CANTIDAD]]*Tabla3[[#This Row],[Valor Unitario2]]</f>
        <v>392000</v>
      </c>
      <c r="L36" s="111">
        <f>+(Tabla3[[#This Row],[Total]]+Tabla3[[#This Row],[Total2]])/2</f>
        <v>392000</v>
      </c>
      <c r="M36" s="135">
        <f>(Tabla3[[#This Row],[Valor Unitario]]+Tabla3[[#This Row],[Valor Unitario2]])/2</f>
        <v>24500</v>
      </c>
    </row>
    <row r="37" spans="3:13" ht="24.75" customHeight="1" x14ac:dyDescent="0.25">
      <c r="C37" s="33">
        <v>32</v>
      </c>
      <c r="D37" s="57">
        <v>237166</v>
      </c>
      <c r="E37" s="58" t="s">
        <v>27</v>
      </c>
      <c r="F37" s="59" t="s">
        <v>17</v>
      </c>
      <c r="G37" s="94">
        <v>16</v>
      </c>
      <c r="H37" s="100">
        <v>26800</v>
      </c>
      <c r="I37" s="101">
        <f>+Tabla3[[#This Row],[CANTIDAD]]*Tabla3[[#This Row],[Valor Unitario]]</f>
        <v>428800</v>
      </c>
      <c r="J37" s="106">
        <v>27500</v>
      </c>
      <c r="K37" s="107">
        <f>+Tabla3[[#This Row],[CANTIDAD]]*Tabla3[[#This Row],[Valor Unitario2]]</f>
        <v>440000</v>
      </c>
      <c r="L37" s="111">
        <f>+(Tabla3[[#This Row],[Total]]+Tabla3[[#This Row],[Total2]])/2</f>
        <v>434400</v>
      </c>
      <c r="M37" s="135">
        <f>(Tabla3[[#This Row],[Valor Unitario]]+Tabla3[[#This Row],[Valor Unitario2]])/2</f>
        <v>27150</v>
      </c>
    </row>
    <row r="38" spans="3:13" ht="24.75" customHeight="1" x14ac:dyDescent="0.25">
      <c r="C38" s="37">
        <v>33</v>
      </c>
      <c r="D38" s="35">
        <v>235605</v>
      </c>
      <c r="E38" s="36" t="s">
        <v>59</v>
      </c>
      <c r="F38" s="35" t="s">
        <v>45</v>
      </c>
      <c r="G38" s="92">
        <v>4</v>
      </c>
      <c r="H38" s="100">
        <v>10200</v>
      </c>
      <c r="I38" s="101">
        <f>+Tabla3[[#This Row],[CANTIDAD]]*Tabla3[[#This Row],[Valor Unitario]]</f>
        <v>40800</v>
      </c>
      <c r="J38" s="106">
        <v>9800</v>
      </c>
      <c r="K38" s="107">
        <f>+Tabla3[[#This Row],[CANTIDAD]]*Tabla3[[#This Row],[Valor Unitario2]]</f>
        <v>39200</v>
      </c>
      <c r="L38" s="111">
        <f>+(Tabla3[[#This Row],[Total]]+Tabla3[[#This Row],[Total2]])/2</f>
        <v>40000</v>
      </c>
      <c r="M38" s="135">
        <f>(Tabla3[[#This Row],[Valor Unitario]]+Tabla3[[#This Row],[Valor Unitario2]])/2</f>
        <v>10000</v>
      </c>
    </row>
    <row r="39" spans="3:13" ht="24.75" customHeight="1" x14ac:dyDescent="0.25">
      <c r="C39" s="54">
        <v>34</v>
      </c>
      <c r="D39" s="3">
        <v>285980</v>
      </c>
      <c r="E39" s="34" t="s">
        <v>60</v>
      </c>
      <c r="F39" s="3" t="s">
        <v>14</v>
      </c>
      <c r="G39" s="93">
        <v>2</v>
      </c>
      <c r="H39" s="100">
        <v>67000</v>
      </c>
      <c r="I39" s="101">
        <f>+Tabla3[[#This Row],[CANTIDAD]]*Tabla3[[#This Row],[Valor Unitario]]</f>
        <v>134000</v>
      </c>
      <c r="J39" s="106">
        <v>67000</v>
      </c>
      <c r="K39" s="107">
        <f>+Tabla3[[#This Row],[CANTIDAD]]*Tabla3[[#This Row],[Valor Unitario2]]</f>
        <v>134000</v>
      </c>
      <c r="L39" s="111">
        <f>+(Tabla3[[#This Row],[Total]]+Tabla3[[#This Row],[Total2]])/2</f>
        <v>134000</v>
      </c>
      <c r="M39" s="135">
        <f>(Tabla3[[#This Row],[Valor Unitario]]+Tabla3[[#This Row],[Valor Unitario2]])/2</f>
        <v>67000</v>
      </c>
    </row>
    <row r="40" spans="3:13" ht="24.75" customHeight="1" x14ac:dyDescent="0.25">
      <c r="C40" s="37">
        <v>35</v>
      </c>
      <c r="D40" s="35">
        <v>236904</v>
      </c>
      <c r="E40" s="36" t="s">
        <v>28</v>
      </c>
      <c r="F40" s="35" t="s">
        <v>29</v>
      </c>
      <c r="G40" s="39">
        <v>6</v>
      </c>
      <c r="H40" s="100">
        <v>12000</v>
      </c>
      <c r="I40" s="101">
        <f>+Tabla3[[#This Row],[CANTIDAD]]*Tabla3[[#This Row],[Valor Unitario]]</f>
        <v>72000</v>
      </c>
      <c r="J40" s="106">
        <v>12000</v>
      </c>
      <c r="K40" s="107">
        <f>+Tabla3[[#This Row],[CANTIDAD]]*Tabla3[[#This Row],[Valor Unitario2]]</f>
        <v>72000</v>
      </c>
      <c r="L40" s="111">
        <f>+(Tabla3[[#This Row],[Total]]+Tabla3[[#This Row],[Total2]])/2</f>
        <v>72000</v>
      </c>
      <c r="M40" s="135">
        <f>(Tabla3[[#This Row],[Valor Unitario]]+Tabla3[[#This Row],[Valor Unitario2]])/2</f>
        <v>12000</v>
      </c>
    </row>
    <row r="41" spans="3:13" ht="24.75" customHeight="1" x14ac:dyDescent="0.25">
      <c r="C41" s="33">
        <v>36</v>
      </c>
      <c r="D41" s="57">
        <v>232377</v>
      </c>
      <c r="E41" s="58" t="s">
        <v>61</v>
      </c>
      <c r="F41" s="57" t="s">
        <v>45</v>
      </c>
      <c r="G41" s="95">
        <v>2</v>
      </c>
      <c r="H41" s="100">
        <v>3900</v>
      </c>
      <c r="I41" s="101">
        <f>+Tabla3[[#This Row],[CANTIDAD]]*Tabla3[[#This Row],[Valor Unitario]]</f>
        <v>7800</v>
      </c>
      <c r="J41" s="106">
        <v>4300</v>
      </c>
      <c r="K41" s="107">
        <f>+Tabla3[[#This Row],[CANTIDAD]]*Tabla3[[#This Row],[Valor Unitario2]]</f>
        <v>8600</v>
      </c>
      <c r="L41" s="111">
        <f>+(Tabla3[[#This Row],[Total]]+Tabla3[[#This Row],[Total2]])/2</f>
        <v>8200</v>
      </c>
      <c r="M41" s="135">
        <f>(Tabla3[[#This Row],[Valor Unitario]]+Tabla3[[#This Row],[Valor Unitario2]])/2</f>
        <v>4100</v>
      </c>
    </row>
    <row r="42" spans="3:13" ht="24.75" customHeight="1" x14ac:dyDescent="0.25">
      <c r="C42" s="37">
        <v>37</v>
      </c>
      <c r="D42" s="3">
        <v>254264</v>
      </c>
      <c r="E42" s="34" t="s">
        <v>62</v>
      </c>
      <c r="F42" s="3" t="s">
        <v>14</v>
      </c>
      <c r="G42" s="93">
        <v>2</v>
      </c>
      <c r="H42" s="100">
        <v>5600</v>
      </c>
      <c r="I42" s="101">
        <f>+Tabla3[[#This Row],[CANTIDAD]]*Tabla3[[#This Row],[Valor Unitario]]</f>
        <v>11200</v>
      </c>
      <c r="J42" s="106">
        <v>5800</v>
      </c>
      <c r="K42" s="107">
        <f>+Tabla3[[#This Row],[CANTIDAD]]*Tabla3[[#This Row],[Valor Unitario2]]</f>
        <v>11600</v>
      </c>
      <c r="L42" s="111">
        <f>+(Tabla3[[#This Row],[Total]]+Tabla3[[#This Row],[Total2]])/2</f>
        <v>11400</v>
      </c>
      <c r="M42" s="135">
        <f>(Tabla3[[#This Row],[Valor Unitario]]+Tabla3[[#This Row],[Valor Unitario2]])/2</f>
        <v>5700</v>
      </c>
    </row>
    <row r="43" spans="3:13" ht="24.75" customHeight="1" x14ac:dyDescent="0.25">
      <c r="C43" s="33">
        <v>38</v>
      </c>
      <c r="D43" s="57">
        <v>274081</v>
      </c>
      <c r="E43" s="58" t="s">
        <v>63</v>
      </c>
      <c r="F43" s="57" t="s">
        <v>64</v>
      </c>
      <c r="G43" s="95">
        <v>1</v>
      </c>
      <c r="H43" s="100">
        <v>12800</v>
      </c>
      <c r="I43" s="101">
        <f>+Tabla3[[#This Row],[CANTIDAD]]*Tabla3[[#This Row],[Valor Unitario]]</f>
        <v>12800</v>
      </c>
      <c r="J43" s="106">
        <v>12500</v>
      </c>
      <c r="K43" s="107">
        <f>+Tabla3[[#This Row],[CANTIDAD]]*Tabla3[[#This Row],[Valor Unitario2]]</f>
        <v>12500</v>
      </c>
      <c r="L43" s="111">
        <f>+(Tabla3[[#This Row],[Total]]+Tabla3[[#This Row],[Total2]])/2</f>
        <v>12650</v>
      </c>
      <c r="M43" s="135">
        <f>(Tabla3[[#This Row],[Valor Unitario]]+Tabla3[[#This Row],[Valor Unitario2]])/2</f>
        <v>12650</v>
      </c>
    </row>
    <row r="44" spans="3:13" ht="24.75" customHeight="1" x14ac:dyDescent="0.25">
      <c r="C44" s="33">
        <v>39</v>
      </c>
      <c r="D44" s="3">
        <v>235690</v>
      </c>
      <c r="E44" s="34" t="s">
        <v>65</v>
      </c>
      <c r="F44" s="3" t="s">
        <v>66</v>
      </c>
      <c r="G44" s="93">
        <v>2</v>
      </c>
      <c r="H44" s="100">
        <v>9000</v>
      </c>
      <c r="I44" s="101">
        <f>+Tabla3[[#This Row],[CANTIDAD]]*Tabla3[[#This Row],[Valor Unitario]]</f>
        <v>18000</v>
      </c>
      <c r="J44" s="106">
        <v>9000</v>
      </c>
      <c r="K44" s="107">
        <f>+Tabla3[[#This Row],[CANTIDAD]]*Tabla3[[#This Row],[Valor Unitario2]]</f>
        <v>18000</v>
      </c>
      <c r="L44" s="111">
        <f>+(Tabla3[[#This Row],[Total]]+Tabla3[[#This Row],[Total2]])/2</f>
        <v>18000</v>
      </c>
      <c r="M44" s="135">
        <f>(Tabla3[[#This Row],[Valor Unitario]]+Tabla3[[#This Row],[Valor Unitario2]])/2</f>
        <v>9000</v>
      </c>
    </row>
    <row r="45" spans="3:13" ht="24.75" customHeight="1" x14ac:dyDescent="0.25">
      <c r="C45" s="54">
        <v>40</v>
      </c>
      <c r="D45" s="57">
        <v>235690</v>
      </c>
      <c r="E45" s="58" t="s">
        <v>67</v>
      </c>
      <c r="F45" s="57" t="s">
        <v>68</v>
      </c>
      <c r="G45" s="95">
        <v>2</v>
      </c>
      <c r="H45" s="100">
        <v>22500</v>
      </c>
      <c r="I45" s="101">
        <f>+Tabla3[[#This Row],[CANTIDAD]]*Tabla3[[#This Row],[Valor Unitario]]</f>
        <v>45000</v>
      </c>
      <c r="J45" s="106">
        <v>23000</v>
      </c>
      <c r="K45" s="107">
        <f>+Tabla3[[#This Row],[CANTIDAD]]*Tabla3[[#This Row],[Valor Unitario2]]</f>
        <v>46000</v>
      </c>
      <c r="L45" s="111">
        <f>+(Tabla3[[#This Row],[Total]]+Tabla3[[#This Row],[Total2]])/2</f>
        <v>45500</v>
      </c>
      <c r="M45" s="135">
        <f>(Tabla3[[#This Row],[Valor Unitario]]+Tabla3[[#This Row],[Valor Unitario2]])/2</f>
        <v>22750</v>
      </c>
    </row>
    <row r="46" spans="3:13" ht="24.75" customHeight="1" x14ac:dyDescent="0.25">
      <c r="C46" s="37">
        <v>41</v>
      </c>
      <c r="D46" s="3">
        <v>234494</v>
      </c>
      <c r="E46" s="15" t="s">
        <v>30</v>
      </c>
      <c r="F46" s="3" t="s">
        <v>31</v>
      </c>
      <c r="G46" s="2">
        <v>3</v>
      </c>
      <c r="H46" s="100">
        <v>8500</v>
      </c>
      <c r="I46" s="101">
        <f>+Tabla3[[#This Row],[CANTIDAD]]*Tabla3[[#This Row],[Valor Unitario]]</f>
        <v>25500</v>
      </c>
      <c r="J46" s="106">
        <v>8900</v>
      </c>
      <c r="K46" s="107">
        <f>+Tabla3[[#This Row],[CANTIDAD]]*Tabla3[[#This Row],[Valor Unitario2]]</f>
        <v>26700</v>
      </c>
      <c r="L46" s="111">
        <f>+(Tabla3[[#This Row],[Total]]+Tabla3[[#This Row],[Total2]])/2</f>
        <v>26100</v>
      </c>
      <c r="M46" s="135">
        <f>(Tabla3[[#This Row],[Valor Unitario]]+Tabla3[[#This Row],[Valor Unitario2]])/2</f>
        <v>8700</v>
      </c>
    </row>
    <row r="47" spans="3:13" ht="24.75" customHeight="1" x14ac:dyDescent="0.25">
      <c r="C47" s="33">
        <v>42</v>
      </c>
      <c r="D47" s="57">
        <v>244144</v>
      </c>
      <c r="E47" s="60" t="s">
        <v>32</v>
      </c>
      <c r="F47" s="57" t="s">
        <v>31</v>
      </c>
      <c r="G47" s="94">
        <v>6</v>
      </c>
      <c r="H47" s="100">
        <v>7000</v>
      </c>
      <c r="I47" s="101">
        <f>+Tabla3[[#This Row],[CANTIDAD]]*Tabla3[[#This Row],[Valor Unitario]]</f>
        <v>42000</v>
      </c>
      <c r="J47" s="106">
        <v>7000</v>
      </c>
      <c r="K47" s="107">
        <f>+Tabla3[[#This Row],[CANTIDAD]]*Tabla3[[#This Row],[Valor Unitario2]]</f>
        <v>42000</v>
      </c>
      <c r="L47" s="111">
        <f>+(Tabla3[[#This Row],[Total]]+Tabla3[[#This Row],[Total2]])/2</f>
        <v>42000</v>
      </c>
      <c r="M47" s="135">
        <f>(Tabla3[[#This Row],[Valor Unitario]]+Tabla3[[#This Row],[Valor Unitario2]])/2</f>
        <v>7000</v>
      </c>
    </row>
    <row r="48" spans="3:13" ht="24.75" customHeight="1" x14ac:dyDescent="0.25">
      <c r="C48" s="37">
        <v>43</v>
      </c>
      <c r="D48" s="3">
        <v>236426</v>
      </c>
      <c r="E48" s="34" t="s">
        <v>69</v>
      </c>
      <c r="F48" s="3" t="s">
        <v>47</v>
      </c>
      <c r="G48" s="93">
        <v>1</v>
      </c>
      <c r="H48" s="100">
        <v>14000</v>
      </c>
      <c r="I48" s="101">
        <f>+Tabla3[[#This Row],[CANTIDAD]]*Tabla3[[#This Row],[Valor Unitario]]</f>
        <v>14000</v>
      </c>
      <c r="J48" s="106">
        <v>14000</v>
      </c>
      <c r="K48" s="107">
        <f>+Tabla3[[#This Row],[CANTIDAD]]*Tabla3[[#This Row],[Valor Unitario2]]</f>
        <v>14000</v>
      </c>
      <c r="L48" s="111">
        <f>+(Tabla3[[#This Row],[Total]]+Tabla3[[#This Row],[Total2]])/2</f>
        <v>14000</v>
      </c>
      <c r="M48" s="135">
        <f>(Tabla3[[#This Row],[Valor Unitario]]+Tabla3[[#This Row],[Valor Unitario2]])/2</f>
        <v>14000</v>
      </c>
    </row>
    <row r="49" spans="3:13" ht="24.75" customHeight="1" x14ac:dyDescent="0.25">
      <c r="C49" s="54">
        <v>44</v>
      </c>
      <c r="D49" s="57">
        <v>232013</v>
      </c>
      <c r="E49" s="58" t="s">
        <v>33</v>
      </c>
      <c r="F49" s="57" t="s">
        <v>6</v>
      </c>
      <c r="G49" s="94">
        <v>400</v>
      </c>
      <c r="H49" s="100">
        <v>2850</v>
      </c>
      <c r="I49" s="101">
        <f>+Tabla3[[#This Row],[CANTIDAD]]*Tabla3[[#This Row],[Valor Unitario]]</f>
        <v>1140000</v>
      </c>
      <c r="J49" s="106">
        <v>2800</v>
      </c>
      <c r="K49" s="107">
        <f>+Tabla3[[#This Row],[CANTIDAD]]*Tabla3[[#This Row],[Valor Unitario2]]</f>
        <v>1120000</v>
      </c>
      <c r="L49" s="111">
        <f>+(Tabla3[[#This Row],[Total]]+Tabla3[[#This Row],[Total2]])/2</f>
        <v>1130000</v>
      </c>
      <c r="M49" s="135">
        <f>(Tabla3[[#This Row],[Valor Unitario]]+Tabla3[[#This Row],[Valor Unitario2]])/2</f>
        <v>2825</v>
      </c>
    </row>
    <row r="50" spans="3:13" ht="24.75" customHeight="1" x14ac:dyDescent="0.25">
      <c r="C50" s="37">
        <v>45</v>
      </c>
      <c r="D50" s="19">
        <v>231832</v>
      </c>
      <c r="E50" s="26" t="s">
        <v>114</v>
      </c>
      <c r="F50" s="19" t="s">
        <v>115</v>
      </c>
      <c r="G50" s="20">
        <v>2</v>
      </c>
      <c r="H50" s="100">
        <v>80000</v>
      </c>
      <c r="I50" s="101">
        <f>+Tabla3[[#This Row],[CANTIDAD]]*Tabla3[[#This Row],[Valor Unitario]]</f>
        <v>160000</v>
      </c>
      <c r="J50" s="106">
        <v>80000</v>
      </c>
      <c r="K50" s="107">
        <f>+Tabla3[[#This Row],[CANTIDAD]]*Tabla3[[#This Row],[Valor Unitario2]]</f>
        <v>160000</v>
      </c>
      <c r="L50" s="111">
        <f>+(Tabla3[[#This Row],[Total]]+Tabla3[[#This Row],[Total2]])/2</f>
        <v>160000</v>
      </c>
      <c r="M50" s="135">
        <f>(Tabla3[[#This Row],[Valor Unitario]]+Tabla3[[#This Row],[Valor Unitario2]])/2</f>
        <v>80000</v>
      </c>
    </row>
    <row r="51" spans="3:13" ht="24.75" customHeight="1" x14ac:dyDescent="0.25">
      <c r="C51" s="33">
        <v>46</v>
      </c>
      <c r="D51" s="3">
        <v>235561</v>
      </c>
      <c r="E51" s="34" t="s">
        <v>70</v>
      </c>
      <c r="F51" s="3" t="s">
        <v>47</v>
      </c>
      <c r="G51" s="93">
        <v>4</v>
      </c>
      <c r="H51" s="100">
        <v>23200</v>
      </c>
      <c r="I51" s="101">
        <f>+Tabla3[[#This Row],[CANTIDAD]]*Tabla3[[#This Row],[Valor Unitario]]</f>
        <v>92800</v>
      </c>
      <c r="J51" s="106">
        <v>24500</v>
      </c>
      <c r="K51" s="107">
        <f>+Tabla3[[#This Row],[CANTIDAD]]*Tabla3[[#This Row],[Valor Unitario2]]</f>
        <v>98000</v>
      </c>
      <c r="L51" s="111">
        <f>+(Tabla3[[#This Row],[Total]]+Tabla3[[#This Row],[Total2]])/2</f>
        <v>95400</v>
      </c>
      <c r="M51" s="135">
        <f>(Tabla3[[#This Row],[Valor Unitario]]+Tabla3[[#This Row],[Valor Unitario2]])/2</f>
        <v>23850</v>
      </c>
    </row>
    <row r="52" spans="3:13" ht="24.75" customHeight="1" x14ac:dyDescent="0.25">
      <c r="C52" s="37">
        <v>47</v>
      </c>
      <c r="D52" s="35">
        <v>255436</v>
      </c>
      <c r="E52" s="36" t="s">
        <v>71</v>
      </c>
      <c r="F52" s="35" t="s">
        <v>47</v>
      </c>
      <c r="G52" s="92">
        <v>1</v>
      </c>
      <c r="H52" s="100">
        <v>15000</v>
      </c>
      <c r="I52" s="101">
        <f>+Tabla3[[#This Row],[CANTIDAD]]*Tabla3[[#This Row],[Valor Unitario]]</f>
        <v>15000</v>
      </c>
      <c r="J52" s="106">
        <v>15000</v>
      </c>
      <c r="K52" s="107">
        <f>+Tabla3[[#This Row],[CANTIDAD]]*Tabla3[[#This Row],[Valor Unitario2]]</f>
        <v>15000</v>
      </c>
      <c r="L52" s="111">
        <f>+(Tabla3[[#This Row],[Total]]+Tabla3[[#This Row],[Total2]])/2</f>
        <v>15000</v>
      </c>
      <c r="M52" s="135">
        <f>(Tabla3[[#This Row],[Valor Unitario]]+Tabla3[[#This Row],[Valor Unitario2]])/2</f>
        <v>15000</v>
      </c>
    </row>
    <row r="53" spans="3:13" ht="24.75" customHeight="1" x14ac:dyDescent="0.25">
      <c r="C53" s="33">
        <v>48</v>
      </c>
      <c r="D53" s="3">
        <v>256149</v>
      </c>
      <c r="E53" s="34" t="s">
        <v>34</v>
      </c>
      <c r="F53" s="3" t="s">
        <v>35</v>
      </c>
      <c r="G53" s="93">
        <v>4</v>
      </c>
      <c r="H53" s="100">
        <v>43500</v>
      </c>
      <c r="I53" s="101">
        <f>+Tabla3[[#This Row],[CANTIDAD]]*Tabla3[[#This Row],[Valor Unitario]]</f>
        <v>174000</v>
      </c>
      <c r="J53" s="106">
        <v>42500</v>
      </c>
      <c r="K53" s="107">
        <f>+Tabla3[[#This Row],[CANTIDAD]]*Tabla3[[#This Row],[Valor Unitario2]]</f>
        <v>170000</v>
      </c>
      <c r="L53" s="111">
        <f>+(Tabla3[[#This Row],[Total]]+Tabla3[[#This Row],[Total2]])/2</f>
        <v>172000</v>
      </c>
      <c r="M53" s="135">
        <f>(Tabla3[[#This Row],[Valor Unitario]]+Tabla3[[#This Row],[Valor Unitario2]])/2</f>
        <v>43000</v>
      </c>
    </row>
    <row r="54" spans="3:13" ht="24.75" customHeight="1" x14ac:dyDescent="0.25">
      <c r="C54" s="33">
        <v>49</v>
      </c>
      <c r="D54" s="3">
        <v>253081</v>
      </c>
      <c r="E54" s="34" t="s">
        <v>36</v>
      </c>
      <c r="F54" s="3" t="s">
        <v>35</v>
      </c>
      <c r="G54" s="93">
        <v>6</v>
      </c>
      <c r="H54" s="100">
        <v>12500</v>
      </c>
      <c r="I54" s="101">
        <f>+Tabla3[[#This Row],[CANTIDAD]]*Tabla3[[#This Row],[Valor Unitario]]</f>
        <v>75000</v>
      </c>
      <c r="J54" s="106">
        <v>11800</v>
      </c>
      <c r="K54" s="107">
        <f>+Tabla3[[#This Row],[CANTIDAD]]*Tabla3[[#This Row],[Valor Unitario2]]</f>
        <v>70800</v>
      </c>
      <c r="L54" s="111">
        <f>+(Tabla3[[#This Row],[Total]]+Tabla3[[#This Row],[Total2]])/2</f>
        <v>72900</v>
      </c>
      <c r="M54" s="135">
        <f>(Tabla3[[#This Row],[Valor Unitario]]+Tabla3[[#This Row],[Valor Unitario2]])/2</f>
        <v>12150</v>
      </c>
    </row>
    <row r="55" spans="3:13" ht="24.75" customHeight="1" x14ac:dyDescent="0.25">
      <c r="C55" s="54">
        <v>50</v>
      </c>
      <c r="D55" s="57">
        <v>252098</v>
      </c>
      <c r="E55" s="58" t="s">
        <v>72</v>
      </c>
      <c r="F55" s="57" t="s">
        <v>47</v>
      </c>
      <c r="G55" s="95">
        <v>1</v>
      </c>
      <c r="H55" s="100">
        <v>32500</v>
      </c>
      <c r="I55" s="101">
        <f>+Tabla3[[#This Row],[CANTIDAD]]*Tabla3[[#This Row],[Valor Unitario]]</f>
        <v>32500</v>
      </c>
      <c r="J55" s="106">
        <v>31500</v>
      </c>
      <c r="K55" s="107">
        <f>+Tabla3[[#This Row],[CANTIDAD]]*Tabla3[[#This Row],[Valor Unitario2]]</f>
        <v>31500</v>
      </c>
      <c r="L55" s="111">
        <f>+(Tabla3[[#This Row],[Total]]+Tabla3[[#This Row],[Total2]])/2</f>
        <v>32000</v>
      </c>
      <c r="M55" s="135">
        <f>(Tabla3[[#This Row],[Valor Unitario]]+Tabla3[[#This Row],[Valor Unitario2]])/2</f>
        <v>32000</v>
      </c>
    </row>
    <row r="56" spans="3:13" ht="24.75" customHeight="1" x14ac:dyDescent="0.25">
      <c r="C56" s="37">
        <v>51</v>
      </c>
      <c r="D56" s="3">
        <v>232527</v>
      </c>
      <c r="E56" s="34" t="s">
        <v>73</v>
      </c>
      <c r="F56" s="3" t="s">
        <v>14</v>
      </c>
      <c r="G56" s="93">
        <v>2</v>
      </c>
      <c r="H56" s="100">
        <v>16000</v>
      </c>
      <c r="I56" s="101">
        <f>+Tabla3[[#This Row],[CANTIDAD]]*Tabla3[[#This Row],[Valor Unitario]]</f>
        <v>32000</v>
      </c>
      <c r="J56" s="106">
        <v>16000</v>
      </c>
      <c r="K56" s="107">
        <f>+Tabla3[[#This Row],[CANTIDAD]]*Tabla3[[#This Row],[Valor Unitario2]]</f>
        <v>32000</v>
      </c>
      <c r="L56" s="111">
        <f>+(Tabla3[[#This Row],[Total]]+Tabla3[[#This Row],[Total2]])/2</f>
        <v>32000</v>
      </c>
      <c r="M56" s="135">
        <f>(Tabla3[[#This Row],[Valor Unitario]]+Tabla3[[#This Row],[Valor Unitario2]])/2</f>
        <v>16000</v>
      </c>
    </row>
    <row r="57" spans="3:13" ht="24.75" customHeight="1" x14ac:dyDescent="0.25">
      <c r="C57" s="33">
        <v>52</v>
      </c>
      <c r="D57" s="57">
        <v>232527</v>
      </c>
      <c r="E57" s="58" t="s">
        <v>74</v>
      </c>
      <c r="F57" s="57" t="s">
        <v>75</v>
      </c>
      <c r="G57" s="95">
        <v>2</v>
      </c>
      <c r="H57" s="100">
        <v>24000</v>
      </c>
      <c r="I57" s="101">
        <f>+Tabla3[[#This Row],[CANTIDAD]]*Tabla3[[#This Row],[Valor Unitario]]</f>
        <v>48000</v>
      </c>
      <c r="J57" s="106">
        <v>24000</v>
      </c>
      <c r="K57" s="107">
        <f>+Tabla3[[#This Row],[CANTIDAD]]*Tabla3[[#This Row],[Valor Unitario2]]</f>
        <v>48000</v>
      </c>
      <c r="L57" s="111">
        <f>+(Tabla3[[#This Row],[Total]]+Tabla3[[#This Row],[Total2]])/2</f>
        <v>48000</v>
      </c>
      <c r="M57" s="135">
        <f>(Tabla3[[#This Row],[Valor Unitario]]+Tabla3[[#This Row],[Valor Unitario2]])/2</f>
        <v>24000</v>
      </c>
    </row>
    <row r="58" spans="3:13" ht="24.75" customHeight="1" x14ac:dyDescent="0.25">
      <c r="C58" s="37">
        <v>53</v>
      </c>
      <c r="D58" s="3">
        <v>271608</v>
      </c>
      <c r="E58" s="34" t="s">
        <v>76</v>
      </c>
      <c r="F58" s="3" t="s">
        <v>45</v>
      </c>
      <c r="G58" s="93">
        <v>1</v>
      </c>
      <c r="H58" s="100">
        <v>6900</v>
      </c>
      <c r="I58" s="101">
        <f>+Tabla3[[#This Row],[CANTIDAD]]*Tabla3[[#This Row],[Valor Unitario]]</f>
        <v>6900</v>
      </c>
      <c r="J58" s="106">
        <v>7800</v>
      </c>
      <c r="K58" s="107">
        <f>+Tabla3[[#This Row],[CANTIDAD]]*Tabla3[[#This Row],[Valor Unitario2]]</f>
        <v>7800</v>
      </c>
      <c r="L58" s="111">
        <f>+(Tabla3[[#This Row],[Total]]+Tabla3[[#This Row],[Total2]])/2</f>
        <v>7350</v>
      </c>
      <c r="M58" s="135">
        <f>(Tabla3[[#This Row],[Valor Unitario]]+Tabla3[[#This Row],[Valor Unitario2]])/2</f>
        <v>7350</v>
      </c>
    </row>
    <row r="59" spans="3:13" ht="24.75" customHeight="1" x14ac:dyDescent="0.25">
      <c r="C59" s="54">
        <v>54</v>
      </c>
      <c r="D59" s="57">
        <v>231991</v>
      </c>
      <c r="E59" s="58" t="s">
        <v>37</v>
      </c>
      <c r="F59" s="57" t="s">
        <v>31</v>
      </c>
      <c r="G59" s="94">
        <v>4</v>
      </c>
      <c r="H59" s="100">
        <v>12000</v>
      </c>
      <c r="I59" s="101">
        <f>+Tabla3[[#This Row],[CANTIDAD]]*Tabla3[[#This Row],[Valor Unitario]]</f>
        <v>48000</v>
      </c>
      <c r="J59" s="106">
        <v>12000</v>
      </c>
      <c r="K59" s="107">
        <f>+Tabla3[[#This Row],[CANTIDAD]]*Tabla3[[#This Row],[Valor Unitario2]]</f>
        <v>48000</v>
      </c>
      <c r="L59" s="111">
        <f>+(Tabla3[[#This Row],[Total]]+Tabla3[[#This Row],[Total2]])/2</f>
        <v>48000</v>
      </c>
      <c r="M59" s="135">
        <f>(Tabla3[[#This Row],[Valor Unitario]]+Tabla3[[#This Row],[Valor Unitario2]])/2</f>
        <v>12000</v>
      </c>
    </row>
    <row r="60" spans="3:13" ht="24.75" customHeight="1" x14ac:dyDescent="0.25">
      <c r="C60" s="37">
        <v>55</v>
      </c>
      <c r="D60" s="35">
        <v>247720</v>
      </c>
      <c r="E60" s="36" t="s">
        <v>38</v>
      </c>
      <c r="F60" s="35" t="s">
        <v>31</v>
      </c>
      <c r="G60" s="39">
        <v>4</v>
      </c>
      <c r="H60" s="100">
        <v>12000</v>
      </c>
      <c r="I60" s="101">
        <f>+Tabla3[[#This Row],[CANTIDAD]]*Tabla3[[#This Row],[Valor Unitario]]</f>
        <v>48000</v>
      </c>
      <c r="J60" s="106">
        <v>12000</v>
      </c>
      <c r="K60" s="107">
        <f>+Tabla3[[#This Row],[CANTIDAD]]*Tabla3[[#This Row],[Valor Unitario2]]</f>
        <v>48000</v>
      </c>
      <c r="L60" s="111">
        <f>+(Tabla3[[#This Row],[Total]]+Tabla3[[#This Row],[Total2]])/2</f>
        <v>48000</v>
      </c>
      <c r="M60" s="135">
        <f>(Tabla3[[#This Row],[Valor Unitario]]+Tabla3[[#This Row],[Valor Unitario2]])/2</f>
        <v>12000</v>
      </c>
    </row>
    <row r="61" spans="3:13" ht="24.75" customHeight="1" x14ac:dyDescent="0.25">
      <c r="C61" s="33">
        <v>56</v>
      </c>
      <c r="D61" s="57">
        <v>244207</v>
      </c>
      <c r="E61" s="58" t="s">
        <v>39</v>
      </c>
      <c r="F61" s="57" t="s">
        <v>9</v>
      </c>
      <c r="G61" s="94">
        <v>16</v>
      </c>
      <c r="H61" s="100">
        <v>2800</v>
      </c>
      <c r="I61" s="101">
        <f>+Tabla3[[#This Row],[CANTIDAD]]*Tabla3[[#This Row],[Valor Unitario]]</f>
        <v>44800</v>
      </c>
      <c r="J61" s="106">
        <v>2800</v>
      </c>
      <c r="K61" s="107">
        <f>+Tabla3[[#This Row],[CANTIDAD]]*Tabla3[[#This Row],[Valor Unitario2]]</f>
        <v>44800</v>
      </c>
      <c r="L61" s="111">
        <f>+(Tabla3[[#This Row],[Total]]+Tabla3[[#This Row],[Total2]])/2</f>
        <v>44800</v>
      </c>
      <c r="M61" s="135">
        <f>(Tabla3[[#This Row],[Valor Unitario]]+Tabla3[[#This Row],[Valor Unitario2]])/2</f>
        <v>2800</v>
      </c>
    </row>
    <row r="62" spans="3:13" ht="24.75" customHeight="1" x14ac:dyDescent="0.25">
      <c r="C62" s="37">
        <v>57</v>
      </c>
      <c r="D62" s="3">
        <v>267234</v>
      </c>
      <c r="E62" s="34" t="s">
        <v>77</v>
      </c>
      <c r="F62" s="3" t="s">
        <v>78</v>
      </c>
      <c r="G62" s="93">
        <v>2</v>
      </c>
      <c r="H62" s="100">
        <v>30000</v>
      </c>
      <c r="I62" s="101">
        <f>+Tabla3[[#This Row],[CANTIDAD]]*Tabla3[[#This Row],[Valor Unitario]]</f>
        <v>60000</v>
      </c>
      <c r="J62" s="106">
        <v>30000</v>
      </c>
      <c r="K62" s="107">
        <f>+Tabla3[[#This Row],[CANTIDAD]]*Tabla3[[#This Row],[Valor Unitario2]]</f>
        <v>60000</v>
      </c>
      <c r="L62" s="111">
        <f>+(Tabla3[[#This Row],[Total]]+Tabla3[[#This Row],[Total2]])/2</f>
        <v>60000</v>
      </c>
      <c r="M62" s="135">
        <f>(Tabla3[[#This Row],[Valor Unitario]]+Tabla3[[#This Row],[Valor Unitario2]])/2</f>
        <v>30000</v>
      </c>
    </row>
    <row r="63" spans="3:13" ht="24.75" customHeight="1" x14ac:dyDescent="0.25">
      <c r="C63" s="33">
        <v>58</v>
      </c>
      <c r="D63" s="57">
        <v>246954</v>
      </c>
      <c r="E63" s="58" t="s">
        <v>79</v>
      </c>
      <c r="F63" s="57" t="s">
        <v>80</v>
      </c>
      <c r="G63" s="95">
        <v>4</v>
      </c>
      <c r="H63" s="100">
        <v>6000</v>
      </c>
      <c r="I63" s="101">
        <f>+Tabla3[[#This Row],[CANTIDAD]]*Tabla3[[#This Row],[Valor Unitario]]</f>
        <v>24000</v>
      </c>
      <c r="J63" s="106">
        <v>6000</v>
      </c>
      <c r="K63" s="107">
        <f>+Tabla3[[#This Row],[CANTIDAD]]*Tabla3[[#This Row],[Valor Unitario2]]</f>
        <v>24000</v>
      </c>
      <c r="L63" s="111">
        <f>+(Tabla3[[#This Row],[Total]]+Tabla3[[#This Row],[Total2]])/2</f>
        <v>24000</v>
      </c>
      <c r="M63" s="135">
        <f>(Tabla3[[#This Row],[Valor Unitario]]+Tabla3[[#This Row],[Valor Unitario2]])/2</f>
        <v>6000</v>
      </c>
    </row>
    <row r="64" spans="3:13" ht="24.75" customHeight="1" x14ac:dyDescent="0.25">
      <c r="C64" s="33">
        <v>59</v>
      </c>
      <c r="D64" s="3">
        <v>255717</v>
      </c>
      <c r="E64" s="34" t="s">
        <v>81</v>
      </c>
      <c r="F64" s="3" t="s">
        <v>31</v>
      </c>
      <c r="G64" s="93">
        <v>1</v>
      </c>
      <c r="H64" s="100">
        <v>13000</v>
      </c>
      <c r="I64" s="101">
        <f>+Tabla3[[#This Row],[CANTIDAD]]*Tabla3[[#This Row],[Valor Unitario]]</f>
        <v>13000</v>
      </c>
      <c r="J64" s="106">
        <v>13000</v>
      </c>
      <c r="K64" s="107">
        <f>+Tabla3[[#This Row],[CANTIDAD]]*Tabla3[[#This Row],[Valor Unitario2]]</f>
        <v>13000</v>
      </c>
      <c r="L64" s="111">
        <f>+(Tabla3[[#This Row],[Total]]+Tabla3[[#This Row],[Total2]])/2</f>
        <v>13000</v>
      </c>
      <c r="M64" s="135">
        <f>(Tabla3[[#This Row],[Valor Unitario]]+Tabla3[[#This Row],[Valor Unitario2]])/2</f>
        <v>13000</v>
      </c>
    </row>
    <row r="65" spans="3:13" ht="24.75" customHeight="1" x14ac:dyDescent="0.25">
      <c r="C65" s="54">
        <v>60</v>
      </c>
      <c r="D65" s="57">
        <v>283433</v>
      </c>
      <c r="E65" s="58" t="s">
        <v>40</v>
      </c>
      <c r="F65" s="57" t="s">
        <v>29</v>
      </c>
      <c r="G65" s="94">
        <v>3</v>
      </c>
      <c r="H65" s="100">
        <v>34800</v>
      </c>
      <c r="I65" s="101">
        <f>+Tabla3[[#This Row],[CANTIDAD]]*Tabla3[[#This Row],[Valor Unitario]]</f>
        <v>104400</v>
      </c>
      <c r="J65" s="106">
        <v>34500</v>
      </c>
      <c r="K65" s="107">
        <f>+Tabla3[[#This Row],[CANTIDAD]]*Tabla3[[#This Row],[Valor Unitario2]]</f>
        <v>103500</v>
      </c>
      <c r="L65" s="111">
        <f>+(Tabla3[[#This Row],[Total]]+Tabla3[[#This Row],[Total2]])/2</f>
        <v>103950</v>
      </c>
      <c r="M65" s="135">
        <f>(Tabla3[[#This Row],[Valor Unitario]]+Tabla3[[#This Row],[Valor Unitario2]])/2</f>
        <v>34650</v>
      </c>
    </row>
    <row r="66" spans="3:13" ht="24.75" customHeight="1" x14ac:dyDescent="0.25">
      <c r="C66" s="37">
        <v>61</v>
      </c>
      <c r="D66" s="3">
        <v>254046</v>
      </c>
      <c r="E66" s="34" t="s">
        <v>82</v>
      </c>
      <c r="F66" s="3" t="s">
        <v>47</v>
      </c>
      <c r="G66" s="93">
        <v>1</v>
      </c>
      <c r="H66" s="100">
        <v>18000</v>
      </c>
      <c r="I66" s="101">
        <f>+Tabla3[[#This Row],[CANTIDAD]]*Tabla3[[#This Row],[Valor Unitario]]</f>
        <v>18000</v>
      </c>
      <c r="J66" s="106">
        <v>18000</v>
      </c>
      <c r="K66" s="107">
        <f>+Tabla3[[#This Row],[CANTIDAD]]*Tabla3[[#This Row],[Valor Unitario2]]</f>
        <v>18000</v>
      </c>
      <c r="L66" s="111">
        <f>+(Tabla3[[#This Row],[Total]]+Tabla3[[#This Row],[Total2]])/2</f>
        <v>18000</v>
      </c>
      <c r="M66" s="135">
        <f>(Tabla3[[#This Row],[Valor Unitario]]+Tabla3[[#This Row],[Valor Unitario2]])/2</f>
        <v>18000</v>
      </c>
    </row>
    <row r="67" spans="3:13" ht="24.75" customHeight="1" x14ac:dyDescent="0.25">
      <c r="C67" s="33">
        <v>62</v>
      </c>
      <c r="D67" s="3">
        <v>232460</v>
      </c>
      <c r="E67" s="34" t="s">
        <v>83</v>
      </c>
      <c r="F67" s="3" t="s">
        <v>14</v>
      </c>
      <c r="G67" s="93">
        <v>4</v>
      </c>
      <c r="H67" s="100">
        <v>22000</v>
      </c>
      <c r="I67" s="101">
        <f>+Tabla3[[#This Row],[CANTIDAD]]*Tabla3[[#This Row],[Valor Unitario]]</f>
        <v>88000</v>
      </c>
      <c r="J67" s="106">
        <v>22000</v>
      </c>
      <c r="K67" s="107">
        <f>+Tabla3[[#This Row],[CANTIDAD]]*Tabla3[[#This Row],[Valor Unitario2]]</f>
        <v>88000</v>
      </c>
      <c r="L67" s="111">
        <f>+(Tabla3[[#This Row],[Total]]+Tabla3[[#This Row],[Total2]])/2</f>
        <v>88000</v>
      </c>
      <c r="M67" s="135">
        <f>(Tabla3[[#This Row],[Valor Unitario]]+Tabla3[[#This Row],[Valor Unitario2]])/2</f>
        <v>22000</v>
      </c>
    </row>
    <row r="68" spans="3:13" ht="24.75" customHeight="1" x14ac:dyDescent="0.25">
      <c r="C68" s="37">
        <v>63</v>
      </c>
      <c r="D68" s="35">
        <v>270257</v>
      </c>
      <c r="E68" s="36" t="s">
        <v>84</v>
      </c>
      <c r="F68" s="35" t="s">
        <v>85</v>
      </c>
      <c r="G68" s="92">
        <v>2</v>
      </c>
      <c r="H68" s="100">
        <v>18900</v>
      </c>
      <c r="I68" s="101">
        <f>+Tabla3[[#This Row],[CANTIDAD]]*Tabla3[[#This Row],[Valor Unitario]]</f>
        <v>37800</v>
      </c>
      <c r="J68" s="106">
        <v>19800</v>
      </c>
      <c r="K68" s="107">
        <f>+Tabla3[[#This Row],[CANTIDAD]]*Tabla3[[#This Row],[Valor Unitario2]]</f>
        <v>39600</v>
      </c>
      <c r="L68" s="111">
        <f>+(Tabla3[[#This Row],[Total]]+Tabla3[[#This Row],[Total2]])/2</f>
        <v>38700</v>
      </c>
      <c r="M68" s="135">
        <f>(Tabla3[[#This Row],[Valor Unitario]]+Tabla3[[#This Row],[Valor Unitario2]])/2</f>
        <v>19350</v>
      </c>
    </row>
    <row r="69" spans="3:13" ht="24.75" customHeight="1" x14ac:dyDescent="0.25">
      <c r="C69" s="54">
        <v>64</v>
      </c>
      <c r="D69" s="3">
        <v>257058</v>
      </c>
      <c r="E69" s="34" t="s">
        <v>86</v>
      </c>
      <c r="F69" s="3" t="s">
        <v>85</v>
      </c>
      <c r="G69" s="93">
        <v>2</v>
      </c>
      <c r="H69" s="100">
        <v>16000</v>
      </c>
      <c r="I69" s="101">
        <f>+Tabla3[[#This Row],[CANTIDAD]]*Tabla3[[#This Row],[Valor Unitario]]</f>
        <v>32000</v>
      </c>
      <c r="J69" s="106">
        <v>16000</v>
      </c>
      <c r="K69" s="107">
        <f>+Tabla3[[#This Row],[CANTIDAD]]*Tabla3[[#This Row],[Valor Unitario2]]</f>
        <v>32000</v>
      </c>
      <c r="L69" s="111">
        <f>+(Tabla3[[#This Row],[Total]]+Tabla3[[#This Row],[Total2]])/2</f>
        <v>32000</v>
      </c>
      <c r="M69" s="135">
        <f>(Tabla3[[#This Row],[Valor Unitario]]+Tabla3[[#This Row],[Valor Unitario2]])/2</f>
        <v>16000</v>
      </c>
    </row>
    <row r="70" spans="3:13" ht="24.75" customHeight="1" x14ac:dyDescent="0.25">
      <c r="C70" s="37">
        <v>65</v>
      </c>
      <c r="D70" s="71">
        <v>254134</v>
      </c>
      <c r="E70" s="72" t="s">
        <v>87</v>
      </c>
      <c r="F70" s="71" t="s">
        <v>42</v>
      </c>
      <c r="G70" s="96">
        <v>2</v>
      </c>
      <c r="H70" s="100">
        <v>30000</v>
      </c>
      <c r="I70" s="101">
        <f>+Tabla3[[#This Row],[CANTIDAD]]*Tabla3[[#This Row],[Valor Unitario]]</f>
        <v>60000</v>
      </c>
      <c r="J70" s="106">
        <v>30000</v>
      </c>
      <c r="K70" s="107">
        <f>+Tabla3[[#This Row],[CANTIDAD]]*Tabla3[[#This Row],[Valor Unitario2]]</f>
        <v>60000</v>
      </c>
      <c r="L70" s="111">
        <f>+(Tabla3[[#This Row],[Total]]+Tabla3[[#This Row],[Total2]])/2</f>
        <v>60000</v>
      </c>
      <c r="M70" s="135">
        <f>(Tabla3[[#This Row],[Valor Unitario]]+Tabla3[[#This Row],[Valor Unitario2]])/2</f>
        <v>30000</v>
      </c>
    </row>
    <row r="71" spans="3:13" ht="24.75" customHeight="1" thickBot="1" x14ac:dyDescent="0.3">
      <c r="C71" s="33">
        <v>66</v>
      </c>
      <c r="D71" s="18">
        <v>254134</v>
      </c>
      <c r="E71" s="61" t="s">
        <v>88</v>
      </c>
      <c r="F71" s="18" t="s">
        <v>42</v>
      </c>
      <c r="G71" s="97">
        <v>2</v>
      </c>
      <c r="H71" s="102">
        <v>30000</v>
      </c>
      <c r="I71" s="103">
        <f>+Tabla3[[#This Row],[CANTIDAD]]*Tabla3[[#This Row],[Valor Unitario]]</f>
        <v>60000</v>
      </c>
      <c r="J71" s="108">
        <v>30000</v>
      </c>
      <c r="K71" s="109">
        <f>+Tabla3[[#This Row],[CANTIDAD]]*Tabla3[[#This Row],[Valor Unitario2]]</f>
        <v>60000</v>
      </c>
      <c r="L71" s="112">
        <f>+(Tabla3[[#This Row],[Total]]+Tabla3[[#This Row],[Total2]])/2</f>
        <v>60000</v>
      </c>
      <c r="M71" s="135">
        <f>(Tabla3[[#This Row],[Valor Unitario]]+Tabla3[[#This Row],[Valor Unitario2]])/2</f>
        <v>30000</v>
      </c>
    </row>
    <row r="73" spans="3:13" x14ac:dyDescent="0.25">
      <c r="L73" s="83">
        <f>SUM(L6:L72)</f>
        <v>6953225</v>
      </c>
    </row>
  </sheetData>
  <mergeCells count="3">
    <mergeCell ref="C2:G2"/>
    <mergeCell ref="H4:I4"/>
    <mergeCell ref="J4:K4"/>
  </mergeCells>
  <phoneticPr fontId="12" type="noConversion"/>
  <dataValidations count="2">
    <dataValidation allowBlank="1" showInputMessage="1" showErrorMessage="1" promptTitle="CANTIDAD" prompt="Digite la cantidad de elementos o bienes solicitados." sqref="G6:G11 G13:G22 G25 G32:G55 G57:G59 G61:G68" xr:uid="{F6B198A9-BAC6-477F-B864-F84FE282321A}"/>
    <dataValidation allowBlank="1" showInputMessage="1" showErrorMessage="1" promptTitle="UNIDAD DE MEDIDA" prompt="Digite la unidad de medida el elemento solicitado ejemplo: unidad, caja, gramos." sqref="F6:F22 F25 F32:F55 F57:F68" xr:uid="{23816545-D0CD-40D2-BD82-65664CA3B355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4CC80-5D64-42D0-B237-C09086AD18B8}">
  <dimension ref="C2:M13"/>
  <sheetViews>
    <sheetView topLeftCell="B1" workbookViewId="0">
      <selection activeCell="E27" sqref="E26:E27"/>
    </sheetView>
  </sheetViews>
  <sheetFormatPr baseColWidth="10" defaultRowHeight="15" x14ac:dyDescent="0.25"/>
  <cols>
    <col min="4" max="4" width="16.140625" customWidth="1"/>
    <col min="5" max="5" width="40" customWidth="1"/>
    <col min="7" max="7" width="12.5703125" customWidth="1"/>
  </cols>
  <sheetData>
    <row r="2" spans="3:13" ht="18.75" x14ac:dyDescent="0.25">
      <c r="C2" s="128" t="s">
        <v>144</v>
      </c>
      <c r="D2" s="128"/>
      <c r="E2" s="128"/>
      <c r="F2" s="128"/>
      <c r="G2" s="128"/>
    </row>
    <row r="3" spans="3:13" ht="15.75" thickBot="1" x14ac:dyDescent="0.3"/>
    <row r="4" spans="3:13" ht="24.75" customHeight="1" x14ac:dyDescent="0.25">
      <c r="H4" s="129" t="s">
        <v>156</v>
      </c>
      <c r="I4" s="130"/>
      <c r="J4" s="129" t="s">
        <v>159</v>
      </c>
      <c r="K4" s="130"/>
    </row>
    <row r="5" spans="3:13" ht="33.75" thickBot="1" x14ac:dyDescent="0.3">
      <c r="C5" s="77" t="s">
        <v>0</v>
      </c>
      <c r="D5" s="78" t="s">
        <v>1</v>
      </c>
      <c r="E5" s="78" t="s">
        <v>2</v>
      </c>
      <c r="F5" s="78" t="s">
        <v>3</v>
      </c>
      <c r="G5" s="79" t="s">
        <v>4</v>
      </c>
      <c r="H5" s="114" t="s">
        <v>157</v>
      </c>
      <c r="I5" s="115" t="s">
        <v>158</v>
      </c>
      <c r="J5" s="114" t="s">
        <v>160</v>
      </c>
      <c r="K5" s="115" t="s">
        <v>161</v>
      </c>
      <c r="L5" s="113" t="s">
        <v>147</v>
      </c>
      <c r="M5" s="137" t="s">
        <v>166</v>
      </c>
    </row>
    <row r="6" spans="3:13" ht="28.5" customHeight="1" x14ac:dyDescent="0.25">
      <c r="C6" s="62">
        <v>1</v>
      </c>
      <c r="D6" s="51">
        <v>287266</v>
      </c>
      <c r="E6" s="60" t="s">
        <v>153</v>
      </c>
      <c r="F6" s="51" t="s">
        <v>165</v>
      </c>
      <c r="G6" s="63">
        <v>2</v>
      </c>
      <c r="H6" s="116">
        <v>79970</v>
      </c>
      <c r="I6" s="117">
        <f>+Tabla4[[#This Row],[CANTIDAD]]*Tabla4[[#This Row],[Valor Unitario]]</f>
        <v>159940</v>
      </c>
      <c r="J6" s="116">
        <v>65000</v>
      </c>
      <c r="K6" s="117">
        <f>+Tabla4[[#This Row],[Valor Unitario2]]*Tabla4[[#This Row],[CANTIDAD]]</f>
        <v>130000</v>
      </c>
      <c r="L6" s="120">
        <f>+(Tabla4[[#This Row],[Total2]]+Tabla4[[#This Row],[Total]])/2</f>
        <v>144970</v>
      </c>
      <c r="M6" s="90">
        <f>(Tabla4[[#This Row],[Valor Unitario]]+Tabla4[[#This Row],[Valor Unitario2]])/2</f>
        <v>72485</v>
      </c>
    </row>
    <row r="7" spans="3:13" ht="28.5" customHeight="1" x14ac:dyDescent="0.25">
      <c r="C7" s="69">
        <v>2</v>
      </c>
      <c r="D7" s="35">
        <v>271398</v>
      </c>
      <c r="E7" s="36" t="s">
        <v>12</v>
      </c>
      <c r="F7" s="35" t="s">
        <v>9</v>
      </c>
      <c r="G7" s="39">
        <v>2</v>
      </c>
      <c r="H7" s="116">
        <f>12000*1.19</f>
        <v>14280</v>
      </c>
      <c r="I7" s="117">
        <f>+Tabla4[[#This Row],[CANTIDAD]]*Tabla4[[#This Row],[Valor Unitario]]</f>
        <v>28560</v>
      </c>
      <c r="J7" s="116">
        <v>14280</v>
      </c>
      <c r="K7" s="117">
        <f>+Tabla4[[#This Row],[Valor Unitario2]]*Tabla4[[#This Row],[CANTIDAD]]</f>
        <v>28560</v>
      </c>
      <c r="L7" s="121">
        <f>+(Tabla4[[#This Row],[Total2]]+Tabla4[[#This Row],[Total]])/2</f>
        <v>28560</v>
      </c>
      <c r="M7" s="90">
        <f>(Tabla4[[#This Row],[Valor Unitario]]+Tabla4[[#This Row],[Valor Unitario2]])/2</f>
        <v>14280</v>
      </c>
    </row>
    <row r="8" spans="3:13" ht="42.75" customHeight="1" x14ac:dyDescent="0.25">
      <c r="C8" s="21">
        <v>4</v>
      </c>
      <c r="D8" s="19">
        <v>286674</v>
      </c>
      <c r="E8" s="40" t="s">
        <v>154</v>
      </c>
      <c r="F8" s="19" t="s">
        <v>118</v>
      </c>
      <c r="G8" s="20">
        <v>2</v>
      </c>
      <c r="H8" s="116">
        <v>177300</v>
      </c>
      <c r="I8" s="117">
        <f>+Tabla4[[#This Row],[CANTIDAD]]*Tabla4[[#This Row],[Valor Unitario]]</f>
        <v>354600</v>
      </c>
      <c r="J8" s="116">
        <v>177300</v>
      </c>
      <c r="K8" s="117">
        <f>+Tabla4[[#This Row],[Valor Unitario2]]*Tabla4[[#This Row],[CANTIDAD]]</f>
        <v>354600</v>
      </c>
      <c r="L8" s="121">
        <f>+(Tabla4[[#This Row],[Total2]]+Tabla4[[#This Row],[Total]])/2</f>
        <v>354600</v>
      </c>
      <c r="M8" s="90">
        <f>(Tabla4[[#This Row],[Valor Unitario]]+Tabla4[[#This Row],[Valor Unitario2]])/2</f>
        <v>177300</v>
      </c>
    </row>
    <row r="9" spans="3:13" ht="28.5" customHeight="1" x14ac:dyDescent="0.25">
      <c r="C9" s="25">
        <v>5</v>
      </c>
      <c r="D9" s="12">
        <v>286674</v>
      </c>
      <c r="E9" s="24" t="s">
        <v>119</v>
      </c>
      <c r="F9" s="12" t="s">
        <v>118</v>
      </c>
      <c r="G9" s="64">
        <v>2</v>
      </c>
      <c r="H9" s="116">
        <v>155500</v>
      </c>
      <c r="I9" s="117">
        <f>+Tabla4[[#This Row],[CANTIDAD]]*Tabla4[[#This Row],[Valor Unitario]]</f>
        <v>311000</v>
      </c>
      <c r="J9" s="116">
        <v>155500</v>
      </c>
      <c r="K9" s="117">
        <f>+Tabla4[[#This Row],[Valor Unitario2]]*Tabla4[[#This Row],[CANTIDAD]]</f>
        <v>311000</v>
      </c>
      <c r="L9" s="121">
        <f>+(Tabla4[[#This Row],[Total2]]+Tabla4[[#This Row],[Total]])/2</f>
        <v>311000</v>
      </c>
      <c r="M9" s="90">
        <f>(Tabla4[[#This Row],[Valor Unitario]]+Tabla4[[#This Row],[Valor Unitario2]])/2</f>
        <v>155500</v>
      </c>
    </row>
    <row r="10" spans="3:13" ht="28.5" customHeight="1" x14ac:dyDescent="0.25">
      <c r="C10" s="21">
        <v>6</v>
      </c>
      <c r="D10" s="29">
        <v>253802</v>
      </c>
      <c r="E10" s="40" t="s">
        <v>155</v>
      </c>
      <c r="F10" s="29">
        <v>500</v>
      </c>
      <c r="G10" s="70">
        <v>1</v>
      </c>
      <c r="H10" s="116">
        <v>68200</v>
      </c>
      <c r="I10" s="117">
        <f>+Tabla4[[#This Row],[CANTIDAD]]*Tabla4[[#This Row],[Valor Unitario]]</f>
        <v>68200</v>
      </c>
      <c r="J10" s="116">
        <v>68200</v>
      </c>
      <c r="K10" s="117">
        <f>+Tabla4[[#This Row],[Valor Unitario2]]*Tabla4[[#This Row],[CANTIDAD]]</f>
        <v>68200</v>
      </c>
      <c r="L10" s="121">
        <f>+(Tabla4[[#This Row],[Total2]]+Tabla4[[#This Row],[Total]])/2</f>
        <v>68200</v>
      </c>
      <c r="M10" s="90">
        <f>(Tabla4[[#This Row],[Valor Unitario]]+Tabla4[[#This Row],[Valor Unitario2]])/2</f>
        <v>68200</v>
      </c>
    </row>
    <row r="11" spans="3:13" ht="28.5" customHeight="1" thickBot="1" x14ac:dyDescent="0.3">
      <c r="C11" s="65">
        <v>7</v>
      </c>
      <c r="D11" s="66">
        <v>278695</v>
      </c>
      <c r="E11" s="67" t="s">
        <v>116</v>
      </c>
      <c r="F11" s="66" t="s">
        <v>117</v>
      </c>
      <c r="G11" s="68">
        <v>2</v>
      </c>
      <c r="H11" s="118">
        <v>215300</v>
      </c>
      <c r="I11" s="119">
        <f>+Tabla4[[#This Row],[CANTIDAD]]*Tabla4[[#This Row],[Valor Unitario]]</f>
        <v>430600</v>
      </c>
      <c r="J11" s="118">
        <v>215300</v>
      </c>
      <c r="K11" s="119">
        <f>+Tabla4[[#This Row],[Valor Unitario2]]*Tabla4[[#This Row],[CANTIDAD]]</f>
        <v>430600</v>
      </c>
      <c r="L11" s="122">
        <f>+(Tabla4[[#This Row],[Total2]]+Tabla4[[#This Row],[Total]])/2</f>
        <v>430600</v>
      </c>
      <c r="M11" s="90">
        <f>(Tabla4[[#This Row],[Valor Unitario]]+Tabla4[[#This Row],[Valor Unitario2]])/2</f>
        <v>215300</v>
      </c>
    </row>
    <row r="13" spans="3:13" x14ac:dyDescent="0.25">
      <c r="L13" s="90">
        <f>SUM(L6:L12)</f>
        <v>1337930</v>
      </c>
    </row>
  </sheetData>
  <mergeCells count="3">
    <mergeCell ref="C2:G2"/>
    <mergeCell ref="H4:I4"/>
    <mergeCell ref="J4:K4"/>
  </mergeCells>
  <phoneticPr fontId="12" type="noConversion"/>
  <dataValidations count="2">
    <dataValidation allowBlank="1" showInputMessage="1" showErrorMessage="1" promptTitle="CANTIDAD" prompt="Digite la cantidad de elementos o bienes solicitados." sqref="G7" xr:uid="{F6B198A9-BAC6-477F-B864-F84FE282321A}"/>
    <dataValidation allowBlank="1" showInputMessage="1" showErrorMessage="1" promptTitle="UNIDAD DE MEDIDA" prompt="Digite la unidad de medida el elemento solicitado ejemplo: unidad, caja, gramos." sqref="F7" xr:uid="{23816545-D0CD-40D2-BD82-65664CA3B355}"/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7F10E-3DDF-4DA4-956B-608B48BD2F08}">
  <dimension ref="C3:M41"/>
  <sheetViews>
    <sheetView workbookViewId="0">
      <selection activeCell="P10" sqref="P10"/>
    </sheetView>
  </sheetViews>
  <sheetFormatPr baseColWidth="10" defaultRowHeight="15" x14ac:dyDescent="0.25"/>
  <cols>
    <col min="3" max="3" width="7.5703125" customWidth="1"/>
    <col min="4" max="4" width="16.140625" customWidth="1"/>
    <col min="5" max="5" width="39.42578125" customWidth="1"/>
    <col min="7" max="7" width="12.5703125" customWidth="1"/>
    <col min="8" max="11" width="15.5703125" customWidth="1"/>
    <col min="12" max="12" width="14.7109375" customWidth="1"/>
  </cols>
  <sheetData>
    <row r="3" spans="3:13" ht="18.75" x14ac:dyDescent="0.25">
      <c r="C3" s="128" t="s">
        <v>145</v>
      </c>
      <c r="D3" s="128"/>
      <c r="E3" s="128"/>
      <c r="F3" s="128"/>
      <c r="G3" s="128"/>
    </row>
    <row r="4" spans="3:13" ht="15.75" thickBot="1" x14ac:dyDescent="0.3"/>
    <row r="5" spans="3:13" ht="27.75" customHeight="1" x14ac:dyDescent="0.25">
      <c r="H5" s="129" t="s">
        <v>156</v>
      </c>
      <c r="I5" s="130"/>
      <c r="J5" s="131" t="s">
        <v>159</v>
      </c>
      <c r="K5" s="132"/>
    </row>
    <row r="6" spans="3:13" s="75" customFormat="1" ht="33" customHeight="1" x14ac:dyDescent="0.25">
      <c r="C6" s="76" t="s">
        <v>0</v>
      </c>
      <c r="D6" s="76" t="s">
        <v>1</v>
      </c>
      <c r="E6" s="76" t="s">
        <v>2</v>
      </c>
      <c r="F6" s="76" t="s">
        <v>3</v>
      </c>
      <c r="G6" s="123" t="s">
        <v>4</v>
      </c>
      <c r="H6" s="114" t="s">
        <v>157</v>
      </c>
      <c r="I6" s="115" t="s">
        <v>158</v>
      </c>
      <c r="J6" s="114" t="s">
        <v>160</v>
      </c>
      <c r="K6" s="115" t="s">
        <v>162</v>
      </c>
      <c r="L6" s="113" t="s">
        <v>147</v>
      </c>
      <c r="M6" s="76" t="s">
        <v>166</v>
      </c>
    </row>
    <row r="7" spans="3:13" ht="24.75" customHeight="1" x14ac:dyDescent="0.25">
      <c r="C7" s="8">
        <v>1</v>
      </c>
      <c r="D7" s="8">
        <v>235796</v>
      </c>
      <c r="E7" s="5" t="s">
        <v>127</v>
      </c>
      <c r="F7" s="8" t="s">
        <v>42</v>
      </c>
      <c r="G7" s="10">
        <v>10</v>
      </c>
      <c r="H7" s="116">
        <v>15000</v>
      </c>
      <c r="I7" s="117">
        <f>+Tabla1[[#This Row],[Valor Unitario]]*Tabla1[[#This Row],[CANTIDAD]]</f>
        <v>150000</v>
      </c>
      <c r="J7" s="116">
        <v>30000</v>
      </c>
      <c r="K7" s="117">
        <f>+Tabla1[[#This Row],[Valor Unitario2]]*Tabla1[[#This Row],[CANTIDAD]]</f>
        <v>300000</v>
      </c>
      <c r="L7" s="126">
        <f>+(Tabla1[[#This Row],[Valor Total]]+Tabla1[[#This Row],[Total]])/2</f>
        <v>225000</v>
      </c>
      <c r="M7" s="90">
        <f>(Tabla1[[#This Row],[Valor Unitario]]+Tabla1[[#This Row],[Valor Unitario2]])/2</f>
        <v>22500</v>
      </c>
    </row>
    <row r="8" spans="3:13" ht="24.75" customHeight="1" x14ac:dyDescent="0.25">
      <c r="C8" s="8">
        <v>2</v>
      </c>
      <c r="D8" s="8">
        <v>236732</v>
      </c>
      <c r="E8" s="5" t="s">
        <v>129</v>
      </c>
      <c r="F8" s="8" t="s">
        <v>75</v>
      </c>
      <c r="G8" s="64">
        <v>10</v>
      </c>
      <c r="H8" s="116">
        <v>4500</v>
      </c>
      <c r="I8" s="117">
        <f>+Tabla1[[#This Row],[Valor Unitario]]*Tabla1[[#This Row],[CANTIDAD]]</f>
        <v>45000</v>
      </c>
      <c r="J8" s="116">
        <v>8500</v>
      </c>
      <c r="K8" s="117">
        <f>+Tabla1[[#This Row],[Valor Unitario2]]*Tabla1[[#This Row],[CANTIDAD]]</f>
        <v>85000</v>
      </c>
      <c r="L8" s="126">
        <f>+(Tabla1[[#This Row],[Valor Total]]+Tabla1[[#This Row],[Total]])/2</f>
        <v>65000</v>
      </c>
      <c r="M8" s="90">
        <f>(Tabla1[[#This Row],[Valor Unitario]]+Tabla1[[#This Row],[Valor Unitario2]])/2</f>
        <v>6500</v>
      </c>
    </row>
    <row r="9" spans="3:13" ht="24.75" customHeight="1" x14ac:dyDescent="0.25">
      <c r="C9" s="8">
        <v>3</v>
      </c>
      <c r="D9" s="47">
        <v>291759</v>
      </c>
      <c r="E9" s="73" t="s">
        <v>124</v>
      </c>
      <c r="F9" s="74" t="s">
        <v>111</v>
      </c>
      <c r="G9" s="124">
        <v>4</v>
      </c>
      <c r="H9" s="116">
        <v>205000</v>
      </c>
      <c r="I9" s="117">
        <f>+Tabla1[[#This Row],[Valor Unitario]]*Tabla1[[#This Row],[CANTIDAD]]</f>
        <v>820000</v>
      </c>
      <c r="J9" s="116">
        <v>274500</v>
      </c>
      <c r="K9" s="117">
        <f>+Tabla1[[#This Row],[Valor Unitario2]]*Tabla1[[#This Row],[CANTIDAD]]</f>
        <v>1098000</v>
      </c>
      <c r="L9" s="126">
        <f>+(Tabla1[[#This Row],[Valor Total]]+Tabla1[[#This Row],[Total]])/2</f>
        <v>959000</v>
      </c>
      <c r="M9" s="90">
        <f>(Tabla1[[#This Row],[Valor Unitario]]+Tabla1[[#This Row],[Valor Unitario2]])/2</f>
        <v>239750</v>
      </c>
    </row>
    <row r="10" spans="3:13" ht="24.75" customHeight="1" x14ac:dyDescent="0.25">
      <c r="C10" s="1">
        <v>4</v>
      </c>
      <c r="D10" s="4">
        <v>270160</v>
      </c>
      <c r="E10" s="5" t="s">
        <v>91</v>
      </c>
      <c r="F10" s="6" t="s">
        <v>92</v>
      </c>
      <c r="G10" s="125">
        <v>60</v>
      </c>
      <c r="H10" s="116">
        <v>8000</v>
      </c>
      <c r="I10" s="117">
        <f>+Tabla1[[#This Row],[Valor Unitario]]*Tabla1[[#This Row],[CANTIDAD]]</f>
        <v>480000</v>
      </c>
      <c r="J10" s="116">
        <v>12000</v>
      </c>
      <c r="K10" s="117">
        <f>+Tabla1[[#This Row],[Valor Unitario2]]*Tabla1[[#This Row],[CANTIDAD]]</f>
        <v>720000</v>
      </c>
      <c r="L10" s="126">
        <f>+(Tabla1[[#This Row],[Valor Total]]+Tabla1[[#This Row],[Total]])/2</f>
        <v>600000</v>
      </c>
      <c r="M10" s="90">
        <f>(Tabla1[[#This Row],[Valor Unitario]]+Tabla1[[#This Row],[Valor Unitario2]])/2</f>
        <v>10000</v>
      </c>
    </row>
    <row r="11" spans="3:13" ht="24.75" customHeight="1" x14ac:dyDescent="0.25">
      <c r="C11" s="8">
        <v>5</v>
      </c>
      <c r="D11" s="8">
        <v>279686</v>
      </c>
      <c r="E11" s="73" t="s">
        <v>125</v>
      </c>
      <c r="F11" s="74" t="s">
        <v>89</v>
      </c>
      <c r="G11" s="124">
        <v>200</v>
      </c>
      <c r="H11" s="116">
        <v>390</v>
      </c>
      <c r="I11" s="117">
        <f>+Tabla1[[#This Row],[Valor Unitario]]*Tabla1[[#This Row],[CANTIDAD]]</f>
        <v>78000</v>
      </c>
      <c r="J11" s="116">
        <v>300</v>
      </c>
      <c r="K11" s="117">
        <f>+Tabla1[[#This Row],[Valor Unitario2]]*Tabla1[[#This Row],[CANTIDAD]]</f>
        <v>60000</v>
      </c>
      <c r="L11" s="126">
        <f>+(Tabla1[[#This Row],[Valor Total]]+Tabla1[[#This Row],[Total]])/2</f>
        <v>69000</v>
      </c>
      <c r="M11" s="90">
        <f>(Tabla1[[#This Row],[Valor Unitario]]+Tabla1[[#This Row],[Valor Unitario2]])/2</f>
        <v>345</v>
      </c>
    </row>
    <row r="12" spans="3:13" ht="24.75" customHeight="1" x14ac:dyDescent="0.25">
      <c r="C12" s="8">
        <v>6</v>
      </c>
      <c r="D12" s="4">
        <v>292530</v>
      </c>
      <c r="E12" s="5" t="s">
        <v>93</v>
      </c>
      <c r="F12" s="6" t="s">
        <v>75</v>
      </c>
      <c r="G12" s="125">
        <v>394</v>
      </c>
      <c r="H12" s="116">
        <v>500</v>
      </c>
      <c r="I12" s="117">
        <f>+Tabla1[[#This Row],[Valor Unitario]]*Tabla1[[#This Row],[CANTIDAD]]</f>
        <v>197000</v>
      </c>
      <c r="J12" s="116">
        <v>100</v>
      </c>
      <c r="K12" s="117">
        <f>+Tabla1[[#This Row],[Valor Unitario2]]*Tabla1[[#This Row],[CANTIDAD]]</f>
        <v>39400</v>
      </c>
      <c r="L12" s="126">
        <f>+(Tabla1[[#This Row],[Valor Total]]+Tabla1[[#This Row],[Total]])/2</f>
        <v>118200</v>
      </c>
      <c r="M12" s="90">
        <f>(Tabla1[[#This Row],[Valor Unitario]]+Tabla1[[#This Row],[Valor Unitario2]])/2</f>
        <v>300</v>
      </c>
    </row>
    <row r="13" spans="3:13" ht="24.75" customHeight="1" x14ac:dyDescent="0.25">
      <c r="C13" s="8">
        <v>7</v>
      </c>
      <c r="D13" s="8">
        <v>270824</v>
      </c>
      <c r="E13" s="5" t="s">
        <v>130</v>
      </c>
      <c r="F13" s="8" t="s">
        <v>75</v>
      </c>
      <c r="G13" s="124">
        <v>10</v>
      </c>
      <c r="H13" s="116">
        <v>4500</v>
      </c>
      <c r="I13" s="117">
        <f>+Tabla1[[#This Row],[Valor Unitario]]*Tabla1[[#This Row],[CANTIDAD]]</f>
        <v>45000</v>
      </c>
      <c r="J13" s="116">
        <v>5000</v>
      </c>
      <c r="K13" s="117">
        <f>+Tabla1[[#This Row],[Valor Unitario2]]*Tabla1[[#This Row],[CANTIDAD]]</f>
        <v>50000</v>
      </c>
      <c r="L13" s="126">
        <f>+(Tabla1[[#This Row],[Valor Total]]+Tabla1[[#This Row],[Total]])/2</f>
        <v>47500</v>
      </c>
      <c r="M13" s="90">
        <f>(Tabla1[[#This Row],[Valor Unitario]]+Tabla1[[#This Row],[Valor Unitario2]])/2</f>
        <v>4750</v>
      </c>
    </row>
    <row r="14" spans="3:13" ht="24.75" customHeight="1" x14ac:dyDescent="0.25">
      <c r="C14" s="1">
        <v>8</v>
      </c>
      <c r="D14" s="8">
        <v>278246</v>
      </c>
      <c r="E14" s="9" t="s">
        <v>104</v>
      </c>
      <c r="F14" s="8" t="s">
        <v>75</v>
      </c>
      <c r="G14" s="10">
        <v>72</v>
      </c>
      <c r="H14" s="116">
        <v>6000</v>
      </c>
      <c r="I14" s="117">
        <f>+Tabla1[[#This Row],[Valor Unitario]]*Tabla1[[#This Row],[CANTIDAD]]</f>
        <v>432000</v>
      </c>
      <c r="J14" s="116">
        <v>9000</v>
      </c>
      <c r="K14" s="117">
        <f>+Tabla1[[#This Row],[Valor Unitario2]]*Tabla1[[#This Row],[CANTIDAD]]</f>
        <v>648000</v>
      </c>
      <c r="L14" s="126">
        <f>+(Tabla1[[#This Row],[Valor Total]]+Tabla1[[#This Row],[Total]])/2</f>
        <v>540000</v>
      </c>
      <c r="M14" s="90">
        <f>(Tabla1[[#This Row],[Valor Unitario]]+Tabla1[[#This Row],[Valor Unitario2]])/2</f>
        <v>7500</v>
      </c>
    </row>
    <row r="15" spans="3:13" ht="24.75" customHeight="1" x14ac:dyDescent="0.25">
      <c r="C15" s="8">
        <v>9</v>
      </c>
      <c r="D15" s="8">
        <v>296758</v>
      </c>
      <c r="E15" s="73" t="s">
        <v>126</v>
      </c>
      <c r="F15" s="74" t="s">
        <v>89</v>
      </c>
      <c r="G15" s="124">
        <v>1000</v>
      </c>
      <c r="H15" s="116">
        <v>750</v>
      </c>
      <c r="I15" s="117">
        <f>+Tabla1[[#This Row],[Valor Unitario]]*Tabla1[[#This Row],[CANTIDAD]]</f>
        <v>750000</v>
      </c>
      <c r="J15" s="116">
        <v>300</v>
      </c>
      <c r="K15" s="117">
        <f>+Tabla1[[#This Row],[Valor Unitario2]]*Tabla1[[#This Row],[CANTIDAD]]</f>
        <v>300000</v>
      </c>
      <c r="L15" s="126">
        <f>+(Tabla1[[#This Row],[Valor Total]]+Tabla1[[#This Row],[Total]])/2</f>
        <v>525000</v>
      </c>
      <c r="M15" s="90">
        <f>(Tabla1[[#This Row],[Valor Unitario]]+Tabla1[[#This Row],[Valor Unitario2]])/2</f>
        <v>525</v>
      </c>
    </row>
    <row r="16" spans="3:13" ht="24.75" customHeight="1" x14ac:dyDescent="0.25">
      <c r="C16" s="8">
        <v>10</v>
      </c>
      <c r="D16" s="8">
        <v>243841</v>
      </c>
      <c r="E16" s="5" t="s">
        <v>131</v>
      </c>
      <c r="F16" s="8" t="s">
        <v>132</v>
      </c>
      <c r="G16" s="64">
        <v>10</v>
      </c>
      <c r="H16" s="116">
        <v>10000</v>
      </c>
      <c r="I16" s="117">
        <f>+Tabla1[[#This Row],[Valor Unitario]]*Tabla1[[#This Row],[CANTIDAD]]</f>
        <v>100000</v>
      </c>
      <c r="J16" s="116">
        <v>16000</v>
      </c>
      <c r="K16" s="117">
        <f>+Tabla1[[#This Row],[Valor Unitario2]]*Tabla1[[#This Row],[CANTIDAD]]</f>
        <v>160000</v>
      </c>
      <c r="L16" s="126">
        <f>+(Tabla1[[#This Row],[Valor Total]]+Tabla1[[#This Row],[Total]])/2</f>
        <v>130000</v>
      </c>
      <c r="M16" s="90">
        <f>(Tabla1[[#This Row],[Valor Unitario]]+Tabla1[[#This Row],[Valor Unitario2]])/2</f>
        <v>13000</v>
      </c>
    </row>
    <row r="17" spans="3:13" ht="24.75" customHeight="1" x14ac:dyDescent="0.25">
      <c r="C17" s="8">
        <v>11</v>
      </c>
      <c r="D17" s="14">
        <v>275671</v>
      </c>
      <c r="E17" s="9" t="s">
        <v>97</v>
      </c>
      <c r="F17" s="6" t="s">
        <v>75</v>
      </c>
      <c r="G17" s="125">
        <v>54</v>
      </c>
      <c r="H17" s="116">
        <v>7000</v>
      </c>
      <c r="I17" s="117">
        <f>+Tabla1[[#This Row],[Valor Unitario]]*Tabla1[[#This Row],[CANTIDAD]]</f>
        <v>378000</v>
      </c>
      <c r="J17" s="116">
        <v>5810</v>
      </c>
      <c r="K17" s="117">
        <f>+Tabla1[[#This Row],[Valor Unitario2]]*Tabla1[[#This Row],[CANTIDAD]]</f>
        <v>313740</v>
      </c>
      <c r="L17" s="126">
        <f>+(Tabla1[[#This Row],[Valor Total]]+Tabla1[[#This Row],[Total]])/2</f>
        <v>345870</v>
      </c>
      <c r="M17" s="90">
        <f>(Tabla1[[#This Row],[Valor Unitario]]+Tabla1[[#This Row],[Valor Unitario2]])/2</f>
        <v>6405</v>
      </c>
    </row>
    <row r="18" spans="3:13" ht="36" customHeight="1" x14ac:dyDescent="0.25">
      <c r="C18" s="1">
        <v>12</v>
      </c>
      <c r="D18" s="8">
        <v>297810</v>
      </c>
      <c r="E18" s="17" t="s">
        <v>163</v>
      </c>
      <c r="F18" s="16" t="s">
        <v>89</v>
      </c>
      <c r="G18" s="64">
        <v>10</v>
      </c>
      <c r="H18" s="116">
        <v>18000</v>
      </c>
      <c r="I18" s="117">
        <f>+Tabla1[[#This Row],[Valor Unitario]]*Tabla1[[#This Row],[CANTIDAD]]</f>
        <v>180000</v>
      </c>
      <c r="J18" s="116">
        <v>23000</v>
      </c>
      <c r="K18" s="117">
        <f>+Tabla1[[#This Row],[Valor Unitario2]]*Tabla1[[#This Row],[CANTIDAD]]</f>
        <v>230000</v>
      </c>
      <c r="L18" s="126">
        <f>+(Tabla1[[#This Row],[Valor Total]]+Tabla1[[#This Row],[Total]])/2</f>
        <v>205000</v>
      </c>
      <c r="M18" s="90">
        <f>(Tabla1[[#This Row],[Valor Unitario]]+Tabla1[[#This Row],[Valor Unitario2]])/2</f>
        <v>20500</v>
      </c>
    </row>
    <row r="19" spans="3:13" ht="24.75" customHeight="1" x14ac:dyDescent="0.25">
      <c r="C19" s="8">
        <v>13</v>
      </c>
      <c r="D19" s="14">
        <v>274188</v>
      </c>
      <c r="E19" s="9" t="s">
        <v>95</v>
      </c>
      <c r="F19" s="6" t="s">
        <v>75</v>
      </c>
      <c r="G19" s="125">
        <v>20</v>
      </c>
      <c r="H19" s="116">
        <v>10000</v>
      </c>
      <c r="I19" s="117">
        <f>+Tabla1[[#This Row],[Valor Unitario]]*Tabla1[[#This Row],[CANTIDAD]]</f>
        <v>200000</v>
      </c>
      <c r="J19" s="116">
        <v>38000</v>
      </c>
      <c r="K19" s="117">
        <f>+Tabla1[[#This Row],[Valor Unitario2]]*Tabla1[[#This Row],[CANTIDAD]]</f>
        <v>760000</v>
      </c>
      <c r="L19" s="126">
        <f>+(Tabla1[[#This Row],[Valor Total]]+Tabla1[[#This Row],[Total]])/2</f>
        <v>480000</v>
      </c>
      <c r="M19" s="90">
        <f>(Tabla1[[#This Row],[Valor Unitario]]+Tabla1[[#This Row],[Valor Unitario2]])/2</f>
        <v>24000</v>
      </c>
    </row>
    <row r="20" spans="3:13" ht="24.75" customHeight="1" x14ac:dyDescent="0.25">
      <c r="C20" s="8">
        <v>14</v>
      </c>
      <c r="D20" s="8">
        <v>271368</v>
      </c>
      <c r="E20" s="5" t="s">
        <v>133</v>
      </c>
      <c r="F20" s="8" t="s">
        <v>75</v>
      </c>
      <c r="G20" s="64">
        <v>10</v>
      </c>
      <c r="H20" s="116">
        <v>7000</v>
      </c>
      <c r="I20" s="117">
        <f>+Tabla1[[#This Row],[Valor Unitario]]*Tabla1[[#This Row],[CANTIDAD]]</f>
        <v>70000</v>
      </c>
      <c r="J20" s="116">
        <v>10000</v>
      </c>
      <c r="K20" s="117">
        <f>+Tabla1[[#This Row],[Valor Unitario2]]*Tabla1[[#This Row],[CANTIDAD]]</f>
        <v>100000</v>
      </c>
      <c r="L20" s="126">
        <f>+(Tabla1[[#This Row],[Valor Total]]+Tabla1[[#This Row],[Total]])/2</f>
        <v>85000</v>
      </c>
      <c r="M20" s="90">
        <f>(Tabla1[[#This Row],[Valor Unitario]]+Tabla1[[#This Row],[Valor Unitario2]])/2</f>
        <v>8500</v>
      </c>
    </row>
    <row r="21" spans="3:13" ht="24.75" customHeight="1" x14ac:dyDescent="0.25">
      <c r="C21" s="8">
        <v>15</v>
      </c>
      <c r="D21" s="8">
        <v>230664</v>
      </c>
      <c r="E21" s="5" t="s">
        <v>134</v>
      </c>
      <c r="F21" s="8" t="s">
        <v>75</v>
      </c>
      <c r="G21" s="124">
        <v>10</v>
      </c>
      <c r="H21" s="116">
        <v>25000</v>
      </c>
      <c r="I21" s="117">
        <f>+Tabla1[[#This Row],[Valor Unitario]]*Tabla1[[#This Row],[CANTIDAD]]</f>
        <v>250000</v>
      </c>
      <c r="J21" s="116">
        <v>25000</v>
      </c>
      <c r="K21" s="117">
        <f>+Tabla1[[#This Row],[Valor Unitario2]]*Tabla1[[#This Row],[CANTIDAD]]</f>
        <v>250000</v>
      </c>
      <c r="L21" s="126">
        <f>+(Tabla1[[#This Row],[Valor Total]]+Tabla1[[#This Row],[Total]])/2</f>
        <v>250000</v>
      </c>
      <c r="M21" s="90">
        <f>(Tabla1[[#This Row],[Valor Unitario]]+Tabla1[[#This Row],[Valor Unitario2]])/2</f>
        <v>25000</v>
      </c>
    </row>
    <row r="22" spans="3:13" ht="24.75" customHeight="1" x14ac:dyDescent="0.25">
      <c r="C22" s="1">
        <v>16</v>
      </c>
      <c r="D22" s="14">
        <v>238329</v>
      </c>
      <c r="E22" s="9" t="s">
        <v>96</v>
      </c>
      <c r="F22" s="6" t="s">
        <v>75</v>
      </c>
      <c r="G22" s="125">
        <v>20</v>
      </c>
      <c r="H22" s="116">
        <v>15000</v>
      </c>
      <c r="I22" s="117">
        <f>+Tabla1[[#This Row],[Valor Unitario]]*Tabla1[[#This Row],[CANTIDAD]]</f>
        <v>300000</v>
      </c>
      <c r="J22" s="116">
        <v>23000</v>
      </c>
      <c r="K22" s="117">
        <f>+Tabla1[[#This Row],[Valor Unitario2]]*Tabla1[[#This Row],[CANTIDAD]]</f>
        <v>460000</v>
      </c>
      <c r="L22" s="126">
        <f>+(Tabla1[[#This Row],[Valor Total]]+Tabla1[[#This Row],[Total]])/2</f>
        <v>380000</v>
      </c>
      <c r="M22" s="90">
        <f>(Tabla1[[#This Row],[Valor Unitario]]+Tabla1[[#This Row],[Valor Unitario2]])/2</f>
        <v>19000</v>
      </c>
    </row>
    <row r="23" spans="3:13" ht="24.75" customHeight="1" x14ac:dyDescent="0.25">
      <c r="C23" s="8">
        <v>17</v>
      </c>
      <c r="D23" s="8">
        <v>287111</v>
      </c>
      <c r="E23" s="5" t="s">
        <v>135</v>
      </c>
      <c r="F23" s="8" t="s">
        <v>75</v>
      </c>
      <c r="G23" s="124">
        <v>58</v>
      </c>
      <c r="H23" s="116">
        <v>8000</v>
      </c>
      <c r="I23" s="117">
        <f>+Tabla1[[#This Row],[Valor Unitario]]*Tabla1[[#This Row],[CANTIDAD]]</f>
        <v>464000</v>
      </c>
      <c r="J23" s="116">
        <v>9000</v>
      </c>
      <c r="K23" s="117">
        <f>+Tabla1[[#This Row],[Valor Unitario2]]*Tabla1[[#This Row],[CANTIDAD]]</f>
        <v>522000</v>
      </c>
      <c r="L23" s="126">
        <f>+(Tabla1[[#This Row],[Valor Total]]+Tabla1[[#This Row],[Total]])/2</f>
        <v>493000</v>
      </c>
      <c r="M23" s="90">
        <f>(Tabla1[[#This Row],[Valor Unitario]]+Tabla1[[#This Row],[Valor Unitario2]])/2</f>
        <v>8500</v>
      </c>
    </row>
    <row r="24" spans="3:13" ht="24.75" customHeight="1" x14ac:dyDescent="0.25">
      <c r="C24" s="8">
        <v>18</v>
      </c>
      <c r="D24" s="8">
        <v>273568</v>
      </c>
      <c r="E24" s="5" t="s">
        <v>137</v>
      </c>
      <c r="F24" s="8" t="s">
        <v>75</v>
      </c>
      <c r="G24" s="64">
        <v>10</v>
      </c>
      <c r="H24" s="116">
        <v>3000</v>
      </c>
      <c r="I24" s="117">
        <f>+Tabla1[[#This Row],[Valor Unitario]]*Tabla1[[#This Row],[CANTIDAD]]</f>
        <v>30000</v>
      </c>
      <c r="J24" s="116">
        <v>35000</v>
      </c>
      <c r="K24" s="117">
        <f>+Tabla1[[#This Row],[Valor Unitario2]]*Tabla1[[#This Row],[CANTIDAD]]</f>
        <v>350000</v>
      </c>
      <c r="L24" s="126">
        <f>+(Tabla1[[#This Row],[Valor Total]]+Tabla1[[#This Row],[Total]])/2</f>
        <v>190000</v>
      </c>
      <c r="M24" s="90">
        <f>(Tabla1[[#This Row],[Valor Unitario]]+Tabla1[[#This Row],[Valor Unitario2]])/2</f>
        <v>19000</v>
      </c>
    </row>
    <row r="25" spans="3:13" ht="24.75" customHeight="1" x14ac:dyDescent="0.25">
      <c r="C25" s="8">
        <v>19</v>
      </c>
      <c r="D25" s="14">
        <v>244423</v>
      </c>
      <c r="E25" s="9" t="s">
        <v>99</v>
      </c>
      <c r="F25" s="6" t="s">
        <v>75</v>
      </c>
      <c r="G25" s="125">
        <v>12</v>
      </c>
      <c r="H25" s="116">
        <v>5000</v>
      </c>
      <c r="I25" s="117">
        <f>+Tabla1[[#This Row],[Valor Unitario]]*Tabla1[[#This Row],[CANTIDAD]]</f>
        <v>60000</v>
      </c>
      <c r="J25" s="116">
        <v>20000</v>
      </c>
      <c r="K25" s="117">
        <f>+Tabla1[[#This Row],[Valor Unitario2]]*Tabla1[[#This Row],[CANTIDAD]]</f>
        <v>240000</v>
      </c>
      <c r="L25" s="126">
        <f>+(Tabla1[[#This Row],[Valor Total]]+Tabla1[[#This Row],[Total]])/2</f>
        <v>150000</v>
      </c>
      <c r="M25" s="90">
        <f>(Tabla1[[#This Row],[Valor Unitario]]+Tabla1[[#This Row],[Valor Unitario2]])/2</f>
        <v>12500</v>
      </c>
    </row>
    <row r="26" spans="3:13" ht="24.75" customHeight="1" x14ac:dyDescent="0.25">
      <c r="C26" s="1">
        <v>20</v>
      </c>
      <c r="D26" s="8">
        <v>275691</v>
      </c>
      <c r="E26" s="5" t="s">
        <v>136</v>
      </c>
      <c r="F26" s="8" t="s">
        <v>75</v>
      </c>
      <c r="G26" s="64">
        <v>10</v>
      </c>
      <c r="H26" s="116">
        <v>15000</v>
      </c>
      <c r="I26" s="117">
        <f>+Tabla1[[#This Row],[Valor Unitario]]*Tabla1[[#This Row],[CANTIDAD]]</f>
        <v>150000</v>
      </c>
      <c r="J26" s="116">
        <v>8000</v>
      </c>
      <c r="K26" s="117">
        <f>+Tabla1[[#This Row],[Valor Unitario2]]*Tabla1[[#This Row],[CANTIDAD]]</f>
        <v>80000</v>
      </c>
      <c r="L26" s="126">
        <f>+(Tabla1[[#This Row],[Valor Total]]+Tabla1[[#This Row],[Total]])/2</f>
        <v>115000</v>
      </c>
      <c r="M26" s="90">
        <f>(Tabla1[[#This Row],[Valor Unitario]]+Tabla1[[#This Row],[Valor Unitario2]])/2</f>
        <v>11500</v>
      </c>
    </row>
    <row r="27" spans="3:13" ht="24.75" customHeight="1" x14ac:dyDescent="0.25">
      <c r="C27" s="8">
        <v>21</v>
      </c>
      <c r="D27" s="14">
        <v>279737</v>
      </c>
      <c r="E27" s="9" t="s">
        <v>100</v>
      </c>
      <c r="F27" s="6" t="s">
        <v>75</v>
      </c>
      <c r="G27" s="125">
        <v>20</v>
      </c>
      <c r="H27" s="116">
        <v>20000</v>
      </c>
      <c r="I27" s="117">
        <f>+Tabla1[[#This Row],[Valor Unitario]]*Tabla1[[#This Row],[CANTIDAD]]</f>
        <v>400000</v>
      </c>
      <c r="J27" s="116">
        <v>25000</v>
      </c>
      <c r="K27" s="117">
        <f>+Tabla1[[#This Row],[Valor Unitario2]]*Tabla1[[#This Row],[CANTIDAD]]</f>
        <v>500000</v>
      </c>
      <c r="L27" s="126">
        <f>+(Tabla1[[#This Row],[Valor Total]]+Tabla1[[#This Row],[Total]])/2</f>
        <v>450000</v>
      </c>
      <c r="M27" s="90">
        <f>(Tabla1[[#This Row],[Valor Unitario]]+Tabla1[[#This Row],[Valor Unitario2]])/2</f>
        <v>22500</v>
      </c>
    </row>
    <row r="28" spans="3:13" ht="24.75" customHeight="1" x14ac:dyDescent="0.25">
      <c r="C28" s="8">
        <v>22</v>
      </c>
      <c r="D28" s="8">
        <v>279737</v>
      </c>
      <c r="E28" s="17" t="s">
        <v>122</v>
      </c>
      <c r="F28" s="16" t="s">
        <v>75</v>
      </c>
      <c r="G28" s="64">
        <v>10</v>
      </c>
      <c r="H28" s="116">
        <v>25000</v>
      </c>
      <c r="I28" s="117">
        <f>+Tabla1[[#This Row],[Valor Unitario]]*Tabla1[[#This Row],[CANTIDAD]]</f>
        <v>250000</v>
      </c>
      <c r="J28" s="116">
        <v>25000</v>
      </c>
      <c r="K28" s="117">
        <f>+Tabla1[[#This Row],[Valor Unitario2]]*Tabla1[[#This Row],[CANTIDAD]]</f>
        <v>250000</v>
      </c>
      <c r="L28" s="126">
        <f>+(Tabla1[[#This Row],[Valor Total]]+Tabla1[[#This Row],[Total]])/2</f>
        <v>250000</v>
      </c>
      <c r="M28" s="90">
        <f>(Tabla1[[#This Row],[Valor Unitario]]+Tabla1[[#This Row],[Valor Unitario2]])/2</f>
        <v>25000</v>
      </c>
    </row>
    <row r="29" spans="3:13" ht="24.75" customHeight="1" x14ac:dyDescent="0.25">
      <c r="C29" s="1">
        <v>23</v>
      </c>
      <c r="D29" s="8">
        <v>238810</v>
      </c>
      <c r="E29" s="5" t="s">
        <v>138</v>
      </c>
      <c r="F29" s="8" t="s">
        <v>75</v>
      </c>
      <c r="G29" s="64">
        <v>10</v>
      </c>
      <c r="H29" s="116">
        <v>30000</v>
      </c>
      <c r="I29" s="117">
        <f>+Tabla1[[#This Row],[Valor Unitario]]*Tabla1[[#This Row],[CANTIDAD]]</f>
        <v>300000</v>
      </c>
      <c r="J29" s="116">
        <v>5000</v>
      </c>
      <c r="K29" s="117">
        <f>+Tabla1[[#This Row],[Valor Unitario2]]*Tabla1[[#This Row],[CANTIDAD]]</f>
        <v>50000</v>
      </c>
      <c r="L29" s="126">
        <f>+(Tabla1[[#This Row],[Valor Total]]+Tabla1[[#This Row],[Total]])/2</f>
        <v>175000</v>
      </c>
      <c r="M29" s="90">
        <f>(Tabla1[[#This Row],[Valor Unitario]]+Tabla1[[#This Row],[Valor Unitario2]])/2</f>
        <v>17500</v>
      </c>
    </row>
    <row r="30" spans="3:13" ht="24.75" customHeight="1" x14ac:dyDescent="0.25">
      <c r="C30" s="8">
        <v>24</v>
      </c>
      <c r="D30" s="4">
        <v>287112</v>
      </c>
      <c r="E30" s="5" t="s">
        <v>90</v>
      </c>
      <c r="F30" s="6" t="s">
        <v>75</v>
      </c>
      <c r="G30" s="125">
        <v>10</v>
      </c>
      <c r="H30" s="116">
        <v>75000</v>
      </c>
      <c r="I30" s="117">
        <f>+Tabla1[[#This Row],[Valor Unitario]]*Tabla1[[#This Row],[CANTIDAD]]</f>
        <v>750000</v>
      </c>
      <c r="J30" s="116">
        <v>155000</v>
      </c>
      <c r="K30" s="117">
        <f>+Tabla1[[#This Row],[Valor Unitario2]]*Tabla1[[#This Row],[CANTIDAD]]</f>
        <v>1550000</v>
      </c>
      <c r="L30" s="126">
        <f>+(Tabla1[[#This Row],[Valor Total]]+Tabla1[[#This Row],[Total]])/2</f>
        <v>1150000</v>
      </c>
      <c r="M30" s="90">
        <f>(Tabla1[[#This Row],[Valor Unitario]]+Tabla1[[#This Row],[Valor Unitario2]])/2</f>
        <v>115000</v>
      </c>
    </row>
    <row r="31" spans="3:13" ht="24.75" customHeight="1" x14ac:dyDescent="0.25">
      <c r="C31" s="8">
        <v>25</v>
      </c>
      <c r="D31" s="8">
        <v>293599</v>
      </c>
      <c r="E31" s="73" t="s">
        <v>123</v>
      </c>
      <c r="F31" s="74" t="s">
        <v>89</v>
      </c>
      <c r="G31" s="124">
        <v>10</v>
      </c>
      <c r="H31" s="116">
        <v>28000</v>
      </c>
      <c r="I31" s="117">
        <f>+Tabla1[[#This Row],[Valor Unitario]]*Tabla1[[#This Row],[CANTIDAD]]</f>
        <v>280000</v>
      </c>
      <c r="J31" s="116">
        <v>25000</v>
      </c>
      <c r="K31" s="117">
        <f>+Tabla1[[#This Row],[Valor Unitario2]]*Tabla1[[#This Row],[CANTIDAD]]</f>
        <v>250000</v>
      </c>
      <c r="L31" s="126">
        <f>+(Tabla1[[#This Row],[Valor Total]]+Tabla1[[#This Row],[Total]])/2</f>
        <v>265000</v>
      </c>
      <c r="M31" s="90">
        <f>(Tabla1[[#This Row],[Valor Unitario]]+Tabla1[[#This Row],[Valor Unitario2]])/2</f>
        <v>26500</v>
      </c>
    </row>
    <row r="32" spans="3:13" ht="24.75" customHeight="1" thickBot="1" x14ac:dyDescent="0.3">
      <c r="C32" s="1">
        <v>26</v>
      </c>
      <c r="D32" s="4">
        <v>292530</v>
      </c>
      <c r="E32" s="5" t="s">
        <v>94</v>
      </c>
      <c r="F32" s="6" t="s">
        <v>75</v>
      </c>
      <c r="G32" s="125">
        <v>200</v>
      </c>
      <c r="H32" s="118">
        <v>200</v>
      </c>
      <c r="I32" s="119">
        <f>+Tabla1[[#This Row],[Valor Unitario]]*Tabla1[[#This Row],[CANTIDAD]]</f>
        <v>40000</v>
      </c>
      <c r="J32" s="118">
        <v>70</v>
      </c>
      <c r="K32" s="119">
        <f>+Tabla1[[#This Row],[Valor Unitario2]]*Tabla1[[#This Row],[CANTIDAD]]</f>
        <v>14000</v>
      </c>
      <c r="L32" s="126">
        <f>+(Tabla1[[#This Row],[Valor Total]]+Tabla1[[#This Row],[Total]])/2</f>
        <v>27000</v>
      </c>
      <c r="M32" s="90">
        <f>(Tabla1[[#This Row],[Valor Unitario]]+Tabla1[[#This Row],[Valor Unitario2]])/2</f>
        <v>135</v>
      </c>
    </row>
    <row r="34" spans="12:12" x14ac:dyDescent="0.25">
      <c r="L34" s="127">
        <f>SUM(L7:L33)</f>
        <v>8289570</v>
      </c>
    </row>
    <row r="37" spans="12:12" x14ac:dyDescent="0.25">
      <c r="L37" s="90"/>
    </row>
    <row r="38" spans="12:12" x14ac:dyDescent="0.25">
      <c r="L38" s="83"/>
    </row>
    <row r="39" spans="12:12" x14ac:dyDescent="0.25">
      <c r="L39" s="83"/>
    </row>
    <row r="40" spans="12:12" x14ac:dyDescent="0.25">
      <c r="L40" s="90"/>
    </row>
    <row r="41" spans="12:12" x14ac:dyDescent="0.25">
      <c r="L41" s="90"/>
    </row>
  </sheetData>
  <mergeCells count="3">
    <mergeCell ref="C3:G3"/>
    <mergeCell ref="H5:I5"/>
    <mergeCell ref="J5:K5"/>
  </mergeCells>
  <dataValidations disablePrompts="1" count="2">
    <dataValidation allowBlank="1" showInputMessage="1" showErrorMessage="1" promptTitle="UNIDAD DE MEDIDA" prompt="Digite la unidad de medida el elemento solicitado ejemplo: unidad, caja, gramos." sqref="F14:F15 F22 F28 F30" xr:uid="{23816545-D0CD-40D2-BD82-65664CA3B355}"/>
    <dataValidation allowBlank="1" showInputMessage="1" showErrorMessage="1" promptTitle="CANTIDAD" prompt="Digite la cantidad de elementos o bienes solicitados." sqref="G14:G15 G22 G28 G30" xr:uid="{F6B198A9-BAC6-477F-B864-F84FE282321A}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Papeleria</vt:lpstr>
      <vt:lpstr>Cocina</vt:lpstr>
      <vt:lpstr>Agropecuario</vt:lpstr>
      <vt:lpstr>Electronicos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Stefanny Carolina Mantilla Bravo</cp:lastModifiedBy>
  <dcterms:created xsi:type="dcterms:W3CDTF">2023-05-09T22:26:32Z</dcterms:created>
  <dcterms:modified xsi:type="dcterms:W3CDTF">2023-08-17T16:38:05Z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2023-07-28T16:15:57Z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f887e1c1-086d-4234-874c-568487678e05</vt:lpwstr>
  </property>
  <property fmtid="{D5CDD505-2E9C-101B-9397-08002B2CF9AE}" pid="8" name="MSIP_Label_1299739c-ad3d-4908-806e-4d91151a6e13_ContentBits">
    <vt:lpwstr>0</vt:lpwstr>
  </property>
</Properties>
</file>