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suncet\Downloads\"/>
    </mc:Choice>
  </mc:AlternateContent>
  <bookViews>
    <workbookView xWindow="-95" yWindow="-95" windowWidth="22700" windowHeight="14482" firstSheet="1" activeTab="1"/>
  </bookViews>
  <sheets>
    <sheet name="ESTUDIO DE MERCADO" sheetId="2" state="hidden" r:id="rId1"/>
    <sheet name="PRESUPUESTO INTERV OBRA ELECT" sheetId="8" r:id="rId2"/>
    <sheet name="PROMEDIO HONORARIOS" sheetId="6" r:id="rId3"/>
  </sheets>
  <definedNames>
    <definedName name="_xlnm.Print_Area" localSheetId="0">'ESTUDIO DE MERCADO'!$A$1:$J$50</definedName>
    <definedName name="_xlnm.Print_Area" localSheetId="1">'PRESUPUESTO INTERV OBRA ELECT'!$A$1:$I$38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1" i="8" l="1"/>
  <c r="I30" i="8"/>
  <c r="I25" i="8"/>
  <c r="G22" i="8" l="1"/>
  <c r="I13" i="8"/>
  <c r="I23" i="8"/>
  <c r="I21" i="8"/>
  <c r="I20" i="8"/>
  <c r="F7" i="6" l="1"/>
  <c r="G13" i="8" s="1"/>
  <c r="F6" i="6"/>
  <c r="G12" i="8" s="1"/>
  <c r="I12" i="8" s="1"/>
  <c r="I14" i="8" l="1"/>
  <c r="I16" i="8" s="1"/>
  <c r="C14" i="6"/>
  <c r="C15" i="6" s="1"/>
  <c r="I22" i="8" l="1"/>
  <c r="I24" i="8" s="1"/>
  <c r="J13" i="2"/>
  <c r="I12" i="2"/>
  <c r="J12" i="2" s="1"/>
  <c r="I29" i="8" l="1"/>
  <c r="G21" i="2"/>
  <c r="J21" i="2" s="1"/>
  <c r="I32" i="8" l="1"/>
  <c r="I33" i="8"/>
  <c r="I34" i="8"/>
  <c r="G22" i="2"/>
  <c r="J22" i="2" s="1"/>
  <c r="G23" i="2"/>
  <c r="J23" i="2" s="1"/>
  <c r="G24" i="2"/>
  <c r="J24" i="2" s="1"/>
  <c r="G25" i="2"/>
  <c r="J25" i="2" s="1"/>
  <c r="G26" i="2"/>
  <c r="J26" i="2" s="1"/>
  <c r="G20" i="2"/>
  <c r="J20" i="2" s="1"/>
  <c r="I35" i="8" l="1"/>
  <c r="J27" i="2"/>
  <c r="J14" i="2"/>
  <c r="J16" i="2" s="1"/>
  <c r="J28" i="2" l="1"/>
  <c r="I32" i="2" s="1"/>
  <c r="I33" i="2" s="1"/>
  <c r="I35" i="2" s="1"/>
  <c r="J37" i="2" s="1"/>
  <c r="J44" i="2" l="1"/>
  <c r="J42" i="2"/>
  <c r="J41" i="2"/>
  <c r="J40" i="2"/>
  <c r="J43" i="2"/>
  <c r="J45" i="2" l="1"/>
  <c r="J38" i="2"/>
  <c r="J47" i="2" s="1"/>
</calcChain>
</file>

<file path=xl/sharedStrings.xml><?xml version="1.0" encoding="utf-8"?>
<sst xmlns="http://schemas.openxmlformats.org/spreadsheetml/2006/main" count="141" uniqueCount="103">
  <si>
    <t>Rama Judicial del Poder Público</t>
  </si>
  <si>
    <t>Consejo Superior de la Judicatura</t>
  </si>
  <si>
    <t>Dirección Ejecutiva Seccional de Administración Judicial</t>
  </si>
  <si>
    <t>Neiva, Huila</t>
  </si>
  <si>
    <t>PRESUPUESTO DE INTERVENTORÍA</t>
  </si>
  <si>
    <t>1. COSTOS DIRECTOS DE PERSONAL PROFESIONAL, TÉCNICO Y ADMINISTRATIVO</t>
  </si>
  <si>
    <t>ÍTEM</t>
  </si>
  <si>
    <t>DESCRIPCIÓN</t>
  </si>
  <si>
    <t>CANTIDAD</t>
  </si>
  <si>
    <t xml:space="preserve">SALARIO / SUELDO TOTAL MENSUAL </t>
  </si>
  <si>
    <t xml:space="preserve">% DEDICACIÓN O PERMANENCIA </t>
  </si>
  <si>
    <t>VALOR PARCIAL</t>
  </si>
  <si>
    <t>PERSONAL PROFESIONAL</t>
  </si>
  <si>
    <t>1.1.1</t>
  </si>
  <si>
    <t>1.1.2</t>
  </si>
  <si>
    <t xml:space="preserve">Profesional SSL-SST 
</t>
  </si>
  <si>
    <t>A</t>
  </si>
  <si>
    <t xml:space="preserve">TOTAL COSTOS DIRECTOS DE PERSONAL </t>
  </si>
  <si>
    <t>2. OTROS COSTOS DIRECTOS</t>
  </si>
  <si>
    <t>ITEM</t>
  </si>
  <si>
    <t>VALOR UNITARIO MENSUAL</t>
  </si>
  <si>
    <t>2.1</t>
  </si>
  <si>
    <t>Gastos legalizacion contrato (pólizas)</t>
  </si>
  <si>
    <t>2.2</t>
  </si>
  <si>
    <t>Arrendamiento oficina</t>
  </si>
  <si>
    <t>2.3</t>
  </si>
  <si>
    <t>Servicios publicos (agua, energia, gas)</t>
  </si>
  <si>
    <t>2.4</t>
  </si>
  <si>
    <t>Gastos de transporte</t>
  </si>
  <si>
    <t>2.5</t>
  </si>
  <si>
    <t>Comunicaciones (internet, teléfono celular, equipo de cómputo, impresora, cámara digital, etc)</t>
  </si>
  <si>
    <t>2.6</t>
  </si>
  <si>
    <t>Papeleria, fotocopias, impresiones, etc.</t>
  </si>
  <si>
    <t>Asesores (Jurídico, Administrativo, Financiero)</t>
  </si>
  <si>
    <t>B</t>
  </si>
  <si>
    <t xml:space="preserve">SUBTOTAL OTROS COSTOS DIRECTOS </t>
  </si>
  <si>
    <t>C</t>
  </si>
  <si>
    <t>SUBTOTOTAL COSTOS DIRECTOS (A+B)</t>
  </si>
  <si>
    <t>HONORARIOS</t>
  </si>
  <si>
    <t xml:space="preserve">Gastos contingentes - imprevistos </t>
  </si>
  <si>
    <t>Utilidad</t>
  </si>
  <si>
    <t>D</t>
  </si>
  <si>
    <t xml:space="preserve">SUBTOTAL HONORARIOS </t>
  </si>
  <si>
    <t>E</t>
  </si>
  <si>
    <t xml:space="preserve"> SUBTOTAL TODOS LOS COSTOS (C+D)</t>
  </si>
  <si>
    <t>Retefuente</t>
  </si>
  <si>
    <t>I.C.A. (Impuesto de Industria y Comercio, avisos y tableros)</t>
  </si>
  <si>
    <t>Estampilla Pro Universidad Nacional</t>
  </si>
  <si>
    <t>SUBTOTAL DE LA INTERVENTORIA ANTES DE IVA (E)</t>
  </si>
  <si>
    <t>IMPUESTO AL VALOR AGREGADO (I.V.A.)</t>
  </si>
  <si>
    <t>TOTAL COSTO INTERVENTORÍA INCLUIDO IVA</t>
  </si>
  <si>
    <t>Contribución Estampilla pro- universidad Amazonia</t>
  </si>
  <si>
    <t>CONTRIBUCIONES Y ANTICIPO DE IMPUESTOS</t>
  </si>
  <si>
    <t>DURACION  (MESES)</t>
  </si>
  <si>
    <t>VALOR TOTAL</t>
  </si>
  <si>
    <t>DURACION DE LA OBRA EN MESES</t>
  </si>
  <si>
    <t>DURACION EN MESES</t>
  </si>
  <si>
    <t>AGENCIA NACIONAL DE INFRAESTRUCTURA - ANI</t>
  </si>
  <si>
    <t>INSTITUTO DE DESARROLLO URBANO - 
IDU</t>
  </si>
  <si>
    <t>DEPARTAMENTO NACIONAL DE PLANEACION - DNP</t>
  </si>
  <si>
    <t>VALOR PROMEDIO MENSUAL 
(Sin IVA)</t>
  </si>
  <si>
    <t xml:space="preserve">PROFESIONAL INGENIERO ELECTRICISTA O ELÉCTRICO </t>
  </si>
  <si>
    <t xml:space="preserve">PROFESIONAL SSL-SST </t>
  </si>
  <si>
    <t>Experiencia</t>
  </si>
  <si>
    <t>.= 18 meses</t>
  </si>
  <si>
    <t>25 a 33 meses</t>
  </si>
  <si>
    <t>CÓDIGO ACTIVIDAD</t>
  </si>
  <si>
    <t>Valor promedio del Canon mensual</t>
  </si>
  <si>
    <t>DESCRIPCIÓN ACTIVIDAD</t>
  </si>
  <si>
    <t>TARIFA POR MIL</t>
  </si>
  <si>
    <t>Actividades jurídicas y de contabilidad; de arquitectura e ingeniería prestados por personas jurídicas bajo la modalidad de consultoría e interventoría.</t>
  </si>
  <si>
    <t>SUBTOTAL CONTRIBUCIONES Y ANTICIPO DE IMPUESTOS</t>
  </si>
  <si>
    <t xml:space="preserve">Ingeniero Electromecanico
</t>
  </si>
  <si>
    <t>Contratar a nombre de la Nación - Consejo Superior de La Judicatura - Dirección Ejecutiva de Administración Judicial Seccional Neiva, la interventoría técnica, administrativa, jurídica, financiera, contable y ambiental al contrato que resulte del proceso de Selección Abreviada Menor Cuantía SAMC-07 de 2020, consistente en el desmonte de ascensor existente, adecuación de obra civil y eléctrica, suministro, transporte, Instalación, pruebas y puesta en funcionamiento de un ascensor para el Palacio de Justicia “Gerardo Cortes Castañeda” de la ciudad de Florencia ©</t>
  </si>
  <si>
    <r>
      <t xml:space="preserve">
NOTA 1: El plazo de ejecución proyectado del Contrato de Obra del Ascensor es de  ocho </t>
    </r>
    <r>
      <rPr>
        <b/>
        <sz val="9"/>
        <color theme="4" tint="-0.499984740745262"/>
        <rFont val="Arial"/>
        <family val="2"/>
      </rPr>
      <t xml:space="preserve">(8) meses, a partir de la suscripción del Acta de Inicio del proceso SAMC-07 DE 2020. </t>
    </r>
    <r>
      <rPr>
        <b/>
        <sz val="9"/>
        <color indexed="8"/>
        <rFont val="Arial"/>
        <family val="2"/>
      </rPr>
      <t xml:space="preserve"> En caso de prolongarse dicho plazo de ejecución de la obra, la Dirección Seccional de Administración Judicial no incrementará ni adicionará el valor del Contrato de Interventoría.
NOTA 2: Los valores de los salarios de Profesionales es el promedio de los valores que fueron tomados de la Tabla de Tarifas emitida para la vigencia 2020 por la AGENCIA NACIONAL DE INFRAESTRUCTURA – ANI, el INSTITUTO DE DESARROLLO URBANO - IDU y el DEPARTAMENTO NACIONAL DE PLANEACION – DNP, tomando los valores correspondiente del profesional con más de 18 meses de experiencia </t>
    </r>
    <r>
      <rPr>
        <b/>
        <sz val="9"/>
        <color theme="4" tint="-0.499984740745262"/>
        <rFont val="Arial"/>
        <family val="2"/>
      </rPr>
      <t>y se encuentran ajustado al mayor porcentaje de  dedicación o permanencia del personal requerido por la entidad, que en el presente caso es del Ingeniero Electromecanico del 18%</t>
    </r>
    <r>
      <rPr>
        <b/>
        <sz val="9"/>
        <color indexed="8"/>
        <rFont val="Arial"/>
        <family val="2"/>
      </rPr>
      <t xml:space="preserve">
NOTA 3: El valor de los costos </t>
    </r>
    <r>
      <rPr>
        <b/>
        <sz val="9"/>
        <color theme="4" tint="-0.499984740745262"/>
        <rFont val="Arial"/>
        <family val="2"/>
      </rPr>
      <t>directos e indirecto</t>
    </r>
    <r>
      <rPr>
        <b/>
        <sz val="9"/>
        <color indexed="8"/>
        <rFont val="Arial"/>
        <family val="2"/>
      </rPr>
      <t>s corresponde a valores reales del mercado determinado por la entidad</t>
    </r>
    <r>
      <rPr>
        <b/>
        <sz val="9"/>
        <color theme="4" tint="-0.499984740745262"/>
        <rFont val="Arial"/>
        <family val="2"/>
      </rPr>
      <t xml:space="preserve">  y se encuentran ajustado al mayor porcentaje de  dedicación o permanencia del personal requerido por la entidad, que en el presente caso es del Ingeniero Electromecanico del 18%
</t>
    </r>
  </si>
  <si>
    <t>Fonsecon</t>
  </si>
  <si>
    <t>Estos valores no hacen parte del valor del contrato por lo tanto no se suman. Son deducciones que corren a cargo del contratista</t>
  </si>
  <si>
    <t>TIEMPO (MES)</t>
  </si>
  <si>
    <t>Gastos de Transportes</t>
  </si>
  <si>
    <t>Arrendamiento de oficina</t>
  </si>
  <si>
    <t>ESTUDIO DE MERCADO - ANÁLISIS DE HONORARIOS</t>
  </si>
  <si>
    <t>&gt;=  24 meses</t>
  </si>
  <si>
    <t>FINCA RAIZ.COM</t>
  </si>
  <si>
    <t xml:space="preserve"> </t>
  </si>
  <si>
    <t xml:space="preserve">HONORARIOS MENSUALES </t>
  </si>
  <si>
    <t>SUBTOTAL DE LA INTERVENTORIA ANTES DE IMPUESTOS</t>
  </si>
  <si>
    <t>TOTAL COSTO INTERVENTORÍA</t>
  </si>
  <si>
    <t>VALOR TOTAL HONORARIOS + IMPUESTOS DE LEY INCLUIDOS</t>
  </si>
  <si>
    <t>VALOR PARCIAL 
+ IMPUESTOS DE LEY INCLUIDOS</t>
  </si>
  <si>
    <t>Anticipo del impuesto de Renta y Complementarios- (RETEFUENTE POR HONORARIOS)</t>
  </si>
  <si>
    <t>IMPUESTOS Y CONTRIBUCIONES INCLUIDOS EN EL TOTAL DE LOS COSTOS DIRECTOS</t>
  </si>
  <si>
    <t>TOTAL COSTOS DIRECTOS (A+B)</t>
  </si>
  <si>
    <r>
      <rPr>
        <b/>
        <sz val="11"/>
        <color theme="1"/>
        <rFont val="Calibri"/>
        <family val="2"/>
        <scheme val="minor"/>
      </rPr>
      <t>ICA Neiva</t>
    </r>
    <r>
      <rPr>
        <sz val="11"/>
        <color theme="1"/>
        <rFont val="Calibri"/>
        <family val="2"/>
        <scheme val="minor"/>
      </rPr>
      <t xml:space="preserve"> - Acuerdo 028/2018 Concejo Mpal de Neiva, pág. 28 (vigente para el año 2021)</t>
    </r>
  </si>
  <si>
    <t>Los Honorarios de los profesionales se establecieron, con base a las tablas de honorarios para la vigencia 2021 de las entidades estatales ANI, IDU Y DNP</t>
  </si>
  <si>
    <t>Director de proyectos</t>
  </si>
  <si>
    <t xml:space="preserve">Oficina avenida circunvalar </t>
  </si>
  <si>
    <t>PUNTO PROPIEDAD. COM</t>
  </si>
  <si>
    <t xml:space="preserve">Oficina barrio madrigal </t>
  </si>
  <si>
    <t>Oficina barrio centro</t>
  </si>
  <si>
    <t>FACTOR MULTIPLICADOR</t>
  </si>
  <si>
    <t xml:space="preserve">
NOTA 1: El plazo de ejecución proyectado del Contrato de Obra  es de  DOS (2) meses.
NOTA 2: Los valores de los Honorarios de Profesionales es el promedio de los valores que fueron tomados de la Tabla de Tarifas emitida para la vigencia 2021 por la AGENCIA NACIONAL DE INFRAESTRUCTURA – ANI, e y el DEPARTAMENTO NACIONAL DE PLANEACION – DNP, tomando los valores correspondiente del profesional con más de 36  meses de experiencia respectivamente. Los honorarios establecidos en las tablas mencionadas, incluyen los impuestos de Ley.
NOTA 3: El valor de los costos indirectos corresponde a valores reales del  mercado determinados por la entidad.
</t>
  </si>
  <si>
    <t>ARRENDAMIENTO DE OFICINA LOCAL - CONSULTA REALIZADA EN JULIO DE 2023</t>
  </si>
  <si>
    <r>
      <rPr>
        <b/>
        <sz val="11"/>
        <color theme="1"/>
        <rFont val="Arial"/>
        <family val="2"/>
      </rPr>
      <t>OBJETO</t>
    </r>
    <r>
      <rPr>
        <sz val="11"/>
        <color theme="1"/>
        <rFont val="Arial"/>
        <family val="2"/>
      </rPr>
      <t>: Contratar a nombre de la Nación - Consejo Superior de La Judicatura - Dirección Ejecutiva de Administración Judicial Seccional Neiva, la Interventoría técnica, administrativa, financiera, contable y ambiental al contrato que resulte del proceso de Mínima Cuantía que consiste en “Contratar a nombre de la Nación - Consejo Superior de La Judicatura - Dirección Ejecutiva de Administración Judicial Seccional Neiva, las obras eléctricas, civiles y electromecánicas necesarias para la actualización, optimización y normalización en RETIE del Sistema de Apantallamiento y Proteccion contradescargas Atmosfericas (SPDA) de la Sede Judicial Del Palacio De Justicia Florencia Caqueta"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</si>
</sst>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8">
    <numFmt numFmtId="44" formatCode="_(&quot;$&quot;* #,##0.00_);_(&quot;$&quot;* \(#,##0.00\);_(&quot;$&quot;*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_-&quot;$&quot;* #,##0.00_-;\-&quot;$&quot;* #,##0.00_-;_-&quot;$&quot;* &quot;-&quot;??_-;_-@_-"/>
    <numFmt numFmtId="169" formatCode="_(&quot;$&quot;\ * #,##0.00_);_(&quot;$&quot;\ * \(#,##0.00\);_(&quot;$&quot;\ * &quot;-&quot;??_);_(@_)"/>
    <numFmt numFmtId="170" formatCode="mm/dd/yy"/>
    <numFmt numFmtId="171" formatCode="_-* #,##0.00\ [$€]_-;\-* #,##0.00\ [$€]_-;_-* &quot;-&quot;??\ [$€]_-;_-@_-"/>
    <numFmt numFmtId="172" formatCode="[$-240A]0%"/>
    <numFmt numFmtId="173" formatCode="0_);[Red]\(0\)"/>
    <numFmt numFmtId="174" formatCode="_ * #,##0_ ;_ * \-#,##0_ ;_ * &quot;-&quot;_ ;_ @_ "/>
    <numFmt numFmtId="175" formatCode="_ * #,##0.00_ ;_ * \-#,##0.00_ ;_ * &quot;-&quot;??_ ;_ @_ "/>
    <numFmt numFmtId="176" formatCode="_(&quot;$&quot;\ * #,##0_);_(&quot;$&quot;\ * \(#,##0\);_(&quot;$&quot;\ * &quot;-&quot;??_);_(@_)"/>
    <numFmt numFmtId="177" formatCode="0.0%"/>
    <numFmt numFmtId="178" formatCode="_-&quot;$&quot;* #,##0_-;\-&quot;$&quot;* #,##0_-;_-&quot;$&quot;* &quot;-&quot;??_-;_-@_-"/>
    <numFmt numFmtId="179" formatCode="&quot;$&quot;\ #,##0"/>
    <numFmt numFmtId="180" formatCode="_-* #,##0.00\ &quot;€&quot;_-;\-* #,##0.00\ &quot;€&quot;_-;_-* &quot;-&quot;??\ &quot;€&quot;_-;_-@_-"/>
  </numFmts>
  <fonts count="36"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Arial"/>
      <family val="2"/>
    </font>
    <font>
      <sz val="11"/>
      <color indexed="17"/>
      <name val="Calibri"/>
      <family val="2"/>
    </font>
    <font>
      <b/>
      <sz val="11"/>
      <color indexed="19"/>
      <name val="Calibri"/>
      <family val="2"/>
    </font>
    <font>
      <b/>
      <sz val="11"/>
      <color indexed="9"/>
      <name val="Calibri"/>
      <family val="2"/>
    </font>
    <font>
      <sz val="11"/>
      <color indexed="19"/>
      <name val="Calibri"/>
      <family val="2"/>
    </font>
    <font>
      <b/>
      <sz val="11"/>
      <color indexed="44"/>
      <name val="Calibri"/>
      <family val="2"/>
    </font>
    <font>
      <b/>
      <sz val="11"/>
      <color indexed="8"/>
      <name val="Calibri"/>
      <family val="2"/>
    </font>
    <font>
      <sz val="11"/>
      <color indexed="8"/>
      <name val="Calibri"/>
      <family val="2"/>
    </font>
    <font>
      <sz val="11"/>
      <color indexed="9"/>
      <name val="Calibri"/>
      <family val="2"/>
    </font>
    <font>
      <sz val="11"/>
      <color indexed="44"/>
      <name val="Calibri"/>
      <family val="2"/>
    </font>
    <font>
      <sz val="11"/>
      <color rgb="FF000000"/>
      <name val="Arial"/>
      <family val="2"/>
    </font>
    <font>
      <sz val="11"/>
      <color indexed="16"/>
      <name val="Calibri"/>
      <family val="2"/>
    </font>
    <font>
      <b/>
      <sz val="11"/>
      <color indexed="63"/>
      <name val="Calibri"/>
      <family val="2"/>
    </font>
    <font>
      <sz val="11"/>
      <color indexed="10"/>
      <name val="Calibri"/>
      <family val="2"/>
    </font>
    <font>
      <b/>
      <sz val="15"/>
      <color indexed="44"/>
      <name val="Calibri"/>
      <family val="2"/>
    </font>
    <font>
      <b/>
      <sz val="13"/>
      <color indexed="44"/>
      <name val="Calibri"/>
      <family val="2"/>
    </font>
    <font>
      <b/>
      <sz val="18"/>
      <color indexed="44"/>
      <name val="Cambria"/>
      <family val="2"/>
    </font>
    <font>
      <b/>
      <sz val="11"/>
      <name val="Arial"/>
      <family val="2"/>
    </font>
    <font>
      <sz val="11"/>
      <name val="Arial"/>
      <family val="2"/>
    </font>
    <font>
      <b/>
      <sz val="12"/>
      <color theme="1"/>
      <name val="Arial"/>
      <family val="2"/>
    </font>
    <font>
      <sz val="11"/>
      <color theme="1"/>
      <name val="Arial"/>
      <family val="2"/>
    </font>
    <font>
      <b/>
      <sz val="11"/>
      <color theme="1"/>
      <name val="Arial"/>
      <family val="2"/>
    </font>
    <font>
      <b/>
      <i/>
      <sz val="11"/>
      <name val="Times New Roman"/>
      <family val="1"/>
    </font>
    <font>
      <sz val="9"/>
      <color indexed="8"/>
      <name val="Arial"/>
      <family val="2"/>
    </font>
    <font>
      <b/>
      <sz val="9"/>
      <color indexed="8"/>
      <name val="Arial"/>
      <family val="2"/>
    </font>
    <font>
      <b/>
      <sz val="9"/>
      <color theme="1"/>
      <name val="Arial"/>
      <family val="2"/>
    </font>
    <font>
      <b/>
      <sz val="9"/>
      <name val="Arial"/>
      <family val="2"/>
    </font>
    <font>
      <b/>
      <sz val="10"/>
      <color theme="1"/>
      <name val="Arial"/>
      <family val="2"/>
    </font>
    <font>
      <sz val="11"/>
      <color theme="4" tint="-0.499984740745262"/>
      <name val="Arial"/>
      <family val="2"/>
    </font>
    <font>
      <b/>
      <sz val="9"/>
      <color theme="4" tint="-0.499984740745262"/>
      <name val="Arial"/>
      <family val="2"/>
    </font>
    <font>
      <b/>
      <sz val="10"/>
      <color theme="4" tint="-0.499984740745262"/>
      <name val="Arial"/>
      <family val="2"/>
    </font>
    <font>
      <sz val="11"/>
      <color rgb="FFFF0000"/>
      <name val="Calibri"/>
      <family val="2"/>
      <scheme val="minor"/>
    </font>
  </fonts>
  <fills count="29">
    <fill>
      <patternFill patternType="none"/>
    </fill>
    <fill>
      <patternFill patternType="gray125"/>
    </fill>
    <fill>
      <patternFill patternType="solid">
        <fgColor indexed="42"/>
        <bgColor indexed="42"/>
      </patternFill>
    </fill>
    <fill>
      <patternFill patternType="solid">
        <fgColor indexed="46"/>
        <bgColor indexed="46"/>
      </patternFill>
    </fill>
    <fill>
      <patternFill patternType="solid">
        <fgColor indexed="55"/>
        <b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7"/>
        <bgColor indexed="47"/>
      </patternFill>
    </fill>
    <fill>
      <patternFill patternType="solid">
        <fgColor indexed="40"/>
        <bgColor indexed="40"/>
      </patternFill>
    </fill>
    <fill>
      <patternFill patternType="solid">
        <fgColor indexed="27"/>
        <bgColor indexed="27"/>
      </patternFill>
    </fill>
    <fill>
      <patternFill patternType="solid">
        <fgColor indexed="30"/>
        <bgColor indexed="30"/>
      </patternFill>
    </fill>
    <fill>
      <patternFill patternType="solid">
        <fgColor indexed="22"/>
        <bgColor indexed="22"/>
      </patternFill>
    </fill>
    <fill>
      <patternFill patternType="solid">
        <fgColor indexed="53"/>
        <bgColor indexed="53"/>
      </patternFill>
    </fill>
    <fill>
      <patternFill patternType="solid">
        <fgColor indexed="51"/>
        <bgColor indexed="51"/>
      </patternFill>
    </fill>
    <fill>
      <patternFill patternType="solid">
        <fgColor indexed="45"/>
        <bgColor indexed="45"/>
      </patternFill>
    </fill>
    <fill>
      <patternFill patternType="solid">
        <fgColor indexed="54"/>
        <bgColor indexed="54"/>
      </patternFill>
    </fill>
    <fill>
      <patternFill patternType="solid">
        <fgColor indexed="41"/>
        <bgColor indexed="41"/>
      </patternFill>
    </fill>
    <fill>
      <patternFill patternType="solid">
        <fgColor indexed="49"/>
        <bgColor indexed="49"/>
      </patternFill>
    </fill>
    <fill>
      <patternFill patternType="solid">
        <fgColor indexed="26"/>
        <bgColor indexed="26"/>
      </patternFill>
    </fill>
    <fill>
      <patternFill patternType="solid">
        <fgColor indexed="43"/>
        <bgColor indexed="43"/>
      </patternFill>
    </fill>
    <fill>
      <patternFill patternType="solid">
        <fgColor indexed="29"/>
        <bgColor indexed="29"/>
      </patternFill>
    </fill>
    <fill>
      <patternFill patternType="solid">
        <fgColor theme="4" tint="0.79998168889431442"/>
        <bgColor indexed="64"/>
      </patternFill>
    </fill>
    <fill>
      <patternFill patternType="solid">
        <fgColor theme="4" tint="0.39997558519241921"/>
        <bgColor indexed="64"/>
      </patternFill>
    </fill>
    <fill>
      <patternFill patternType="solid">
        <fgColor rgb="FFE4E4E4"/>
        <bgColor indexed="64"/>
      </patternFill>
    </fill>
    <fill>
      <patternFill patternType="solid">
        <fgColor rgb="FFDEC8EE"/>
        <bgColor indexed="64"/>
      </patternFill>
    </fill>
    <fill>
      <patternFill patternType="solid">
        <fgColor rgb="FFF8F8F8"/>
        <bgColor indexed="64"/>
      </patternFill>
    </fill>
    <fill>
      <patternFill patternType="solid">
        <fgColor theme="4" tint="0.59999389629810485"/>
        <bgColor indexed="64"/>
      </patternFill>
    </fill>
    <fill>
      <patternFill patternType="solid">
        <fgColor theme="7" tint="0.79998168889431442"/>
        <bgColor indexed="64"/>
      </patternFill>
    </fill>
  </fills>
  <borders count="27">
    <border>
      <left/>
      <right/>
      <top/>
      <bottom/>
      <diagonal/>
    </border>
    <border>
      <left/>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29"/>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30"/>
      </bottom>
      <diagonal/>
    </border>
    <border>
      <left/>
      <right/>
      <top/>
      <bottom style="thick">
        <color indexed="27"/>
      </bottom>
      <diagonal/>
    </border>
    <border>
      <left/>
      <right/>
      <top/>
      <bottom style="medium">
        <color indexed="27"/>
      </bottom>
      <diagonal/>
    </border>
    <border>
      <left/>
      <right/>
      <top style="thin">
        <color indexed="30"/>
      </top>
      <bottom style="double">
        <color indexed="30"/>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43">
    <xf numFmtId="0" fontId="0" fillId="0" borderId="0"/>
    <xf numFmtId="0" fontId="3" fillId="0" borderId="0"/>
    <xf numFmtId="0" fontId="1" fillId="0" borderId="0"/>
    <xf numFmtId="0" fontId="1" fillId="0" borderId="0"/>
    <xf numFmtId="0" fontId="1" fillId="0" borderId="0"/>
    <xf numFmtId="0" fontId="3"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0" fontId="5" fillId="2" borderId="0" applyNumberFormat="0" applyBorder="0" applyAlignment="0" applyProtection="0"/>
    <xf numFmtId="0" fontId="6" fillId="3" borderId="2" applyNumberFormat="0" applyAlignment="0" applyProtection="0"/>
    <xf numFmtId="0" fontId="7" fillId="4" borderId="3" applyNumberFormat="0" applyAlignment="0" applyProtection="0"/>
    <xf numFmtId="0" fontId="8" fillId="0" borderId="4" applyNumberFormat="0" applyFill="0" applyAlignment="0" applyProtection="0"/>
    <xf numFmtId="170" fontId="3" fillId="0" borderId="0" applyFont="0" applyFill="0" applyBorder="0" applyAlignment="0" applyProtection="0"/>
    <xf numFmtId="170" fontId="3" fillId="0" borderId="0" applyFont="0" applyFill="0" applyBorder="0" applyAlignment="0" applyProtection="0"/>
    <xf numFmtId="0" fontId="9" fillId="0" borderId="0" applyNumberFormat="0" applyFill="0" applyBorder="0" applyAlignment="0" applyProtection="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2" fillId="11"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2" borderId="0" applyNumberFormat="0" applyBorder="0" applyAlignment="0" applyProtection="0"/>
    <xf numFmtId="0" fontId="11" fillId="12" borderId="0" applyNumberFormat="0" applyBorder="0" applyAlignment="0" applyProtection="0"/>
    <xf numFmtId="0" fontId="12" fillId="4"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2" fillId="13"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2" fillId="12" borderId="0" applyNumberFormat="0" applyBorder="0" applyAlignment="0" applyProtection="0"/>
    <xf numFmtId="0" fontId="12" fillId="12"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2" fillId="14"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2" fillId="15"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2" fillId="16" borderId="0" applyNumberFormat="0" applyBorder="0" applyAlignment="0" applyProtection="0"/>
    <xf numFmtId="0" fontId="11" fillId="17" borderId="0" applyNumberFormat="0" applyBorder="0" applyAlignment="0" applyProtection="0"/>
    <xf numFmtId="0" fontId="11" fillId="17"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2" fillId="18"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19" borderId="0" applyNumberFormat="0" applyBorder="0" applyAlignment="0" applyProtection="0"/>
    <xf numFmtId="0" fontId="11" fillId="19" borderId="0" applyNumberFormat="0" applyBorder="0" applyAlignment="0" applyProtection="0"/>
    <xf numFmtId="0" fontId="12" fillId="20"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2" fillId="21" borderId="0" applyNumberFormat="0" applyBorder="0" applyAlignment="0" applyProtection="0"/>
    <xf numFmtId="0" fontId="13" fillId="20" borderId="2" applyNumberFormat="0" applyAlignment="0" applyProtection="0"/>
    <xf numFmtId="171" fontId="3" fillId="0" borderId="0" applyFont="0" applyFill="0" applyBorder="0" applyAlignment="0" applyProtection="0"/>
    <xf numFmtId="172" fontId="14" fillId="0" borderId="0" applyFont="0" applyBorder="0" applyProtection="0"/>
    <xf numFmtId="173" fontId="3" fillId="0" borderId="0" applyFont="0" applyFill="0" applyBorder="0" applyAlignment="0" applyProtection="0"/>
    <xf numFmtId="173" fontId="3" fillId="0" borderId="0" applyFont="0" applyFill="0" applyBorder="0" applyAlignment="0" applyProtection="0"/>
    <xf numFmtId="0" fontId="15" fillId="19" borderId="0" applyNumberFormat="0" applyBorder="0" applyAlignment="0" applyProtection="0"/>
    <xf numFmtId="174" fontId="3" fillId="0" borderId="0" applyFont="0" applyFill="0" applyBorder="0" applyAlignment="0" applyProtection="0"/>
    <xf numFmtId="167" fontId="3" fillId="0" borderId="0" applyFont="0" applyFill="0" applyBorder="0" applyAlignment="0" applyProtection="0"/>
    <xf numFmtId="175"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8" fillId="20" borderId="0" applyNumberFormat="0" applyBorder="0" applyAlignment="0" applyProtection="0"/>
    <xf numFmtId="0" fontId="3" fillId="0" borderId="0"/>
    <xf numFmtId="0" fontId="1" fillId="0" borderId="0"/>
    <xf numFmtId="3" fontId="3" fillId="0" borderId="0" applyNumberFormat="0" applyFont="0" applyBorder="0" applyAlignment="0" applyProtection="0"/>
    <xf numFmtId="0" fontId="3" fillId="0" borderId="0"/>
    <xf numFmtId="3" fontId="3" fillId="0" borderId="0" applyNumberFormat="0" applyFont="0" applyBorder="0" applyAlignment="0" applyProtection="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1" fillId="0" borderId="0"/>
    <xf numFmtId="0" fontId="3" fillId="19" borderId="5" applyNumberFormat="0" applyFont="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0" fontId="16" fillId="3" borderId="6" applyNumberFormat="0" applyAlignment="0" applyProtection="0"/>
    <xf numFmtId="49" fontId="3" fillId="0" borderId="0" applyFont="0" applyFill="0" applyBorder="0" applyAlignment="0" applyProtection="0"/>
    <xf numFmtId="49" fontId="3" fillId="0" borderId="0" applyFont="0" applyFill="0" applyBorder="0" applyAlignment="0" applyProtection="0"/>
    <xf numFmtId="0" fontId="17" fillId="0" borderId="0" applyNumberFormat="0" applyFill="0" applyBorder="0" applyAlignment="0" applyProtection="0"/>
    <xf numFmtId="0" fontId="18" fillId="0" borderId="7" applyNumberFormat="0" applyFill="0" applyAlignment="0" applyProtection="0"/>
    <xf numFmtId="0" fontId="19" fillId="0" borderId="8" applyNumberFormat="0" applyFill="0" applyAlignment="0" applyProtection="0"/>
    <xf numFmtId="0" fontId="9" fillId="0" borderId="9"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10" fillId="0" borderId="10" applyNumberFormat="0" applyFill="0" applyAlignment="0" applyProtection="0"/>
    <xf numFmtId="169"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0" fontId="1" fillId="0" borderId="0"/>
    <xf numFmtId="9" fontId="3" fillId="0" borderId="0" applyFont="0" applyFill="0" applyBorder="0" applyAlignment="0" applyProtection="0"/>
    <xf numFmtId="0" fontId="1" fillId="0" borderId="0"/>
    <xf numFmtId="164" fontId="1" fillId="0" borderId="0" applyFont="0" applyFill="0" applyBorder="0" applyAlignment="0" applyProtection="0"/>
    <xf numFmtId="169" fontId="1" fillId="0" borderId="0" applyFont="0" applyFill="0" applyBorder="0" applyAlignment="0" applyProtection="0"/>
    <xf numFmtId="3" fontId="3" fillId="0" borderId="0" applyNumberFormat="0" applyFont="0" applyBorder="0" applyAlignment="0" applyProtection="0"/>
    <xf numFmtId="165" fontId="1" fillId="0" borderId="0" applyFont="0" applyFill="0" applyBorder="0" applyAlignment="0" applyProtection="0"/>
    <xf numFmtId="168" fontId="1" fillId="0" borderId="0" applyFont="0" applyFill="0" applyBorder="0" applyAlignment="0" applyProtection="0"/>
    <xf numFmtId="167" fontId="1" fillId="0" borderId="0" applyFont="0" applyFill="0" applyBorder="0" applyAlignment="0" applyProtection="0"/>
    <xf numFmtId="180" fontId="1" fillId="0" borderId="0" applyFont="0" applyFill="0" applyBorder="0" applyAlignment="0" applyProtection="0"/>
    <xf numFmtId="44" fontId="1" fillId="0" borderId="0" applyFont="0" applyFill="0" applyBorder="0" applyAlignment="0" applyProtection="0"/>
  </cellStyleXfs>
  <cellXfs count="146">
    <xf numFmtId="0" fontId="0" fillId="0" borderId="0" xfId="0"/>
    <xf numFmtId="0" fontId="29" fillId="23" borderId="14" xfId="0" applyFont="1" applyFill="1" applyBorder="1" applyAlignment="1">
      <alignment horizontal="center" vertical="center" wrapText="1"/>
    </xf>
    <xf numFmtId="0" fontId="23" fillId="0" borderId="21" xfId="6" applyFont="1" applyBorder="1" applyAlignment="1">
      <alignment horizontal="center" vertical="center" wrapText="1"/>
    </xf>
    <xf numFmtId="0" fontId="23" fillId="0" borderId="0" xfId="6" applyFont="1" applyAlignment="1">
      <alignment horizontal="center" vertical="center" wrapText="1"/>
    </xf>
    <xf numFmtId="0" fontId="23" fillId="0" borderId="22" xfId="6" applyFont="1" applyBorder="1" applyAlignment="1">
      <alignment horizontal="center" vertical="center" wrapText="1"/>
    </xf>
    <xf numFmtId="0" fontId="21" fillId="23" borderId="14" xfId="6" applyFont="1" applyFill="1" applyBorder="1" applyAlignment="1">
      <alignment horizontal="center" vertical="center" wrapText="1"/>
    </xf>
    <xf numFmtId="0" fontId="21" fillId="0" borderId="14" xfId="6" applyFont="1" applyBorder="1" applyAlignment="1">
      <alignment horizontal="left" vertical="center"/>
    </xf>
    <xf numFmtId="0" fontId="22" fillId="0" borderId="14" xfId="6" applyFont="1" applyBorder="1" applyAlignment="1">
      <alignment horizontal="left"/>
    </xf>
    <xf numFmtId="0" fontId="22" fillId="0" borderId="14" xfId="6" applyFont="1" applyBorder="1" applyAlignment="1">
      <alignment horizontal="center" vertical="center"/>
    </xf>
    <xf numFmtId="9" fontId="22" fillId="0" borderId="14" xfId="7" applyFont="1" applyFill="1" applyBorder="1" applyAlignment="1" applyProtection="1">
      <alignment horizontal="center" vertical="center"/>
    </xf>
    <xf numFmtId="0" fontId="22" fillId="0" borderId="14" xfId="6" applyFont="1" applyBorder="1" applyAlignment="1">
      <alignment horizontal="center"/>
    </xf>
    <xf numFmtId="0" fontId="2" fillId="24" borderId="14" xfId="0" applyFont="1" applyFill="1" applyBorder="1" applyAlignment="1">
      <alignment horizontal="center" vertical="center"/>
    </xf>
    <xf numFmtId="177" fontId="22" fillId="0" borderId="14" xfId="7" applyNumberFormat="1" applyFont="1" applyFill="1" applyBorder="1" applyAlignment="1" applyProtection="1">
      <alignment horizontal="center" vertical="center"/>
    </xf>
    <xf numFmtId="176" fontId="23" fillId="23" borderId="14" xfId="6" applyNumberFormat="1" applyFont="1" applyFill="1" applyBorder="1"/>
    <xf numFmtId="0" fontId="24" fillId="0" borderId="0" xfId="0" applyFont="1" applyProtection="1">
      <protection locked="0"/>
    </xf>
    <xf numFmtId="0" fontId="21" fillId="0" borderId="12" xfId="6" applyFont="1" applyBorder="1" applyAlignment="1">
      <alignment vertical="center"/>
    </xf>
    <xf numFmtId="0" fontId="21" fillId="0" borderId="11" xfId="6" applyFont="1" applyBorder="1" applyAlignment="1">
      <alignment vertical="center"/>
    </xf>
    <xf numFmtId="176" fontId="25" fillId="24" borderId="14" xfId="6" applyNumberFormat="1" applyFont="1" applyFill="1" applyBorder="1" applyProtection="1">
      <protection hidden="1"/>
    </xf>
    <xf numFmtId="178" fontId="24" fillId="26" borderId="14" xfId="139" applyNumberFormat="1" applyFont="1" applyFill="1" applyBorder="1" applyAlignment="1" applyProtection="1">
      <alignment vertical="center" wrapText="1"/>
    </xf>
    <xf numFmtId="176" fontId="22" fillId="0" borderId="14" xfId="8" applyNumberFormat="1" applyFont="1" applyFill="1" applyBorder="1" applyAlignment="1" applyProtection="1">
      <alignment vertical="center"/>
    </xf>
    <xf numFmtId="0" fontId="21" fillId="0" borderId="13" xfId="6" applyFont="1" applyBorder="1" applyAlignment="1">
      <alignment vertical="center"/>
    </xf>
    <xf numFmtId="9" fontId="22" fillId="0" borderId="14" xfId="7" applyFont="1" applyFill="1" applyBorder="1" applyAlignment="1" applyProtection="1">
      <alignment horizontal="center" vertical="center"/>
      <protection hidden="1"/>
    </xf>
    <xf numFmtId="176" fontId="25" fillId="0" borderId="14" xfId="6" applyNumberFormat="1" applyFont="1" applyBorder="1"/>
    <xf numFmtId="0" fontId="24" fillId="0" borderId="14" xfId="6" applyFont="1" applyBorder="1" applyAlignment="1">
      <alignment horizontal="left" vertical="center"/>
    </xf>
    <xf numFmtId="0" fontId="25" fillId="24" borderId="14" xfId="6" applyFont="1" applyFill="1" applyBorder="1" applyAlignment="1">
      <alignment horizontal="center" vertical="center"/>
    </xf>
    <xf numFmtId="176" fontId="0" fillId="0" borderId="0" xfId="0" applyNumberFormat="1"/>
    <xf numFmtId="0" fontId="30" fillId="23" borderId="14" xfId="6" applyFont="1" applyFill="1" applyBorder="1" applyAlignment="1">
      <alignment horizontal="center" vertical="center"/>
    </xf>
    <xf numFmtId="0" fontId="30" fillId="23" borderId="14" xfId="6" applyFont="1" applyFill="1" applyBorder="1" applyAlignment="1">
      <alignment horizontal="center" vertical="center" wrapText="1"/>
    </xf>
    <xf numFmtId="176" fontId="31" fillId="24" borderId="14" xfId="6" applyNumberFormat="1" applyFont="1" applyFill="1" applyBorder="1" applyProtection="1">
      <protection hidden="1"/>
    </xf>
    <xf numFmtId="176" fontId="22" fillId="0" borderId="0" xfId="8" applyNumberFormat="1" applyFont="1" applyFill="1" applyBorder="1" applyAlignment="1" applyProtection="1">
      <alignment vertical="center"/>
    </xf>
    <xf numFmtId="0" fontId="0" fillId="0" borderId="0" xfId="0" applyAlignment="1">
      <alignment horizontal="center" vertical="center" wrapText="1"/>
    </xf>
    <xf numFmtId="0" fontId="0" fillId="0" borderId="14" xfId="0" applyBorder="1" applyAlignment="1">
      <alignment horizontal="center" vertical="center"/>
    </xf>
    <xf numFmtId="179" fontId="0" fillId="0" borderId="14" xfId="0" applyNumberFormat="1" applyBorder="1" applyAlignment="1">
      <alignment horizontal="center" vertical="center" wrapText="1"/>
    </xf>
    <xf numFmtId="179" fontId="0" fillId="0" borderId="0" xfId="0" applyNumberFormat="1" applyAlignment="1">
      <alignment horizontal="right" vertical="center" wrapText="1"/>
    </xf>
    <xf numFmtId="179" fontId="0" fillId="0" borderId="0" xfId="0" applyNumberFormat="1" applyAlignment="1">
      <alignment horizontal="center" vertical="center" wrapText="1"/>
    </xf>
    <xf numFmtId="0" fontId="0" fillId="0" borderId="14" xfId="0" applyBorder="1"/>
    <xf numFmtId="179" fontId="2" fillId="0" borderId="14" xfId="0" applyNumberFormat="1" applyFont="1" applyBorder="1" applyAlignment="1">
      <alignment horizontal="center" vertical="center" wrapText="1"/>
    </xf>
    <xf numFmtId="0" fontId="0" fillId="0" borderId="0" xfId="0" applyAlignment="1">
      <alignment horizontal="left" vertical="center"/>
    </xf>
    <xf numFmtId="179" fontId="0" fillId="22" borderId="14" xfId="0" applyNumberFormat="1" applyFill="1" applyBorder="1" applyAlignment="1">
      <alignment horizontal="center" vertical="center" wrapText="1"/>
    </xf>
    <xf numFmtId="0" fontId="0" fillId="22" borderId="14" xfId="0" applyFill="1" applyBorder="1" applyAlignment="1">
      <alignment horizontal="center" vertical="center" wrapText="1"/>
    </xf>
    <xf numFmtId="0" fontId="0" fillId="0" borderId="14" xfId="0" applyBorder="1" applyAlignment="1">
      <alignment horizontal="center"/>
    </xf>
    <xf numFmtId="0" fontId="0" fillId="0" borderId="14" xfId="0" applyBorder="1" applyAlignment="1">
      <alignment horizontal="justify" wrapText="1"/>
    </xf>
    <xf numFmtId="178" fontId="0" fillId="0" borderId="0" xfId="0" applyNumberFormat="1"/>
    <xf numFmtId="176" fontId="23" fillId="23" borderId="14" xfId="8" applyNumberFormat="1" applyFont="1" applyFill="1" applyBorder="1" applyAlignment="1" applyProtection="1"/>
    <xf numFmtId="176" fontId="23" fillId="22" borderId="14" xfId="6" applyNumberFormat="1" applyFont="1" applyFill="1" applyBorder="1"/>
    <xf numFmtId="9" fontId="32" fillId="0" borderId="14" xfId="7" applyFont="1" applyFill="1" applyBorder="1" applyAlignment="1" applyProtection="1">
      <alignment horizontal="center" vertical="center"/>
    </xf>
    <xf numFmtId="0" fontId="30" fillId="23" borderId="12" xfId="6" applyFont="1" applyFill="1" applyBorder="1" applyAlignment="1">
      <alignment vertical="center" wrapText="1"/>
    </xf>
    <xf numFmtId="176" fontId="22" fillId="0" borderId="12" xfId="8" applyNumberFormat="1" applyFont="1" applyFill="1" applyBorder="1" applyAlignment="1" applyProtection="1">
      <alignment vertical="center"/>
    </xf>
    <xf numFmtId="0" fontId="34" fillId="0" borderId="22" xfId="6" applyFont="1" applyBorder="1" applyAlignment="1">
      <alignment horizontal="center" vertical="center" wrapText="1"/>
    </xf>
    <xf numFmtId="0" fontId="2" fillId="24" borderId="12" xfId="0" applyFont="1" applyFill="1" applyBorder="1" applyAlignment="1">
      <alignment horizontal="center" vertical="center"/>
    </xf>
    <xf numFmtId="0" fontId="25" fillId="24" borderId="11" xfId="6" applyFont="1" applyFill="1" applyBorder="1" applyAlignment="1">
      <alignment horizontal="right"/>
    </xf>
    <xf numFmtId="167" fontId="25" fillId="24" borderId="13" xfId="140" applyFont="1" applyFill="1" applyBorder="1" applyProtection="1">
      <protection hidden="1"/>
    </xf>
    <xf numFmtId="0" fontId="21" fillId="0" borderId="14" xfId="6" applyFont="1" applyBorder="1" applyAlignment="1">
      <alignment horizontal="center" vertical="center"/>
    </xf>
    <xf numFmtId="0" fontId="22" fillId="0" borderId="25" xfId="6" applyFont="1" applyBorder="1" applyAlignment="1">
      <alignment horizontal="center"/>
    </xf>
    <xf numFmtId="0" fontId="22" fillId="0" borderId="25" xfId="6" applyFont="1" applyBorder="1" applyAlignment="1">
      <alignment horizontal="center" vertical="center"/>
    </xf>
    <xf numFmtId="178" fontId="24" fillId="26" borderId="25" xfId="139" applyNumberFormat="1" applyFont="1" applyFill="1" applyBorder="1" applyAlignment="1" applyProtection="1">
      <alignment vertical="center" wrapText="1"/>
    </xf>
    <xf numFmtId="9" fontId="22" fillId="0" borderId="25" xfId="7" applyFont="1" applyFill="1" applyBorder="1" applyAlignment="1" applyProtection="1">
      <alignment horizontal="center" vertical="center"/>
      <protection hidden="1"/>
    </xf>
    <xf numFmtId="166" fontId="0" fillId="0" borderId="0" xfId="0" applyNumberFormat="1"/>
    <xf numFmtId="44" fontId="0" fillId="0" borderId="0" xfId="0" applyNumberFormat="1"/>
    <xf numFmtId="44" fontId="0" fillId="0" borderId="0" xfId="142" applyFont="1"/>
    <xf numFmtId="0" fontId="0" fillId="0" borderId="0" xfId="0" applyAlignment="1">
      <alignment horizontal="center"/>
    </xf>
    <xf numFmtId="0" fontId="25" fillId="0" borderId="12" xfId="6" applyFont="1" applyBorder="1" applyAlignment="1">
      <alignment horizontal="center" vertical="center"/>
    </xf>
    <xf numFmtId="0" fontId="25" fillId="0" borderId="11" xfId="6" applyFont="1" applyBorder="1" applyAlignment="1">
      <alignment horizontal="center" vertical="center"/>
    </xf>
    <xf numFmtId="0" fontId="25" fillId="0" borderId="13" xfId="6" applyFont="1" applyBorder="1" applyAlignment="1">
      <alignment horizontal="center" vertical="center"/>
    </xf>
    <xf numFmtId="0" fontId="21" fillId="23" borderId="14" xfId="6" applyFont="1" applyFill="1" applyBorder="1" applyAlignment="1">
      <alignment horizontal="center" vertical="center"/>
    </xf>
    <xf numFmtId="0" fontId="0" fillId="0" borderId="14" xfId="0" applyBorder="1" applyAlignment="1">
      <alignment horizontal="center" vertical="center" wrapText="1"/>
    </xf>
    <xf numFmtId="179" fontId="0" fillId="0" borderId="25" xfId="0" applyNumberFormat="1" applyBorder="1" applyAlignment="1">
      <alignment horizontal="center" vertical="center" wrapText="1"/>
    </xf>
    <xf numFmtId="176" fontId="23" fillId="27" borderId="14" xfId="6" applyNumberFormat="1" applyFont="1" applyFill="1" applyBorder="1" applyProtection="1">
      <protection hidden="1"/>
    </xf>
    <xf numFmtId="176" fontId="23" fillId="0" borderId="14" xfId="8" applyNumberFormat="1" applyFont="1" applyFill="1" applyBorder="1" applyProtection="1"/>
    <xf numFmtId="0" fontId="23" fillId="0" borderId="11" xfId="6" applyFont="1" applyBorder="1"/>
    <xf numFmtId="177" fontId="23" fillId="0" borderId="25" xfId="6" applyNumberFormat="1" applyFont="1" applyBorder="1"/>
    <xf numFmtId="9" fontId="23" fillId="0" borderId="25" xfId="6" applyNumberFormat="1" applyFont="1" applyBorder="1"/>
    <xf numFmtId="176" fontId="23" fillId="27" borderId="14" xfId="6" applyNumberFormat="1" applyFont="1" applyFill="1" applyBorder="1" applyAlignment="1">
      <alignment vertical="center"/>
    </xf>
    <xf numFmtId="0" fontId="0" fillId="22" borderId="14" xfId="0" applyFill="1" applyBorder="1" applyAlignment="1">
      <alignment horizontal="center" vertical="center"/>
    </xf>
    <xf numFmtId="179" fontId="0" fillId="0" borderId="0" xfId="0" applyNumberFormat="1" applyAlignment="1">
      <alignment horizontal="left"/>
    </xf>
    <xf numFmtId="0" fontId="0" fillId="0" borderId="0" xfId="0" applyAlignment="1">
      <alignment horizontal="left"/>
    </xf>
    <xf numFmtId="179" fontId="0" fillId="0" borderId="0" xfId="0" applyNumberFormat="1" applyAlignment="1">
      <alignment horizontal="left" vertical="center" wrapText="1"/>
    </xf>
    <xf numFmtId="0" fontId="0" fillId="0" borderId="14" xfId="0" applyBorder="1" applyAlignment="1">
      <alignment vertical="center"/>
    </xf>
    <xf numFmtId="176" fontId="23" fillId="0" borderId="26" xfId="8" applyNumberFormat="1" applyFont="1" applyFill="1" applyBorder="1" applyProtection="1"/>
    <xf numFmtId="177" fontId="23" fillId="0" borderId="26" xfId="6" applyNumberFormat="1" applyFont="1" applyBorder="1"/>
    <xf numFmtId="176" fontId="25" fillId="24" borderId="13" xfId="6" applyNumberFormat="1" applyFont="1" applyFill="1" applyBorder="1" applyProtection="1">
      <protection hidden="1"/>
    </xf>
    <xf numFmtId="0" fontId="25" fillId="0" borderId="12" xfId="6" applyFont="1" applyBorder="1" applyAlignment="1">
      <alignment horizontal="center" vertical="center"/>
    </xf>
    <xf numFmtId="0" fontId="25" fillId="0" borderId="11" xfId="6" applyFont="1" applyBorder="1" applyAlignment="1">
      <alignment horizontal="center" vertical="center"/>
    </xf>
    <xf numFmtId="0" fontId="25" fillId="0" borderId="13" xfId="6" applyFont="1" applyBorder="1" applyAlignment="1">
      <alignment horizontal="center" vertical="center"/>
    </xf>
    <xf numFmtId="0" fontId="24" fillId="0" borderId="14" xfId="6" applyFont="1" applyBorder="1" applyAlignment="1">
      <alignment horizontal="justify" vertical="center" wrapText="1"/>
    </xf>
    <xf numFmtId="0" fontId="23" fillId="22" borderId="14" xfId="6" applyFont="1" applyFill="1" applyBorder="1" applyAlignment="1">
      <alignment horizontal="justify" vertical="center" wrapText="1"/>
    </xf>
    <xf numFmtId="0" fontId="22" fillId="0" borderId="14" xfId="6" applyFont="1" applyBorder="1" applyAlignment="1">
      <alignment horizontal="left" vertical="top" wrapText="1"/>
    </xf>
    <xf numFmtId="0" fontId="25" fillId="24" borderId="14" xfId="6" applyFont="1" applyFill="1" applyBorder="1" applyAlignment="1">
      <alignment horizontal="right"/>
    </xf>
    <xf numFmtId="0" fontId="31" fillId="0" borderId="11" xfId="6" applyFont="1" applyBorder="1" applyAlignment="1">
      <alignment horizontal="center" vertical="center" wrapText="1"/>
    </xf>
    <xf numFmtId="0" fontId="24" fillId="0" borderId="21" xfId="0" applyFont="1" applyBorder="1" applyAlignment="1">
      <alignment horizontal="center"/>
    </xf>
    <xf numFmtId="0" fontId="24" fillId="0" borderId="0" xfId="0" applyFont="1" applyAlignment="1">
      <alignment horizontal="center"/>
    </xf>
    <xf numFmtId="0" fontId="24" fillId="0" borderId="22" xfId="0" applyFont="1" applyBorder="1" applyAlignment="1">
      <alignment horizontal="center"/>
    </xf>
    <xf numFmtId="0" fontId="26" fillId="0" borderId="16" xfId="0" applyFont="1" applyBorder="1" applyAlignment="1">
      <alignment horizontal="center" vertical="center"/>
    </xf>
    <xf numFmtId="0" fontId="26" fillId="0" borderId="1" xfId="0" applyFont="1" applyBorder="1" applyAlignment="1">
      <alignment horizontal="center" vertical="center"/>
    </xf>
    <xf numFmtId="0" fontId="26" fillId="0" borderId="15" xfId="0" applyFont="1" applyBorder="1" applyAlignment="1">
      <alignment horizontal="center" vertical="center"/>
    </xf>
    <xf numFmtId="0" fontId="26" fillId="0" borderId="21" xfId="0" applyFont="1" applyBorder="1" applyAlignment="1">
      <alignment horizontal="center" vertical="center"/>
    </xf>
    <xf numFmtId="0" fontId="26" fillId="0" borderId="0" xfId="0" applyFont="1" applyAlignment="1">
      <alignment horizontal="center" vertical="center"/>
    </xf>
    <xf numFmtId="0" fontId="26" fillId="0" borderId="22" xfId="0" applyFont="1" applyBorder="1" applyAlignment="1">
      <alignment horizontal="center" vertical="center"/>
    </xf>
    <xf numFmtId="0" fontId="4" fillId="0" borderId="20" xfId="1" applyFont="1" applyBorder="1" applyAlignment="1">
      <alignment horizontal="center" vertical="center" wrapText="1"/>
    </xf>
    <xf numFmtId="0" fontId="28" fillId="0" borderId="16" xfId="0" applyFont="1" applyBorder="1" applyAlignment="1">
      <alignment horizontal="justify" vertical="center" wrapText="1"/>
    </xf>
    <xf numFmtId="0" fontId="27" fillId="0" borderId="1" xfId="0" applyFont="1" applyBorder="1" applyAlignment="1">
      <alignment horizontal="justify" vertical="center" wrapText="1"/>
    </xf>
    <xf numFmtId="0" fontId="27" fillId="0" borderId="15" xfId="0" applyFont="1" applyBorder="1" applyAlignment="1">
      <alignment horizontal="justify" vertical="center" wrapText="1"/>
    </xf>
    <xf numFmtId="0" fontId="27" fillId="0" borderId="17" xfId="0" applyFont="1" applyBorder="1" applyAlignment="1">
      <alignment horizontal="justify" vertical="center" wrapText="1"/>
    </xf>
    <xf numFmtId="0" fontId="27" fillId="0" borderId="18" xfId="0" applyFont="1" applyBorder="1" applyAlignment="1">
      <alignment horizontal="justify" vertical="center" wrapText="1"/>
    </xf>
    <xf numFmtId="0" fontId="27" fillId="0" borderId="19" xfId="0" applyFont="1" applyBorder="1" applyAlignment="1">
      <alignment horizontal="justify" vertical="center" wrapText="1"/>
    </xf>
    <xf numFmtId="0" fontId="23" fillId="25" borderId="14" xfId="6" applyFont="1" applyFill="1" applyBorder="1" applyAlignment="1">
      <alignment horizontal="left"/>
    </xf>
    <xf numFmtId="9" fontId="25" fillId="25" borderId="14" xfId="6" applyNumberFormat="1" applyFont="1" applyFill="1" applyBorder="1" applyAlignment="1" applyProtection="1">
      <alignment horizontal="right"/>
      <protection locked="0"/>
    </xf>
    <xf numFmtId="0" fontId="24" fillId="0" borderId="14" xfId="6" applyFont="1" applyBorder="1" applyAlignment="1">
      <alignment horizontal="left" vertical="center"/>
    </xf>
    <xf numFmtId="0" fontId="24" fillId="0" borderId="18" xfId="0" applyFont="1" applyBorder="1" applyAlignment="1">
      <alignment horizontal="center"/>
    </xf>
    <xf numFmtId="0" fontId="23" fillId="22" borderId="14" xfId="6" applyFont="1" applyFill="1" applyBorder="1" applyAlignment="1">
      <alignment horizontal="center" vertical="center" wrapText="1"/>
    </xf>
    <xf numFmtId="176" fontId="25" fillId="24" borderId="14" xfId="6" applyNumberFormat="1" applyFont="1" applyFill="1" applyBorder="1" applyAlignment="1" applyProtection="1">
      <alignment horizontal="center"/>
      <protection hidden="1"/>
    </xf>
    <xf numFmtId="0" fontId="25" fillId="24" borderId="14" xfId="6" applyFont="1" applyFill="1" applyBorder="1" applyAlignment="1">
      <alignment horizontal="right" vertical="center"/>
    </xf>
    <xf numFmtId="0" fontId="25" fillId="0" borderId="14" xfId="6" applyFont="1" applyBorder="1" applyAlignment="1">
      <alignment horizontal="center" vertical="center"/>
    </xf>
    <xf numFmtId="0" fontId="30" fillId="23" borderId="14" xfId="6" applyFont="1" applyFill="1" applyBorder="1" applyAlignment="1">
      <alignment horizontal="center" vertical="center"/>
    </xf>
    <xf numFmtId="0" fontId="22" fillId="0" borderId="14" xfId="6" applyFont="1" applyBorder="1" applyAlignment="1">
      <alignment horizontal="justify" vertical="center"/>
    </xf>
    <xf numFmtId="176" fontId="25" fillId="0" borderId="14" xfId="6" applyNumberFormat="1" applyFont="1" applyBorder="1" applyAlignment="1" applyProtection="1">
      <alignment horizontal="center"/>
      <protection hidden="1"/>
    </xf>
    <xf numFmtId="0" fontId="24" fillId="0" borderId="14" xfId="6" applyFont="1" applyBorder="1" applyAlignment="1" applyProtection="1">
      <alignment horizontal="left" vertical="center"/>
      <protection hidden="1"/>
    </xf>
    <xf numFmtId="0" fontId="35" fillId="0" borderId="21" xfId="0" applyFont="1" applyBorder="1" applyAlignment="1">
      <alignment horizontal="center" wrapText="1"/>
    </xf>
    <xf numFmtId="0" fontId="35" fillId="0" borderId="0" xfId="0" applyFont="1" applyAlignment="1">
      <alignment horizontal="center" wrapText="1"/>
    </xf>
    <xf numFmtId="0" fontId="23" fillId="0" borderId="14" xfId="6" applyFont="1" applyBorder="1" applyAlignment="1">
      <alignment horizontal="left"/>
    </xf>
    <xf numFmtId="0" fontId="23" fillId="27" borderId="14" xfId="6" applyFont="1" applyFill="1" applyBorder="1" applyAlignment="1">
      <alignment horizontal="left" vertical="center"/>
    </xf>
    <xf numFmtId="0" fontId="23" fillId="0" borderId="12" xfId="6" applyFont="1" applyBorder="1" applyAlignment="1">
      <alignment horizontal="left"/>
    </xf>
    <xf numFmtId="0" fontId="23" fillId="0" borderId="11" xfId="6" applyFont="1" applyBorder="1" applyAlignment="1">
      <alignment horizontal="left"/>
    </xf>
    <xf numFmtId="0" fontId="0" fillId="0" borderId="1" xfId="0" applyBorder="1" applyAlignment="1">
      <alignment horizontal="center"/>
    </xf>
    <xf numFmtId="0" fontId="0" fillId="0" borderId="0" xfId="0" applyAlignment="1">
      <alignment horizontal="center"/>
    </xf>
    <xf numFmtId="0" fontId="23" fillId="0" borderId="13" xfId="6" applyFont="1" applyBorder="1" applyAlignment="1">
      <alignment horizontal="left"/>
    </xf>
    <xf numFmtId="0" fontId="22" fillId="0" borderId="25" xfId="6" applyFont="1" applyBorder="1" applyAlignment="1">
      <alignment horizontal="justify" vertical="center"/>
    </xf>
    <xf numFmtId="0" fontId="23" fillId="28" borderId="12" xfId="6" applyFont="1" applyFill="1" applyBorder="1" applyAlignment="1">
      <alignment horizontal="center" vertical="center"/>
    </xf>
    <xf numFmtId="0" fontId="23" fillId="28" borderId="11" xfId="6" applyFont="1" applyFill="1" applyBorder="1" applyAlignment="1">
      <alignment horizontal="center" vertical="center"/>
    </xf>
    <xf numFmtId="0" fontId="23" fillId="28" borderId="13" xfId="6" applyFont="1" applyFill="1" applyBorder="1" applyAlignment="1">
      <alignment horizontal="center" vertical="center"/>
    </xf>
    <xf numFmtId="0" fontId="25" fillId="27" borderId="12" xfId="6" applyFont="1" applyFill="1" applyBorder="1" applyAlignment="1">
      <alignment horizontal="center" vertical="center"/>
    </xf>
    <xf numFmtId="0" fontId="25" fillId="27" borderId="11" xfId="6" applyFont="1" applyFill="1" applyBorder="1" applyAlignment="1">
      <alignment horizontal="center" vertical="center"/>
    </xf>
    <xf numFmtId="0" fontId="25" fillId="27" borderId="13" xfId="6" applyFont="1" applyFill="1" applyBorder="1" applyAlignment="1">
      <alignment horizontal="center" vertical="center"/>
    </xf>
    <xf numFmtId="0" fontId="24" fillId="0" borderId="12" xfId="6" applyFont="1" applyBorder="1" applyAlignment="1">
      <alignment horizontal="justify" vertical="center" wrapText="1"/>
    </xf>
    <xf numFmtId="0" fontId="24" fillId="0" borderId="11" xfId="6" applyFont="1" applyBorder="1" applyAlignment="1">
      <alignment horizontal="justify" vertical="center" wrapText="1"/>
    </xf>
    <xf numFmtId="0" fontId="24" fillId="0" borderId="13" xfId="6" applyFont="1" applyBorder="1" applyAlignment="1">
      <alignment horizontal="justify" vertical="center" wrapText="1"/>
    </xf>
    <xf numFmtId="0" fontId="21" fillId="23" borderId="14" xfId="6" applyFont="1" applyFill="1" applyBorder="1" applyAlignment="1">
      <alignment horizontal="center" vertical="center"/>
    </xf>
    <xf numFmtId="0" fontId="21" fillId="0" borderId="12" xfId="6" applyFont="1" applyBorder="1" applyAlignment="1">
      <alignment horizontal="left" vertical="center"/>
    </xf>
    <xf numFmtId="0" fontId="21" fillId="0" borderId="11" xfId="6" applyFont="1" applyBorder="1" applyAlignment="1">
      <alignment horizontal="left" vertical="center"/>
    </xf>
    <xf numFmtId="0" fontId="21" fillId="0" borderId="13" xfId="6" applyFont="1" applyBorder="1" applyAlignment="1">
      <alignment horizontal="left" vertical="center"/>
    </xf>
    <xf numFmtId="0" fontId="2" fillId="0" borderId="14" xfId="0" applyFont="1" applyBorder="1" applyAlignment="1">
      <alignment horizontal="center" vertical="center"/>
    </xf>
    <xf numFmtId="0" fontId="2" fillId="0" borderId="14" xfId="0" applyFont="1" applyBorder="1" applyAlignment="1">
      <alignment horizontal="center" vertical="center" wrapText="1"/>
    </xf>
    <xf numFmtId="0" fontId="2" fillId="22" borderId="14" xfId="0" applyFont="1" applyFill="1" applyBorder="1" applyAlignment="1">
      <alignment horizontal="center" vertical="center"/>
    </xf>
    <xf numFmtId="0" fontId="0" fillId="0" borderId="23" xfId="0" applyBorder="1" applyAlignment="1">
      <alignment horizontal="center" vertical="center" wrapText="1"/>
    </xf>
    <xf numFmtId="0" fontId="0" fillId="0" borderId="20" xfId="0" applyBorder="1" applyAlignment="1">
      <alignment horizontal="center" vertical="center" wrapText="1"/>
    </xf>
    <xf numFmtId="0" fontId="0" fillId="0" borderId="24" xfId="0" applyBorder="1" applyAlignment="1">
      <alignment horizontal="center" vertical="center" wrapText="1"/>
    </xf>
  </cellXfs>
  <cellStyles count="143">
    <cellStyle name="Buena 2" xfId="10"/>
    <cellStyle name="Cálculo 2" xfId="11"/>
    <cellStyle name="Celda de comprobación 2" xfId="12"/>
    <cellStyle name="Celda vinculada 2" xfId="13"/>
    <cellStyle name="Date" xfId="14"/>
    <cellStyle name="Date 2" xfId="15"/>
    <cellStyle name="Encabezado 4 2" xfId="16"/>
    <cellStyle name="Énfasis 1" xfId="17"/>
    <cellStyle name="Énfasis 1 2" xfId="18"/>
    <cellStyle name="Énfasis 2" xfId="19"/>
    <cellStyle name="Énfasis 2 2" xfId="20"/>
    <cellStyle name="Énfasis 3" xfId="21"/>
    <cellStyle name="Énfasis 3 2" xfId="22"/>
    <cellStyle name="Énfasis1 - 20%" xfId="23"/>
    <cellStyle name="Énfasis1 - 20% 2" xfId="24"/>
    <cellStyle name="Énfasis1 - 40%" xfId="25"/>
    <cellStyle name="Énfasis1 - 40% 2" xfId="26"/>
    <cellStyle name="Énfasis1 - 60%" xfId="27"/>
    <cellStyle name="Énfasis1 - 60% 2" xfId="28"/>
    <cellStyle name="Énfasis1 2" xfId="29"/>
    <cellStyle name="Énfasis1 3" xfId="30"/>
    <cellStyle name="Énfasis1 4" xfId="31"/>
    <cellStyle name="Énfasis1 5" xfId="32"/>
    <cellStyle name="Énfasis2 - 20%" xfId="33"/>
    <cellStyle name="Énfasis2 - 20% 2" xfId="34"/>
    <cellStyle name="Énfasis2 - 40%" xfId="35"/>
    <cellStyle name="Énfasis2 - 40% 2" xfId="36"/>
    <cellStyle name="Énfasis2 - 60%" xfId="37"/>
    <cellStyle name="Énfasis2 - 60% 2" xfId="38"/>
    <cellStyle name="Énfasis2 2" xfId="39"/>
    <cellStyle name="Énfasis2 3" xfId="40"/>
    <cellStyle name="Énfasis2 4" xfId="41"/>
    <cellStyle name="Énfasis2 5" xfId="42"/>
    <cellStyle name="Énfasis3 - 20%" xfId="43"/>
    <cellStyle name="Énfasis3 - 20% 2" xfId="44"/>
    <cellStyle name="Énfasis3 - 40%" xfId="45"/>
    <cellStyle name="Énfasis3 - 40% 2" xfId="46"/>
    <cellStyle name="Énfasis3 - 60%" xfId="47"/>
    <cellStyle name="Énfasis3 - 60% 2" xfId="48"/>
    <cellStyle name="Énfasis3 2" xfId="49"/>
    <cellStyle name="Énfasis3 3" xfId="50"/>
    <cellStyle name="Énfasis3 4" xfId="51"/>
    <cellStyle name="Énfasis3 5" xfId="52"/>
    <cellStyle name="Énfasis4 - 20%" xfId="53"/>
    <cellStyle name="Énfasis4 - 20% 2" xfId="54"/>
    <cellStyle name="Énfasis4 - 40%" xfId="55"/>
    <cellStyle name="Énfasis4 - 40% 2" xfId="56"/>
    <cellStyle name="Énfasis4 - 60%" xfId="57"/>
    <cellStyle name="Énfasis4 - 60% 2" xfId="58"/>
    <cellStyle name="Énfasis4 2" xfId="59"/>
    <cellStyle name="Énfasis4 3" xfId="60"/>
    <cellStyle name="Énfasis4 4" xfId="61"/>
    <cellStyle name="Énfasis4 5" xfId="62"/>
    <cellStyle name="Énfasis5 - 20%" xfId="63"/>
    <cellStyle name="Énfasis5 - 20% 2" xfId="64"/>
    <cellStyle name="Énfasis5 - 40%" xfId="65"/>
    <cellStyle name="Énfasis5 - 40% 2" xfId="66"/>
    <cellStyle name="Énfasis5 - 60%" xfId="67"/>
    <cellStyle name="Énfasis5 - 60% 2" xfId="68"/>
    <cellStyle name="Énfasis5 2" xfId="69"/>
    <cellStyle name="Énfasis5 3" xfId="70"/>
    <cellStyle name="Énfasis5 4" xfId="71"/>
    <cellStyle name="Énfasis5 5" xfId="72"/>
    <cellStyle name="Énfasis6 - 20%" xfId="73"/>
    <cellStyle name="Énfasis6 - 20% 2" xfId="74"/>
    <cellStyle name="Énfasis6 - 40%" xfId="75"/>
    <cellStyle name="Énfasis6 - 40% 2" xfId="76"/>
    <cellStyle name="Énfasis6 - 60%" xfId="77"/>
    <cellStyle name="Énfasis6 - 60% 2" xfId="78"/>
    <cellStyle name="Énfasis6 2" xfId="79"/>
    <cellStyle name="Énfasis6 3" xfId="80"/>
    <cellStyle name="Énfasis6 4" xfId="81"/>
    <cellStyle name="Énfasis6 5" xfId="82"/>
    <cellStyle name="Entrada 2" xfId="83"/>
    <cellStyle name="Euro" xfId="84"/>
    <cellStyle name="Excel Built-in Percent" xfId="85"/>
    <cellStyle name="Fixed" xfId="86"/>
    <cellStyle name="Fixed 2" xfId="87"/>
    <cellStyle name="Incorrecto 2" xfId="88"/>
    <cellStyle name="Millares" xfId="140" builtinId="3"/>
    <cellStyle name="Millares [0] 2" xfId="89"/>
    <cellStyle name="Millares [0] 3 2" xfId="138"/>
    <cellStyle name="Millares 2" xfId="90"/>
    <cellStyle name="Millares 2 2" xfId="9"/>
    <cellStyle name="Millares 2 2 2" xfId="131"/>
    <cellStyle name="Millares 2 3" xfId="91"/>
    <cellStyle name="Moneda" xfId="142" builtinId="4"/>
    <cellStyle name="Moneda [0] 2" xfId="135"/>
    <cellStyle name="Moneda 13" xfId="129"/>
    <cellStyle name="Moneda 2" xfId="92"/>
    <cellStyle name="Moneda 2 2" xfId="93"/>
    <cellStyle name="Moneda 2 3" xfId="8"/>
    <cellStyle name="Moneda 3" xfId="94"/>
    <cellStyle name="Moneda 3 2" xfId="95"/>
    <cellStyle name="Moneda 4" xfId="96"/>
    <cellStyle name="Moneda 5" xfId="136"/>
    <cellStyle name="Moneda 6" xfId="130"/>
    <cellStyle name="Moneda 7" xfId="139"/>
    <cellStyle name="Moneda 8" xfId="141"/>
    <cellStyle name="Neutral 2" xfId="97"/>
    <cellStyle name="Normal" xfId="0" builtinId="0"/>
    <cellStyle name="Normal 10 2 2 2" xfId="1"/>
    <cellStyle name="Normal 11 45 10 2" xfId="4"/>
    <cellStyle name="Normal 11 45 9 2 2" xfId="3"/>
    <cellStyle name="Normal 2" xfId="5"/>
    <cellStyle name="Normal 2 2" xfId="98"/>
    <cellStyle name="Normal 2 2 2" xfId="6"/>
    <cellStyle name="Normal 2 2 2 2" xfId="99"/>
    <cellStyle name="Normal 2 3" xfId="100"/>
    <cellStyle name="Normal 2 3 2" xfId="101"/>
    <cellStyle name="Normal 2 4" xfId="102"/>
    <cellStyle name="Normal 2 4 2" xfId="137"/>
    <cellStyle name="Normal 3" xfId="103"/>
    <cellStyle name="Normal 4" xfId="104"/>
    <cellStyle name="Normal 4 2" xfId="105"/>
    <cellStyle name="Normal 5" xfId="106"/>
    <cellStyle name="Normal 6" xfId="107"/>
    <cellStyle name="Normal 6 2" xfId="134"/>
    <cellStyle name="Normal 68 2 2 2" xfId="2"/>
    <cellStyle name="Normal 7" xfId="108"/>
    <cellStyle name="Normal 7 2" xfId="109"/>
    <cellStyle name="Normal 8" xfId="110"/>
    <cellStyle name="Normal 9" xfId="132"/>
    <cellStyle name="Notas 2" xfId="111"/>
    <cellStyle name="Porcentaje 2" xfId="112"/>
    <cellStyle name="Porcentaje 2 2" xfId="7"/>
    <cellStyle name="Porcentaje 3" xfId="113"/>
    <cellStyle name="Porcentual 2" xfId="114"/>
    <cellStyle name="Porcentual 2 2" xfId="115"/>
    <cellStyle name="Porcentual 2 2 2" xfId="116"/>
    <cellStyle name="Porcentual 2 3" xfId="117"/>
    <cellStyle name="Porcentual 2 7" xfId="133"/>
    <cellStyle name="Porcentual 3" xfId="118"/>
    <cellStyle name="Salida 2" xfId="119"/>
    <cellStyle name="Text" xfId="120"/>
    <cellStyle name="Text 2" xfId="121"/>
    <cellStyle name="Texto de advertencia 2" xfId="122"/>
    <cellStyle name="Título 1 2" xfId="123"/>
    <cellStyle name="Título 2 2" xfId="124"/>
    <cellStyle name="Título 3 2" xfId="125"/>
    <cellStyle name="Título de hoja" xfId="126"/>
    <cellStyle name="Título de hoja 2" xfId="127"/>
    <cellStyle name="Total 2" xfId="1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59532</xdr:colOff>
      <xdr:row>0</xdr:row>
      <xdr:rowOff>0</xdr:rowOff>
    </xdr:from>
    <xdr:to>
      <xdr:col>3</xdr:col>
      <xdr:colOff>369094</xdr:colOff>
      <xdr:row>3</xdr:row>
      <xdr:rowOff>142875</xdr:rowOff>
    </xdr:to>
    <xdr:pic>
      <xdr:nvPicPr>
        <xdr:cNvPr id="2" name="Imagen 1" descr="Logo CSJ RGB_01">
          <a:extLst>
            <a:ext uri="{FF2B5EF4-FFF2-40B4-BE49-F238E27FC236}">
              <a16:creationId xmlns:a16="http://schemas.microsoft.com/office/drawing/2014/main" id="{17D0018F-B3CC-4C41-9014-92B058AE09D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1532" y="0"/>
          <a:ext cx="1833562" cy="7143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0"/>
  <sheetViews>
    <sheetView view="pageBreakPreview" topLeftCell="A7" zoomScale="60" zoomScaleNormal="70" workbookViewId="0">
      <selection activeCell="C25" sqref="C25:D25"/>
    </sheetView>
  </sheetViews>
  <sheetFormatPr baseColWidth="10" defaultColWidth="11.375" defaultRowHeight="14.3" x14ac:dyDescent="0.25"/>
  <cols>
    <col min="4" max="4" width="42.125" customWidth="1"/>
    <col min="6" max="6" width="15.375" customWidth="1"/>
    <col min="7" max="7" width="15" customWidth="1"/>
    <col min="8" max="8" width="17.375" customWidth="1"/>
    <col min="9" max="9" width="17" customWidth="1"/>
    <col min="10" max="10" width="21.875" customWidth="1"/>
    <col min="13" max="13" width="15.625" customWidth="1"/>
  </cols>
  <sheetData>
    <row r="1" spans="1:13" x14ac:dyDescent="0.25">
      <c r="A1" s="14"/>
      <c r="B1" s="92" t="s">
        <v>0</v>
      </c>
      <c r="C1" s="93"/>
      <c r="D1" s="93"/>
      <c r="E1" s="93"/>
      <c r="F1" s="93"/>
      <c r="G1" s="93"/>
      <c r="H1" s="93"/>
      <c r="I1" s="93"/>
      <c r="J1" s="94"/>
    </row>
    <row r="2" spans="1:13" x14ac:dyDescent="0.25">
      <c r="A2" s="14"/>
      <c r="B2" s="95" t="s">
        <v>1</v>
      </c>
      <c r="C2" s="96"/>
      <c r="D2" s="96"/>
      <c r="E2" s="96"/>
      <c r="F2" s="96"/>
      <c r="G2" s="96"/>
      <c r="H2" s="96"/>
      <c r="I2" s="96"/>
      <c r="J2" s="97"/>
    </row>
    <row r="3" spans="1:13" x14ac:dyDescent="0.25">
      <c r="A3" s="14"/>
      <c r="B3" s="95" t="s">
        <v>2</v>
      </c>
      <c r="C3" s="96"/>
      <c r="D3" s="96"/>
      <c r="E3" s="96"/>
      <c r="F3" s="96"/>
      <c r="G3" s="96"/>
      <c r="H3" s="96"/>
      <c r="I3" s="96"/>
      <c r="J3" s="97"/>
    </row>
    <row r="4" spans="1:13" x14ac:dyDescent="0.25">
      <c r="A4" s="14"/>
      <c r="B4" s="95" t="s">
        <v>3</v>
      </c>
      <c r="C4" s="96"/>
      <c r="D4" s="96"/>
      <c r="E4" s="96"/>
      <c r="F4" s="96"/>
      <c r="G4" s="96"/>
      <c r="H4" s="96"/>
      <c r="I4" s="96"/>
      <c r="J4" s="97"/>
    </row>
    <row r="5" spans="1:13" ht="15.65" x14ac:dyDescent="0.25">
      <c r="A5" s="14"/>
      <c r="B5" s="98" t="s">
        <v>4</v>
      </c>
      <c r="C5" s="98"/>
      <c r="D5" s="98"/>
      <c r="E5" s="98"/>
      <c r="F5" s="98"/>
      <c r="G5" s="98"/>
      <c r="H5" s="98"/>
      <c r="I5" s="98"/>
      <c r="J5" s="98"/>
    </row>
    <row r="6" spans="1:13" x14ac:dyDescent="0.25">
      <c r="B6" s="89"/>
      <c r="C6" s="90"/>
      <c r="D6" s="90"/>
      <c r="E6" s="90"/>
      <c r="F6" s="90"/>
      <c r="G6" s="90"/>
      <c r="H6" s="90"/>
      <c r="I6" s="90"/>
      <c r="J6" s="91"/>
    </row>
    <row r="7" spans="1:13" ht="63" customHeight="1" x14ac:dyDescent="0.25">
      <c r="B7" s="84" t="s">
        <v>73</v>
      </c>
      <c r="C7" s="84"/>
      <c r="D7" s="84"/>
      <c r="E7" s="84"/>
      <c r="F7" s="84"/>
      <c r="G7" s="84"/>
      <c r="H7" s="84"/>
      <c r="I7" s="84"/>
      <c r="J7" s="84"/>
    </row>
    <row r="8" spans="1:13" ht="15.65" x14ac:dyDescent="0.25">
      <c r="B8" s="2"/>
      <c r="C8" s="3"/>
      <c r="D8" s="3"/>
      <c r="E8" s="3"/>
      <c r="F8" s="3"/>
      <c r="G8" s="3"/>
      <c r="H8" s="88" t="s">
        <v>55</v>
      </c>
      <c r="I8" s="88"/>
      <c r="J8" s="48">
        <v>8</v>
      </c>
    </row>
    <row r="9" spans="1:13" ht="15.65" x14ac:dyDescent="0.25">
      <c r="B9" s="85" t="s">
        <v>5</v>
      </c>
      <c r="C9" s="85"/>
      <c r="D9" s="85"/>
      <c r="E9" s="85"/>
      <c r="F9" s="85"/>
      <c r="G9" s="85"/>
      <c r="H9" s="85"/>
      <c r="I9" s="85"/>
      <c r="J9" s="85"/>
    </row>
    <row r="10" spans="1:13" ht="93.1" customHeight="1" x14ac:dyDescent="0.25">
      <c r="B10" s="5" t="s">
        <v>6</v>
      </c>
      <c r="C10" s="5" t="s">
        <v>7</v>
      </c>
      <c r="D10" s="5"/>
      <c r="E10" s="5" t="s">
        <v>8</v>
      </c>
      <c r="F10" s="5" t="s">
        <v>53</v>
      </c>
      <c r="G10" s="5" t="s">
        <v>9</v>
      </c>
      <c r="H10" s="5" t="s">
        <v>10</v>
      </c>
      <c r="I10" s="5" t="s">
        <v>9</v>
      </c>
      <c r="J10" s="5" t="s">
        <v>11</v>
      </c>
    </row>
    <row r="11" spans="1:13" x14ac:dyDescent="0.25">
      <c r="B11" s="6">
        <v>1.1000000000000001</v>
      </c>
      <c r="C11" s="15" t="s">
        <v>12</v>
      </c>
      <c r="D11" s="16"/>
      <c r="E11" s="16"/>
      <c r="F11" s="16"/>
      <c r="G11" s="16"/>
      <c r="H11" s="16"/>
      <c r="I11" s="16"/>
      <c r="J11" s="20"/>
      <c r="M11" s="29"/>
    </row>
    <row r="12" spans="1:13" x14ac:dyDescent="0.25">
      <c r="B12" s="7" t="s">
        <v>13</v>
      </c>
      <c r="C12" s="86" t="s">
        <v>72</v>
      </c>
      <c r="D12" s="86"/>
      <c r="E12" s="8">
        <v>1</v>
      </c>
      <c r="F12" s="8">
        <v>8</v>
      </c>
      <c r="G12" s="18">
        <v>3010858</v>
      </c>
      <c r="H12" s="45">
        <v>0.18</v>
      </c>
      <c r="I12" s="18">
        <f>+G12*H12</f>
        <v>541954.43999999994</v>
      </c>
      <c r="J12" s="19">
        <f>+I12*E12*F12</f>
        <v>4335635.5199999996</v>
      </c>
    </row>
    <row r="13" spans="1:13" ht="16.5" customHeight="1" x14ac:dyDescent="0.25">
      <c r="B13" s="7" t="s">
        <v>14</v>
      </c>
      <c r="C13" s="86" t="s">
        <v>15</v>
      </c>
      <c r="D13" s="86"/>
      <c r="E13" s="8">
        <v>1</v>
      </c>
      <c r="F13" s="8">
        <v>8</v>
      </c>
      <c r="G13" s="18">
        <v>3010858</v>
      </c>
      <c r="H13" s="45">
        <v>0.1</v>
      </c>
      <c r="I13" s="18">
        <v>3010858</v>
      </c>
      <c r="J13" s="19">
        <f>+I13*E13*F13</f>
        <v>24086864</v>
      </c>
    </row>
    <row r="14" spans="1:13" x14ac:dyDescent="0.25">
      <c r="B14" s="11" t="s">
        <v>16</v>
      </c>
      <c r="C14" s="87" t="s">
        <v>17</v>
      </c>
      <c r="D14" s="87"/>
      <c r="E14" s="87"/>
      <c r="F14" s="87"/>
      <c r="G14" s="87"/>
      <c r="H14" s="87"/>
      <c r="I14" s="87"/>
      <c r="J14" s="17">
        <f>SUM(J12:J13)</f>
        <v>28422499.52</v>
      </c>
    </row>
    <row r="15" spans="1:13" x14ac:dyDescent="0.25">
      <c r="B15" s="49"/>
      <c r="C15" s="50"/>
      <c r="D15" s="50"/>
      <c r="E15" s="50"/>
      <c r="F15" s="50"/>
      <c r="G15" s="50"/>
      <c r="H15" s="50"/>
      <c r="I15" s="50"/>
      <c r="J15" s="51">
        <v>2</v>
      </c>
    </row>
    <row r="16" spans="1:13" x14ac:dyDescent="0.25">
      <c r="B16" s="49"/>
      <c r="C16" s="50"/>
      <c r="D16" s="50"/>
      <c r="E16" s="50"/>
      <c r="F16" s="50"/>
      <c r="G16" s="50"/>
      <c r="H16" s="50"/>
      <c r="I16" s="50"/>
      <c r="J16" s="17">
        <f>+J14*J15</f>
        <v>56844999.039999999</v>
      </c>
    </row>
    <row r="17" spans="2:13" x14ac:dyDescent="0.25">
      <c r="B17" s="81"/>
      <c r="C17" s="82"/>
      <c r="D17" s="82"/>
      <c r="E17" s="82"/>
      <c r="F17" s="82"/>
      <c r="G17" s="82"/>
      <c r="H17" s="82"/>
      <c r="I17" s="82"/>
      <c r="J17" s="83"/>
    </row>
    <row r="18" spans="2:13" ht="15.65" x14ac:dyDescent="0.25">
      <c r="B18" s="85" t="s">
        <v>18</v>
      </c>
      <c r="C18" s="85"/>
      <c r="D18" s="85"/>
      <c r="E18" s="85"/>
      <c r="F18" s="85"/>
      <c r="G18" s="85"/>
      <c r="H18" s="85"/>
      <c r="I18" s="85"/>
      <c r="J18" s="85"/>
    </row>
    <row r="19" spans="2:13" ht="23.1" x14ac:dyDescent="0.25">
      <c r="B19" s="26" t="s">
        <v>19</v>
      </c>
      <c r="C19" s="113" t="s">
        <v>7</v>
      </c>
      <c r="D19" s="113"/>
      <c r="E19" s="26" t="s">
        <v>8</v>
      </c>
      <c r="F19" s="27" t="s">
        <v>20</v>
      </c>
      <c r="G19" s="27" t="s">
        <v>10</v>
      </c>
      <c r="H19" s="27" t="s">
        <v>56</v>
      </c>
      <c r="I19" s="27" t="s">
        <v>10</v>
      </c>
      <c r="J19" s="46" t="s">
        <v>54</v>
      </c>
    </row>
    <row r="20" spans="2:13" ht="31.6" customHeight="1" x14ac:dyDescent="0.25">
      <c r="B20" s="7" t="s">
        <v>21</v>
      </c>
      <c r="C20" s="114" t="s">
        <v>22</v>
      </c>
      <c r="D20" s="114"/>
      <c r="E20" s="8">
        <v>1</v>
      </c>
      <c r="F20" s="18">
        <v>400000</v>
      </c>
      <c r="G20" s="18">
        <f>F20*E20</f>
        <v>400000</v>
      </c>
      <c r="H20" s="8">
        <v>1</v>
      </c>
      <c r="I20" s="35"/>
      <c r="J20" s="47">
        <f>G20*H20</f>
        <v>400000</v>
      </c>
      <c r="M20" s="25"/>
    </row>
    <row r="21" spans="2:13" ht="28.55" customHeight="1" x14ac:dyDescent="0.25">
      <c r="B21" s="7" t="s">
        <v>23</v>
      </c>
      <c r="C21" s="114" t="s">
        <v>24</v>
      </c>
      <c r="D21" s="114"/>
      <c r="E21" s="8">
        <v>1</v>
      </c>
      <c r="F21" s="18">
        <v>700000</v>
      </c>
      <c r="G21" s="18">
        <f>F21*E21</f>
        <v>700000</v>
      </c>
      <c r="H21" s="8">
        <v>8</v>
      </c>
      <c r="I21" s="45">
        <v>0.18</v>
      </c>
      <c r="J21" s="47">
        <f>G21*H21*I21</f>
        <v>1008000</v>
      </c>
    </row>
    <row r="22" spans="2:13" ht="23.3" customHeight="1" x14ac:dyDescent="0.25">
      <c r="B22" s="7" t="s">
        <v>25</v>
      </c>
      <c r="C22" s="114" t="s">
        <v>26</v>
      </c>
      <c r="D22" s="114"/>
      <c r="E22" s="8">
        <v>1</v>
      </c>
      <c r="F22" s="18">
        <v>75000</v>
      </c>
      <c r="G22" s="18">
        <f t="shared" ref="G22:G26" si="0">F22*E22</f>
        <v>75000</v>
      </c>
      <c r="H22" s="8">
        <v>8</v>
      </c>
      <c r="I22" s="45">
        <v>0.18</v>
      </c>
      <c r="J22" s="47">
        <f>G22*H22*I22</f>
        <v>108000</v>
      </c>
    </row>
    <row r="23" spans="2:13" ht="20.25" customHeight="1" x14ac:dyDescent="0.25">
      <c r="B23" s="7" t="s">
        <v>27</v>
      </c>
      <c r="C23" s="114" t="s">
        <v>28</v>
      </c>
      <c r="D23" s="114"/>
      <c r="E23" s="8">
        <v>1</v>
      </c>
      <c r="F23" s="18">
        <v>500000</v>
      </c>
      <c r="G23" s="18">
        <f t="shared" si="0"/>
        <v>500000</v>
      </c>
      <c r="H23" s="8">
        <v>8</v>
      </c>
      <c r="I23" s="45">
        <v>0.18</v>
      </c>
      <c r="J23" s="47">
        <f>G23*H23*I23</f>
        <v>720000</v>
      </c>
    </row>
    <row r="24" spans="2:13" ht="36.700000000000003" customHeight="1" x14ac:dyDescent="0.25">
      <c r="B24" s="7" t="s">
        <v>29</v>
      </c>
      <c r="C24" s="114" t="s">
        <v>30</v>
      </c>
      <c r="D24" s="114"/>
      <c r="E24" s="8">
        <v>1</v>
      </c>
      <c r="F24" s="18">
        <v>250000</v>
      </c>
      <c r="G24" s="18">
        <f t="shared" si="0"/>
        <v>250000</v>
      </c>
      <c r="H24" s="8">
        <v>8</v>
      </c>
      <c r="I24" s="45">
        <v>0.18</v>
      </c>
      <c r="J24" s="47">
        <f>G24*H24*I24</f>
        <v>360000</v>
      </c>
      <c r="M24" s="25"/>
    </row>
    <row r="25" spans="2:13" ht="29.25" customHeight="1" x14ac:dyDescent="0.25">
      <c r="B25" s="7" t="s">
        <v>31</v>
      </c>
      <c r="C25" s="114" t="s">
        <v>32</v>
      </c>
      <c r="D25" s="114"/>
      <c r="E25" s="8">
        <v>1</v>
      </c>
      <c r="F25" s="18">
        <v>125000</v>
      </c>
      <c r="G25" s="18">
        <f t="shared" si="0"/>
        <v>125000</v>
      </c>
      <c r="H25" s="8">
        <v>8</v>
      </c>
      <c r="I25" s="45">
        <v>0.18</v>
      </c>
      <c r="J25" s="47">
        <f>G25*H25*I25</f>
        <v>180000</v>
      </c>
      <c r="M25" s="25"/>
    </row>
    <row r="26" spans="2:13" ht="28.55" customHeight="1" x14ac:dyDescent="0.25">
      <c r="B26" s="7">
        <v>2.7</v>
      </c>
      <c r="C26" s="114" t="s">
        <v>33</v>
      </c>
      <c r="D26" s="114"/>
      <c r="E26" s="8">
        <v>1</v>
      </c>
      <c r="F26" s="18">
        <v>362250</v>
      </c>
      <c r="G26" s="18">
        <f t="shared" si="0"/>
        <v>362250</v>
      </c>
      <c r="H26" s="8">
        <v>1</v>
      </c>
      <c r="I26" s="35"/>
      <c r="J26" s="47">
        <f>G26*H26</f>
        <v>362250</v>
      </c>
      <c r="M26" s="25"/>
    </row>
    <row r="27" spans="2:13" x14ac:dyDescent="0.25">
      <c r="B27" s="24" t="s">
        <v>34</v>
      </c>
      <c r="C27" s="87" t="s">
        <v>35</v>
      </c>
      <c r="D27" s="87"/>
      <c r="E27" s="87"/>
      <c r="F27" s="87"/>
      <c r="G27" s="87"/>
      <c r="H27" s="87"/>
      <c r="I27" s="87"/>
      <c r="J27" s="28">
        <f>J20+J21+J22+J23+J24+J25+J26</f>
        <v>3138250</v>
      </c>
    </row>
    <row r="28" spans="2:13" x14ac:dyDescent="0.25">
      <c r="B28" s="24" t="s">
        <v>36</v>
      </c>
      <c r="C28" s="111" t="s">
        <v>37</v>
      </c>
      <c r="D28" s="111"/>
      <c r="E28" s="111"/>
      <c r="F28" s="111"/>
      <c r="G28" s="111"/>
      <c r="H28" s="111"/>
      <c r="I28" s="111"/>
      <c r="J28" s="28">
        <f>J14+J27</f>
        <v>31560749.52</v>
      </c>
    </row>
    <row r="29" spans="2:13" x14ac:dyDescent="0.25">
      <c r="B29" s="81"/>
      <c r="C29" s="82"/>
      <c r="D29" s="82"/>
      <c r="E29" s="82"/>
      <c r="F29" s="82"/>
      <c r="G29" s="82"/>
      <c r="H29" s="82"/>
      <c r="I29" s="82"/>
      <c r="J29" s="83"/>
    </row>
    <row r="30" spans="2:13" ht="15.8" customHeight="1" x14ac:dyDescent="0.25">
      <c r="B30" s="109" t="s">
        <v>38</v>
      </c>
      <c r="C30" s="109"/>
      <c r="D30" s="109"/>
      <c r="E30" s="109"/>
      <c r="F30" s="109"/>
      <c r="G30" s="109"/>
      <c r="H30" s="109"/>
      <c r="I30" s="109"/>
      <c r="J30" s="109"/>
    </row>
    <row r="31" spans="2:13" x14ac:dyDescent="0.25">
      <c r="B31" s="116" t="s">
        <v>39</v>
      </c>
      <c r="C31" s="116"/>
      <c r="D31" s="116"/>
      <c r="E31" s="116"/>
      <c r="F31" s="116"/>
      <c r="G31" s="116"/>
      <c r="H31" s="21">
        <v>0</v>
      </c>
      <c r="I31" s="115">
        <v>0</v>
      </c>
      <c r="J31" s="115"/>
    </row>
    <row r="32" spans="2:13" x14ac:dyDescent="0.25">
      <c r="B32" s="116" t="s">
        <v>40</v>
      </c>
      <c r="C32" s="116"/>
      <c r="D32" s="116"/>
      <c r="E32" s="116"/>
      <c r="F32" s="116"/>
      <c r="G32" s="116"/>
      <c r="H32" s="21">
        <v>0.05</v>
      </c>
      <c r="I32" s="115">
        <f>J28*H32</f>
        <v>1578037.476</v>
      </c>
      <c r="J32" s="115"/>
    </row>
    <row r="33" spans="2:12" x14ac:dyDescent="0.25">
      <c r="B33" s="24" t="s">
        <v>41</v>
      </c>
      <c r="C33" s="87" t="s">
        <v>42</v>
      </c>
      <c r="D33" s="87"/>
      <c r="E33" s="87"/>
      <c r="F33" s="87"/>
      <c r="G33" s="87"/>
      <c r="H33" s="87"/>
      <c r="I33" s="110">
        <f>I32</f>
        <v>1578037.476</v>
      </c>
      <c r="J33" s="110"/>
    </row>
    <row r="34" spans="2:12" x14ac:dyDescent="0.25">
      <c r="B34" s="112"/>
      <c r="C34" s="112"/>
      <c r="D34" s="112"/>
      <c r="E34" s="112"/>
      <c r="F34" s="112"/>
      <c r="G34" s="112"/>
      <c r="H34" s="112"/>
      <c r="I34" s="112"/>
      <c r="J34" s="112"/>
    </row>
    <row r="35" spans="2:12" x14ac:dyDescent="0.25">
      <c r="B35" s="24" t="s">
        <v>43</v>
      </c>
      <c r="C35" s="87" t="s">
        <v>44</v>
      </c>
      <c r="D35" s="87"/>
      <c r="E35" s="87"/>
      <c r="F35" s="87"/>
      <c r="G35" s="87"/>
      <c r="H35" s="87"/>
      <c r="I35" s="110">
        <f>J28+I33</f>
        <v>33138786.995999999</v>
      </c>
      <c r="J35" s="110"/>
    </row>
    <row r="36" spans="2:12" x14ac:dyDescent="0.25">
      <c r="B36" s="81"/>
      <c r="C36" s="82"/>
      <c r="D36" s="82"/>
      <c r="E36" s="82"/>
      <c r="F36" s="82"/>
      <c r="G36" s="82"/>
      <c r="H36" s="82"/>
      <c r="I36" s="82"/>
      <c r="J36" s="83"/>
    </row>
    <row r="37" spans="2:12" ht="15.65" x14ac:dyDescent="0.25">
      <c r="B37" s="105" t="s">
        <v>48</v>
      </c>
      <c r="C37" s="105"/>
      <c r="D37" s="105"/>
      <c r="E37" s="105"/>
      <c r="F37" s="105"/>
      <c r="G37" s="105"/>
      <c r="H37" s="105"/>
      <c r="I37" s="105"/>
      <c r="J37" s="43">
        <f>+I35</f>
        <v>33138786.995999999</v>
      </c>
    </row>
    <row r="38" spans="2:12" ht="15.65" x14ac:dyDescent="0.25">
      <c r="B38" s="105" t="s">
        <v>49</v>
      </c>
      <c r="C38" s="105"/>
      <c r="D38" s="105"/>
      <c r="E38" s="105"/>
      <c r="F38" s="105"/>
      <c r="G38" s="105"/>
      <c r="H38" s="106">
        <v>0.19</v>
      </c>
      <c r="I38" s="106"/>
      <c r="J38" s="44">
        <f>+J37*0.19</f>
        <v>6296369.5292400001</v>
      </c>
    </row>
    <row r="39" spans="2:12" ht="15.65" x14ac:dyDescent="0.25">
      <c r="B39" s="109" t="s">
        <v>52</v>
      </c>
      <c r="C39" s="109"/>
      <c r="D39" s="109"/>
      <c r="E39" s="109"/>
      <c r="F39" s="109"/>
      <c r="G39" s="109"/>
      <c r="H39" s="109"/>
      <c r="I39" s="109"/>
      <c r="J39" s="109"/>
    </row>
    <row r="40" spans="2:12" x14ac:dyDescent="0.25">
      <c r="B40" s="107" t="s">
        <v>45</v>
      </c>
      <c r="C40" s="107"/>
      <c r="D40" s="107"/>
      <c r="E40" s="107"/>
      <c r="F40" s="107"/>
      <c r="G40" s="107"/>
      <c r="H40" s="23"/>
      <c r="I40" s="9">
        <v>0.11</v>
      </c>
      <c r="J40" s="22">
        <f>I35*I40</f>
        <v>3645266.5695599997</v>
      </c>
      <c r="K40" s="117" t="s">
        <v>76</v>
      </c>
      <c r="L40" s="118"/>
    </row>
    <row r="41" spans="2:12" x14ac:dyDescent="0.25">
      <c r="B41" s="107" t="s">
        <v>46</v>
      </c>
      <c r="C41" s="107"/>
      <c r="D41" s="107"/>
      <c r="E41" s="107"/>
      <c r="F41" s="107"/>
      <c r="G41" s="107"/>
      <c r="H41" s="23"/>
      <c r="I41" s="12">
        <v>4.0000000000000001E-3</v>
      </c>
      <c r="J41" s="22">
        <f>I35*I41</f>
        <v>132555.14798400001</v>
      </c>
      <c r="K41" s="117"/>
      <c r="L41" s="118"/>
    </row>
    <row r="42" spans="2:12" x14ac:dyDescent="0.25">
      <c r="B42" s="107" t="s">
        <v>47</v>
      </c>
      <c r="C42" s="107"/>
      <c r="D42" s="107"/>
      <c r="E42" s="107"/>
      <c r="F42" s="107"/>
      <c r="G42" s="107"/>
      <c r="H42" s="23"/>
      <c r="I42" s="12">
        <v>5.0000000000000001E-3</v>
      </c>
      <c r="J42" s="22">
        <f>I35*I42</f>
        <v>165693.93497999999</v>
      </c>
      <c r="K42" s="117"/>
      <c r="L42" s="118"/>
    </row>
    <row r="43" spans="2:12" x14ac:dyDescent="0.25">
      <c r="B43" s="107" t="s">
        <v>51</v>
      </c>
      <c r="C43" s="107"/>
      <c r="D43" s="107"/>
      <c r="E43" s="107"/>
      <c r="F43" s="107"/>
      <c r="G43" s="107"/>
      <c r="H43" s="23"/>
      <c r="I43" s="12">
        <v>0.03</v>
      </c>
      <c r="J43" s="22">
        <f>I35*I43</f>
        <v>994163.60987999989</v>
      </c>
      <c r="K43" s="117"/>
      <c r="L43" s="118"/>
    </row>
    <row r="44" spans="2:12" x14ac:dyDescent="0.25">
      <c r="B44" s="107" t="s">
        <v>75</v>
      </c>
      <c r="C44" s="107"/>
      <c r="D44" s="107"/>
      <c r="E44" s="107"/>
      <c r="F44" s="107"/>
      <c r="G44" s="107"/>
      <c r="H44" s="23"/>
      <c r="I44" s="12">
        <v>0.05</v>
      </c>
      <c r="J44" s="22">
        <f>+J37*I44</f>
        <v>1656939.3498</v>
      </c>
      <c r="K44" s="117"/>
      <c r="L44" s="118"/>
    </row>
    <row r="45" spans="2:12" x14ac:dyDescent="0.25">
      <c r="B45" s="87" t="s">
        <v>71</v>
      </c>
      <c r="C45" s="87"/>
      <c r="D45" s="87"/>
      <c r="E45" s="87"/>
      <c r="F45" s="87"/>
      <c r="G45" s="87"/>
      <c r="H45" s="87"/>
      <c r="I45" s="87"/>
      <c r="J45" s="17">
        <f>SUM(J40:J44)</f>
        <v>6594618.6122039994</v>
      </c>
      <c r="K45" s="117"/>
      <c r="L45" s="118"/>
    </row>
    <row r="46" spans="2:12" x14ac:dyDescent="0.25">
      <c r="B46" s="81"/>
      <c r="C46" s="82"/>
      <c r="D46" s="82"/>
      <c r="E46" s="82"/>
      <c r="F46" s="82"/>
      <c r="G46" s="82"/>
      <c r="H46" s="82"/>
      <c r="I46" s="82"/>
      <c r="J46" s="83"/>
    </row>
    <row r="47" spans="2:12" ht="38.25" customHeight="1" x14ac:dyDescent="0.25">
      <c r="B47" s="105" t="s">
        <v>50</v>
      </c>
      <c r="C47" s="105"/>
      <c r="D47" s="105"/>
      <c r="E47" s="105"/>
      <c r="F47" s="105"/>
      <c r="G47" s="105"/>
      <c r="H47" s="105"/>
      <c r="I47" s="105"/>
      <c r="J47" s="13">
        <f>+J37+J38</f>
        <v>39435156.525239997</v>
      </c>
    </row>
    <row r="48" spans="2:12" x14ac:dyDescent="0.25">
      <c r="B48" s="108"/>
      <c r="C48" s="108"/>
      <c r="D48" s="108"/>
      <c r="E48" s="108"/>
      <c r="F48" s="108"/>
      <c r="G48" s="108"/>
      <c r="H48" s="108"/>
      <c r="I48" s="108"/>
      <c r="J48" s="108"/>
    </row>
    <row r="49" spans="2:10" x14ac:dyDescent="0.25">
      <c r="B49" s="99" t="s">
        <v>74</v>
      </c>
      <c r="C49" s="100"/>
      <c r="D49" s="100"/>
      <c r="E49" s="100"/>
      <c r="F49" s="100"/>
      <c r="G49" s="100"/>
      <c r="H49" s="100"/>
      <c r="I49" s="100"/>
      <c r="J49" s="101"/>
    </row>
    <row r="50" spans="2:10" ht="140.94999999999999" customHeight="1" x14ac:dyDescent="0.25">
      <c r="B50" s="102"/>
      <c r="C50" s="103"/>
      <c r="D50" s="103"/>
      <c r="E50" s="103"/>
      <c r="F50" s="103"/>
      <c r="G50" s="103"/>
      <c r="H50" s="103"/>
      <c r="I50" s="103"/>
      <c r="J50" s="104"/>
    </row>
  </sheetData>
  <mergeCells count="51">
    <mergeCell ref="K40:L45"/>
    <mergeCell ref="B41:G41"/>
    <mergeCell ref="B42:G42"/>
    <mergeCell ref="B43:G43"/>
    <mergeCell ref="B45:I45"/>
    <mergeCell ref="B40:G40"/>
    <mergeCell ref="B18:J18"/>
    <mergeCell ref="C19:D19"/>
    <mergeCell ref="C20:D20"/>
    <mergeCell ref="C21:D21"/>
    <mergeCell ref="I32:J32"/>
    <mergeCell ref="B29:J29"/>
    <mergeCell ref="C27:I27"/>
    <mergeCell ref="B31:G31"/>
    <mergeCell ref="B32:G32"/>
    <mergeCell ref="C22:D22"/>
    <mergeCell ref="C23:D23"/>
    <mergeCell ref="C24:D24"/>
    <mergeCell ref="C25:D25"/>
    <mergeCell ref="C26:D26"/>
    <mergeCell ref="I31:J31"/>
    <mergeCell ref="B36:J36"/>
    <mergeCell ref="B39:J39"/>
    <mergeCell ref="I35:J35"/>
    <mergeCell ref="C28:I28"/>
    <mergeCell ref="C33:H33"/>
    <mergeCell ref="I33:J33"/>
    <mergeCell ref="C35:H35"/>
    <mergeCell ref="B34:J34"/>
    <mergeCell ref="B30:J30"/>
    <mergeCell ref="B49:J50"/>
    <mergeCell ref="B46:J46"/>
    <mergeCell ref="B37:I37"/>
    <mergeCell ref="B38:G38"/>
    <mergeCell ref="H38:I38"/>
    <mergeCell ref="B44:G44"/>
    <mergeCell ref="B47:I47"/>
    <mergeCell ref="B48:J48"/>
    <mergeCell ref="B6:J6"/>
    <mergeCell ref="B1:J1"/>
    <mergeCell ref="B2:J2"/>
    <mergeCell ref="B3:J3"/>
    <mergeCell ref="B4:J4"/>
    <mergeCell ref="B5:J5"/>
    <mergeCell ref="B17:J17"/>
    <mergeCell ref="B7:J7"/>
    <mergeCell ref="B9:J9"/>
    <mergeCell ref="C12:D12"/>
    <mergeCell ref="C13:D13"/>
    <mergeCell ref="C14:I14"/>
    <mergeCell ref="H8:I8"/>
  </mergeCells>
  <pageMargins left="0.7" right="0.7" top="0.75" bottom="0.75" header="0.3" footer="0.3"/>
  <pageSetup scale="44"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9"/>
  <sheetViews>
    <sheetView tabSelected="1" topLeftCell="E1" zoomScale="80" zoomScaleNormal="80" zoomScaleSheetLayoutView="85" workbookViewId="0">
      <selection activeCell="B28" sqref="B28:I28"/>
    </sheetView>
  </sheetViews>
  <sheetFormatPr baseColWidth="10" defaultColWidth="11.375" defaultRowHeight="14.3" x14ac:dyDescent="0.25"/>
  <cols>
    <col min="2" max="2" width="11.375" style="60"/>
    <col min="4" max="4" width="42.125" customWidth="1"/>
    <col min="7" max="7" width="15" customWidth="1"/>
    <col min="8" max="8" width="21.375" customWidth="1"/>
    <col min="9" max="9" width="32" customWidth="1"/>
    <col min="10" max="10" width="19.875" customWidth="1"/>
    <col min="11" max="11" width="17.125" customWidth="1"/>
    <col min="12" max="12" width="12.75" bestFit="1" customWidth="1"/>
  </cols>
  <sheetData>
    <row r="1" spans="1:11" x14ac:dyDescent="0.25">
      <c r="A1" s="14"/>
      <c r="B1" s="92" t="s">
        <v>0</v>
      </c>
      <c r="C1" s="93"/>
      <c r="D1" s="93"/>
      <c r="E1" s="93"/>
      <c r="F1" s="93"/>
      <c r="G1" s="93"/>
      <c r="H1" s="93"/>
      <c r="I1" s="94"/>
    </row>
    <row r="2" spans="1:11" x14ac:dyDescent="0.25">
      <c r="A2" s="14"/>
      <c r="B2" s="95" t="s">
        <v>1</v>
      </c>
      <c r="C2" s="96"/>
      <c r="D2" s="96"/>
      <c r="E2" s="96"/>
      <c r="F2" s="96"/>
      <c r="G2" s="96"/>
      <c r="H2" s="96"/>
      <c r="I2" s="97"/>
    </row>
    <row r="3" spans="1:11" x14ac:dyDescent="0.25">
      <c r="A3" s="14"/>
      <c r="B3" s="95" t="s">
        <v>2</v>
      </c>
      <c r="C3" s="96"/>
      <c r="D3" s="96"/>
      <c r="E3" s="96"/>
      <c r="F3" s="96"/>
      <c r="G3" s="96"/>
      <c r="H3" s="96"/>
      <c r="I3" s="97"/>
    </row>
    <row r="4" spans="1:11" x14ac:dyDescent="0.25">
      <c r="A4" s="14"/>
      <c r="B4" s="95" t="s">
        <v>3</v>
      </c>
      <c r="C4" s="96"/>
      <c r="D4" s="96"/>
      <c r="E4" s="96"/>
      <c r="F4" s="96"/>
      <c r="G4" s="96"/>
      <c r="H4" s="96"/>
      <c r="I4" s="97"/>
    </row>
    <row r="5" spans="1:11" ht="15.65" x14ac:dyDescent="0.25">
      <c r="A5" s="14"/>
      <c r="B5" s="98" t="s">
        <v>4</v>
      </c>
      <c r="C5" s="98"/>
      <c r="D5" s="98"/>
      <c r="E5" s="98"/>
      <c r="F5" s="98"/>
      <c r="G5" s="98"/>
      <c r="H5" s="98"/>
      <c r="I5" s="98"/>
    </row>
    <row r="6" spans="1:11" x14ac:dyDescent="0.25">
      <c r="B6" s="89"/>
      <c r="C6" s="90"/>
      <c r="D6" s="90"/>
      <c r="E6" s="90"/>
      <c r="F6" s="90"/>
      <c r="G6" s="90"/>
      <c r="H6" s="90"/>
      <c r="I6" s="91"/>
    </row>
    <row r="7" spans="1:11" ht="92.25" customHeight="1" x14ac:dyDescent="0.25">
      <c r="B7" s="133" t="s">
        <v>102</v>
      </c>
      <c r="C7" s="134"/>
      <c r="D7" s="134"/>
      <c r="E7" s="134"/>
      <c r="F7" s="134"/>
      <c r="G7" s="134"/>
      <c r="H7" s="134"/>
      <c r="I7" s="135"/>
    </row>
    <row r="8" spans="1:11" ht="15.65" x14ac:dyDescent="0.25">
      <c r="B8" s="2"/>
      <c r="C8" s="3"/>
      <c r="D8" s="3"/>
      <c r="E8" s="3"/>
      <c r="F8" s="3"/>
      <c r="G8" s="3"/>
      <c r="H8" s="3"/>
      <c r="I8" s="4"/>
    </row>
    <row r="9" spans="1:11" ht="15.65" x14ac:dyDescent="0.25">
      <c r="B9" s="85" t="s">
        <v>5</v>
      </c>
      <c r="C9" s="85"/>
      <c r="D9" s="85"/>
      <c r="E9" s="85"/>
      <c r="F9" s="85"/>
      <c r="G9" s="85"/>
      <c r="H9" s="85"/>
      <c r="I9" s="85"/>
    </row>
    <row r="10" spans="1:11" ht="93.1" customHeight="1" x14ac:dyDescent="0.25">
      <c r="B10" s="1" t="s">
        <v>6</v>
      </c>
      <c r="C10" s="136" t="s">
        <v>7</v>
      </c>
      <c r="D10" s="136"/>
      <c r="E10" s="64" t="s">
        <v>8</v>
      </c>
      <c r="F10" s="5" t="s">
        <v>77</v>
      </c>
      <c r="G10" s="5" t="s">
        <v>84</v>
      </c>
      <c r="H10" s="5" t="s">
        <v>10</v>
      </c>
      <c r="I10" s="5" t="s">
        <v>87</v>
      </c>
    </row>
    <row r="11" spans="1:11" x14ac:dyDescent="0.25">
      <c r="B11" s="52">
        <v>1.1000000000000001</v>
      </c>
      <c r="C11" s="137" t="s">
        <v>12</v>
      </c>
      <c r="D11" s="138"/>
      <c r="E11" s="138"/>
      <c r="F11" s="138"/>
      <c r="G11" s="138"/>
      <c r="H11" s="138"/>
      <c r="I11" s="139"/>
    </row>
    <row r="12" spans="1:11" ht="20.399999999999999" customHeight="1" x14ac:dyDescent="0.25">
      <c r="B12" s="10" t="s">
        <v>13</v>
      </c>
      <c r="C12" s="86" t="s">
        <v>94</v>
      </c>
      <c r="D12" s="86"/>
      <c r="E12" s="8">
        <v>1</v>
      </c>
      <c r="F12" s="8">
        <v>1.5</v>
      </c>
      <c r="G12" s="18">
        <f>'PROMEDIO HONORARIOS'!F6</f>
        <v>4458261</v>
      </c>
      <c r="H12" s="9">
        <v>0.3</v>
      </c>
      <c r="I12" s="19">
        <f>ROUND(E12*F12*G12*H12,0)</f>
        <v>2006217</v>
      </c>
      <c r="K12" s="42"/>
    </row>
    <row r="13" spans="1:11" ht="18.7" customHeight="1" x14ac:dyDescent="0.25">
      <c r="B13" s="10" t="s">
        <v>14</v>
      </c>
      <c r="C13" s="86" t="s">
        <v>15</v>
      </c>
      <c r="D13" s="86"/>
      <c r="E13" s="8">
        <v>1</v>
      </c>
      <c r="F13" s="8">
        <v>1.5</v>
      </c>
      <c r="G13" s="18">
        <f>'PROMEDIO HONORARIOS'!F7</f>
        <v>2305507.3333333335</v>
      </c>
      <c r="H13" s="9">
        <v>0.5</v>
      </c>
      <c r="I13" s="19">
        <f>ROUND(E13*F13*G13*H13,0)</f>
        <v>1729131</v>
      </c>
      <c r="K13" s="42"/>
    </row>
    <row r="14" spans="1:11" x14ac:dyDescent="0.25">
      <c r="B14" s="11" t="s">
        <v>16</v>
      </c>
      <c r="C14" s="87" t="s">
        <v>17</v>
      </c>
      <c r="D14" s="87"/>
      <c r="E14" s="87"/>
      <c r="F14" s="87"/>
      <c r="G14" s="87"/>
      <c r="H14" s="87"/>
      <c r="I14" s="17">
        <f>SUM(I12:I13)</f>
        <v>3735348</v>
      </c>
    </row>
    <row r="15" spans="1:11" x14ac:dyDescent="0.25">
      <c r="B15" s="49"/>
      <c r="C15" s="50"/>
      <c r="D15" s="50"/>
      <c r="E15" s="50"/>
      <c r="F15" s="50"/>
      <c r="G15" s="50"/>
      <c r="H15" s="50" t="s">
        <v>99</v>
      </c>
      <c r="I15" s="51">
        <v>1.4</v>
      </c>
    </row>
    <row r="16" spans="1:11" x14ac:dyDescent="0.25">
      <c r="B16" s="49"/>
      <c r="C16" s="50"/>
      <c r="D16" s="50"/>
      <c r="E16" s="50"/>
      <c r="F16" s="50"/>
      <c r="G16" s="50"/>
      <c r="H16" s="50"/>
      <c r="I16" s="80">
        <f>+I14*I15</f>
        <v>5229487.1999999993</v>
      </c>
    </row>
    <row r="17" spans="2:11" x14ac:dyDescent="0.25">
      <c r="B17" s="81"/>
      <c r="C17" s="82"/>
      <c r="D17" s="82"/>
      <c r="E17" s="82"/>
      <c r="F17" s="82"/>
      <c r="G17" s="82"/>
      <c r="H17" s="82"/>
      <c r="I17" s="83"/>
      <c r="J17" s="57"/>
    </row>
    <row r="18" spans="2:11" ht="15.65" x14ac:dyDescent="0.25">
      <c r="B18" s="85" t="s">
        <v>18</v>
      </c>
      <c r="C18" s="85"/>
      <c r="D18" s="85"/>
      <c r="E18" s="85"/>
      <c r="F18" s="85"/>
      <c r="G18" s="85"/>
      <c r="H18" s="85"/>
      <c r="I18" s="85"/>
      <c r="J18" s="57"/>
    </row>
    <row r="19" spans="2:11" ht="42.8" x14ac:dyDescent="0.25">
      <c r="B19" s="64" t="s">
        <v>19</v>
      </c>
      <c r="C19" s="136" t="s">
        <v>7</v>
      </c>
      <c r="D19" s="136"/>
      <c r="E19" s="64" t="s">
        <v>8</v>
      </c>
      <c r="F19" s="5" t="s">
        <v>77</v>
      </c>
      <c r="G19" s="5" t="s">
        <v>20</v>
      </c>
      <c r="H19" s="5" t="s">
        <v>10</v>
      </c>
      <c r="I19" s="5" t="s">
        <v>88</v>
      </c>
      <c r="K19" s="58"/>
    </row>
    <row r="20" spans="2:11" ht="36.700000000000003" customHeight="1" x14ac:dyDescent="0.25">
      <c r="B20" s="10">
        <v>2.1</v>
      </c>
      <c r="C20" s="114" t="s">
        <v>30</v>
      </c>
      <c r="D20" s="114"/>
      <c r="E20" s="8">
        <v>1</v>
      </c>
      <c r="F20" s="8">
        <v>1.5</v>
      </c>
      <c r="G20" s="18">
        <v>600000</v>
      </c>
      <c r="H20" s="21" t="s">
        <v>83</v>
      </c>
      <c r="I20" s="19">
        <f>+G20*F20</f>
        <v>900000</v>
      </c>
    </row>
    <row r="21" spans="2:11" ht="29.25" customHeight="1" x14ac:dyDescent="0.25">
      <c r="B21" s="53">
        <v>2.2999999999999998</v>
      </c>
      <c r="C21" s="114" t="s">
        <v>78</v>
      </c>
      <c r="D21" s="114"/>
      <c r="E21" s="54">
        <v>1</v>
      </c>
      <c r="F21" s="8">
        <v>1.5</v>
      </c>
      <c r="G21" s="55">
        <v>600000</v>
      </c>
      <c r="H21" s="56"/>
      <c r="I21" s="19">
        <f t="shared" ref="I21:I23" si="0">+G21*F21</f>
        <v>900000</v>
      </c>
    </row>
    <row r="22" spans="2:11" ht="29.25" customHeight="1" x14ac:dyDescent="0.25">
      <c r="B22" s="53">
        <v>2.4</v>
      </c>
      <c r="C22" s="114" t="s">
        <v>79</v>
      </c>
      <c r="D22" s="114"/>
      <c r="E22" s="54">
        <v>1</v>
      </c>
      <c r="F22" s="8">
        <v>1.5</v>
      </c>
      <c r="G22" s="55">
        <f>'PROMEDIO HONORARIOS'!C14</f>
        <v>500000</v>
      </c>
      <c r="H22" s="56"/>
      <c r="I22" s="19">
        <f t="shared" si="0"/>
        <v>750000</v>
      </c>
    </row>
    <row r="23" spans="2:11" ht="29.25" customHeight="1" x14ac:dyDescent="0.25">
      <c r="B23" s="53" t="s">
        <v>29</v>
      </c>
      <c r="C23" s="126" t="s">
        <v>22</v>
      </c>
      <c r="D23" s="126"/>
      <c r="E23" s="54">
        <v>1</v>
      </c>
      <c r="F23" s="8">
        <v>1.5</v>
      </c>
      <c r="G23" s="55">
        <v>93094.5</v>
      </c>
      <c r="H23" s="56"/>
      <c r="I23" s="19">
        <f t="shared" si="0"/>
        <v>139641.75</v>
      </c>
    </row>
    <row r="24" spans="2:11" x14ac:dyDescent="0.25">
      <c r="B24" s="24" t="s">
        <v>34</v>
      </c>
      <c r="C24" s="87" t="s">
        <v>35</v>
      </c>
      <c r="D24" s="87"/>
      <c r="E24" s="87"/>
      <c r="F24" s="87"/>
      <c r="G24" s="87"/>
      <c r="H24" s="87"/>
      <c r="I24" s="17">
        <f>SUM(I20:I23)</f>
        <v>2689641.75</v>
      </c>
      <c r="K24" s="25"/>
    </row>
    <row r="25" spans="2:11" ht="15.65" x14ac:dyDescent="0.25">
      <c r="B25" s="130" t="s">
        <v>91</v>
      </c>
      <c r="C25" s="131"/>
      <c r="D25" s="131"/>
      <c r="E25" s="131"/>
      <c r="F25" s="131"/>
      <c r="G25" s="131"/>
      <c r="H25" s="132"/>
      <c r="I25" s="67">
        <f>I16+I24</f>
        <v>7919128.9499999993</v>
      </c>
      <c r="K25" s="25"/>
    </row>
    <row r="26" spans="2:11" x14ac:dyDescent="0.25">
      <c r="B26" s="81"/>
      <c r="C26" s="82"/>
      <c r="D26" s="82"/>
      <c r="E26" s="82"/>
      <c r="F26" s="82"/>
      <c r="G26" s="82"/>
      <c r="H26" s="82"/>
      <c r="I26" s="83"/>
      <c r="K26" s="25"/>
    </row>
    <row r="27" spans="2:11" x14ac:dyDescent="0.25">
      <c r="B27" s="61"/>
      <c r="C27" s="62"/>
      <c r="D27" s="62"/>
      <c r="E27" s="62"/>
      <c r="F27" s="62"/>
      <c r="G27" s="62"/>
      <c r="H27" s="62"/>
      <c r="I27" s="63"/>
      <c r="K27" s="25"/>
    </row>
    <row r="28" spans="2:11" ht="15.65" x14ac:dyDescent="0.25">
      <c r="B28" s="127" t="s">
        <v>90</v>
      </c>
      <c r="C28" s="128"/>
      <c r="D28" s="128"/>
      <c r="E28" s="128"/>
      <c r="F28" s="128"/>
      <c r="G28" s="128"/>
      <c r="H28" s="128"/>
      <c r="I28" s="129"/>
      <c r="K28" s="25"/>
    </row>
    <row r="29" spans="2:11" ht="15.65" x14ac:dyDescent="0.25">
      <c r="B29" s="119" t="s">
        <v>85</v>
      </c>
      <c r="C29" s="119"/>
      <c r="D29" s="119"/>
      <c r="E29" s="119"/>
      <c r="F29" s="119"/>
      <c r="G29" s="119"/>
      <c r="H29" s="119"/>
      <c r="I29" s="68">
        <f>+I25</f>
        <v>7919128.9499999993</v>
      </c>
      <c r="K29" s="25"/>
    </row>
    <row r="30" spans="2:11" ht="15.65" x14ac:dyDescent="0.25">
      <c r="B30" s="121" t="s">
        <v>49</v>
      </c>
      <c r="C30" s="122"/>
      <c r="D30" s="122"/>
      <c r="E30" s="122"/>
      <c r="F30" s="69"/>
      <c r="G30" s="69"/>
      <c r="H30" s="70">
        <v>0.19</v>
      </c>
      <c r="I30" s="68">
        <f>ROUND(I29*H30,)</f>
        <v>1504635</v>
      </c>
      <c r="K30" s="25"/>
    </row>
    <row r="31" spans="2:11" ht="15.65" x14ac:dyDescent="0.25">
      <c r="B31" s="121" t="s">
        <v>47</v>
      </c>
      <c r="C31" s="122"/>
      <c r="D31" s="122"/>
      <c r="E31" s="122"/>
      <c r="F31" s="69"/>
      <c r="G31" s="69"/>
      <c r="H31" s="70">
        <v>5.0000000000000001E-3</v>
      </c>
      <c r="I31" s="68">
        <f>ROUND(I29*H31,)</f>
        <v>39596</v>
      </c>
      <c r="K31" s="25"/>
    </row>
    <row r="32" spans="2:11" ht="15.65" x14ac:dyDescent="0.25">
      <c r="B32" s="121" t="s">
        <v>51</v>
      </c>
      <c r="C32" s="122"/>
      <c r="D32" s="122"/>
      <c r="E32" s="122"/>
      <c r="F32" s="69"/>
      <c r="G32" s="69"/>
      <c r="H32" s="79">
        <v>0.03</v>
      </c>
      <c r="I32" s="78">
        <f>I29*H32</f>
        <v>237573.86849999998</v>
      </c>
      <c r="K32" s="25"/>
    </row>
    <row r="33" spans="2:12" ht="15.65" x14ac:dyDescent="0.25">
      <c r="B33" s="121" t="s">
        <v>46</v>
      </c>
      <c r="C33" s="122"/>
      <c r="D33" s="122"/>
      <c r="E33" s="122"/>
      <c r="F33" s="69"/>
      <c r="G33" s="69"/>
      <c r="H33" s="70">
        <v>4.0000000000000001E-3</v>
      </c>
      <c r="I33" s="68">
        <f>I29*H33</f>
        <v>31676.515799999997</v>
      </c>
    </row>
    <row r="34" spans="2:12" ht="15.65" x14ac:dyDescent="0.25">
      <c r="B34" s="121" t="s">
        <v>89</v>
      </c>
      <c r="C34" s="122"/>
      <c r="D34" s="122"/>
      <c r="E34" s="122"/>
      <c r="F34" s="122"/>
      <c r="G34" s="125"/>
      <c r="H34" s="71">
        <v>0.11</v>
      </c>
      <c r="I34" s="68">
        <f>I29*H34</f>
        <v>871104.18449999997</v>
      </c>
    </row>
    <row r="35" spans="2:12" ht="28.55" customHeight="1" x14ac:dyDescent="0.25">
      <c r="B35" s="120" t="s">
        <v>86</v>
      </c>
      <c r="C35" s="120"/>
      <c r="D35" s="120"/>
      <c r="E35" s="120"/>
      <c r="F35" s="120"/>
      <c r="G35" s="120"/>
      <c r="H35" s="120"/>
      <c r="I35" s="72">
        <f>SUM(I29:I34)</f>
        <v>10603714.518799998</v>
      </c>
      <c r="J35" s="59"/>
      <c r="K35" s="57"/>
      <c r="L35" s="58"/>
    </row>
    <row r="36" spans="2:12" x14ac:dyDescent="0.25">
      <c r="B36" s="108"/>
      <c r="C36" s="108"/>
      <c r="D36" s="108"/>
      <c r="E36" s="108"/>
      <c r="F36" s="108"/>
      <c r="G36" s="108"/>
      <c r="H36" s="108"/>
      <c r="I36" s="108"/>
    </row>
    <row r="37" spans="2:12" x14ac:dyDescent="0.25">
      <c r="B37" s="99" t="s">
        <v>100</v>
      </c>
      <c r="C37" s="100"/>
      <c r="D37" s="100"/>
      <c r="E37" s="100"/>
      <c r="F37" s="100"/>
      <c r="G37" s="100"/>
      <c r="H37" s="100"/>
      <c r="I37" s="101"/>
    </row>
    <row r="38" spans="2:12" ht="80.7" customHeight="1" x14ac:dyDescent="0.25">
      <c r="B38" s="102"/>
      <c r="C38" s="103"/>
      <c r="D38" s="103"/>
      <c r="E38" s="103"/>
      <c r="F38" s="103"/>
      <c r="G38" s="103"/>
      <c r="H38" s="103"/>
      <c r="I38" s="104"/>
    </row>
    <row r="39" spans="2:12" x14ac:dyDescent="0.25">
      <c r="B39" s="123"/>
      <c r="C39" s="123"/>
      <c r="D39" s="123"/>
      <c r="E39" s="123"/>
      <c r="F39" s="123"/>
      <c r="G39" s="123"/>
      <c r="H39" s="123"/>
      <c r="I39" s="123"/>
    </row>
    <row r="40" spans="2:12" x14ac:dyDescent="0.25">
      <c r="B40" s="124"/>
      <c r="C40" s="124"/>
      <c r="D40" s="124"/>
      <c r="E40" s="124"/>
      <c r="F40" s="124"/>
      <c r="G40" s="124"/>
      <c r="H40" s="124"/>
      <c r="I40" s="124"/>
    </row>
    <row r="41" spans="2:12" x14ac:dyDescent="0.25">
      <c r="B41" s="124"/>
      <c r="C41" s="124"/>
      <c r="D41" s="124"/>
      <c r="E41" s="124"/>
      <c r="F41" s="124"/>
      <c r="G41" s="124"/>
      <c r="H41" s="124"/>
      <c r="I41" s="124"/>
    </row>
    <row r="42" spans="2:12" x14ac:dyDescent="0.25">
      <c r="B42" s="124"/>
      <c r="C42" s="124"/>
      <c r="D42" s="124"/>
      <c r="E42" s="124"/>
      <c r="F42" s="124"/>
      <c r="G42" s="124"/>
      <c r="H42" s="124"/>
      <c r="I42" s="124"/>
    </row>
    <row r="43" spans="2:12" x14ac:dyDescent="0.25">
      <c r="B43" s="124"/>
      <c r="C43" s="124"/>
      <c r="D43" s="124"/>
      <c r="E43" s="124"/>
      <c r="F43" s="124"/>
      <c r="G43" s="124"/>
      <c r="H43" s="124"/>
      <c r="I43" s="124"/>
    </row>
    <row r="44" spans="2:12" x14ac:dyDescent="0.25">
      <c r="B44" s="124"/>
      <c r="C44" s="124"/>
      <c r="D44" s="124"/>
      <c r="E44" s="124"/>
      <c r="F44" s="124"/>
      <c r="G44" s="124"/>
      <c r="H44" s="124"/>
      <c r="I44" s="124"/>
    </row>
    <row r="45" spans="2:12" x14ac:dyDescent="0.25">
      <c r="B45" s="124"/>
      <c r="C45" s="124"/>
      <c r="D45" s="124"/>
      <c r="E45" s="124"/>
      <c r="F45" s="124"/>
      <c r="G45" s="124"/>
      <c r="H45" s="124"/>
      <c r="I45" s="124"/>
    </row>
    <row r="46" spans="2:12" x14ac:dyDescent="0.25">
      <c r="B46" s="124"/>
      <c r="C46" s="124"/>
      <c r="D46" s="124"/>
      <c r="E46" s="124"/>
      <c r="F46" s="124"/>
      <c r="G46" s="124"/>
      <c r="H46" s="124"/>
      <c r="I46" s="124"/>
    </row>
    <row r="47" spans="2:12" x14ac:dyDescent="0.25">
      <c r="B47" s="124"/>
      <c r="C47" s="124"/>
      <c r="D47" s="124"/>
      <c r="E47" s="124"/>
      <c r="F47" s="124"/>
      <c r="G47" s="124"/>
      <c r="H47" s="124"/>
      <c r="I47" s="124"/>
    </row>
    <row r="48" spans="2:12" x14ac:dyDescent="0.25">
      <c r="B48" s="124"/>
      <c r="C48" s="124"/>
      <c r="D48" s="124"/>
      <c r="E48" s="124"/>
      <c r="F48" s="124"/>
      <c r="G48" s="124"/>
      <c r="H48" s="124"/>
      <c r="I48" s="124"/>
    </row>
    <row r="49" spans="2:9" x14ac:dyDescent="0.25">
      <c r="B49" s="124"/>
      <c r="C49" s="124"/>
      <c r="D49" s="124"/>
      <c r="E49" s="124"/>
      <c r="F49" s="124"/>
      <c r="G49" s="124"/>
      <c r="H49" s="124"/>
      <c r="I49" s="124"/>
    </row>
  </sheetData>
  <mergeCells count="34">
    <mergeCell ref="B6:I6"/>
    <mergeCell ref="B1:I1"/>
    <mergeCell ref="B2:I2"/>
    <mergeCell ref="B3:I3"/>
    <mergeCell ref="B4:I4"/>
    <mergeCell ref="B5:I5"/>
    <mergeCell ref="C21:D21"/>
    <mergeCell ref="B7:I7"/>
    <mergeCell ref="B9:I9"/>
    <mergeCell ref="C10:D10"/>
    <mergeCell ref="C11:I11"/>
    <mergeCell ref="C12:D12"/>
    <mergeCell ref="C13:D13"/>
    <mergeCell ref="C14:H14"/>
    <mergeCell ref="B17:I17"/>
    <mergeCell ref="B18:I18"/>
    <mergeCell ref="C19:D19"/>
    <mergeCell ref="C20:D20"/>
    <mergeCell ref="C22:D22"/>
    <mergeCell ref="C23:D23"/>
    <mergeCell ref="C24:H24"/>
    <mergeCell ref="B26:I26"/>
    <mergeCell ref="B28:I28"/>
    <mergeCell ref="B25:H25"/>
    <mergeCell ref="B39:I49"/>
    <mergeCell ref="B33:E33"/>
    <mergeCell ref="B31:E31"/>
    <mergeCell ref="B30:E30"/>
    <mergeCell ref="B34:G34"/>
    <mergeCell ref="B29:H29"/>
    <mergeCell ref="B35:H35"/>
    <mergeCell ref="B36:I36"/>
    <mergeCell ref="B32:E32"/>
    <mergeCell ref="B37:I38"/>
  </mergeCells>
  <pageMargins left="0.7" right="0.7" top="0.75" bottom="0.75" header="0.3" footer="0.3"/>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8"/>
  <sheetViews>
    <sheetView workbookViewId="0">
      <selection activeCell="C13" sqref="C13"/>
    </sheetView>
  </sheetViews>
  <sheetFormatPr baseColWidth="10" defaultColWidth="11.375" defaultRowHeight="14.3" x14ac:dyDescent="0.25"/>
  <cols>
    <col min="1" max="1" width="16.625" customWidth="1"/>
    <col min="2" max="2" width="48.75" bestFit="1" customWidth="1"/>
    <col min="3" max="3" width="21.75" style="30" customWidth="1"/>
    <col min="4" max="9" width="16.625" style="30" customWidth="1"/>
  </cols>
  <sheetData>
    <row r="3" spans="1:8" ht="27" customHeight="1" x14ac:dyDescent="0.25">
      <c r="B3" s="140" t="s">
        <v>80</v>
      </c>
      <c r="C3" s="140"/>
      <c r="D3" s="140"/>
      <c r="E3" s="140"/>
      <c r="F3" s="140"/>
    </row>
    <row r="4" spans="1:8" ht="42.8" customHeight="1" x14ac:dyDescent="0.25">
      <c r="B4" s="141" t="s">
        <v>93</v>
      </c>
      <c r="C4" s="141"/>
      <c r="D4" s="141"/>
      <c r="E4" s="141"/>
      <c r="F4" s="141"/>
    </row>
    <row r="5" spans="1:8" ht="62.35" customHeight="1" x14ac:dyDescent="0.25">
      <c r="B5" s="73"/>
      <c r="C5" s="39" t="s">
        <v>57</v>
      </c>
      <c r="D5" s="39" t="s">
        <v>58</v>
      </c>
      <c r="E5" s="39" t="s">
        <v>59</v>
      </c>
      <c r="F5" s="39" t="s">
        <v>60</v>
      </c>
    </row>
    <row r="6" spans="1:8" x14ac:dyDescent="0.25">
      <c r="B6" s="31" t="s">
        <v>61</v>
      </c>
      <c r="C6" s="32">
        <v>4255325</v>
      </c>
      <c r="D6" s="32"/>
      <c r="E6" s="32">
        <v>4661197</v>
      </c>
      <c r="F6" s="32">
        <f>AVERAGE(C6:E6)</f>
        <v>4458261</v>
      </c>
      <c r="G6" s="33"/>
      <c r="H6" s="33"/>
    </row>
    <row r="7" spans="1:8" x14ac:dyDescent="0.25">
      <c r="B7" s="31" t="s">
        <v>62</v>
      </c>
      <c r="C7" s="32">
        <v>3255325</v>
      </c>
      <c r="D7" s="32"/>
      <c r="E7" s="32">
        <v>3661197</v>
      </c>
      <c r="F7" s="32">
        <f>(C7+D7+E7)/3</f>
        <v>2305507.3333333335</v>
      </c>
      <c r="G7" s="33"/>
      <c r="H7" s="33"/>
    </row>
    <row r="8" spans="1:8" x14ac:dyDescent="0.25">
      <c r="B8" s="74" t="s">
        <v>63</v>
      </c>
      <c r="C8" s="75" t="s">
        <v>81</v>
      </c>
      <c r="D8" s="75" t="s">
        <v>64</v>
      </c>
      <c r="E8" s="75" t="s">
        <v>65</v>
      </c>
      <c r="F8" s="76"/>
      <c r="G8" s="33"/>
      <c r="H8" s="33"/>
    </row>
    <row r="10" spans="1:8" ht="28.55" x14ac:dyDescent="0.25">
      <c r="A10" s="142" t="s">
        <v>101</v>
      </c>
      <c r="B10" s="142"/>
      <c r="C10" s="142"/>
      <c r="D10" s="34"/>
      <c r="E10" s="34" t="s">
        <v>66</v>
      </c>
      <c r="F10" s="34"/>
    </row>
    <row r="11" spans="1:8" ht="33.799999999999997" customHeight="1" x14ac:dyDescent="0.25">
      <c r="A11" s="65" t="s">
        <v>96</v>
      </c>
      <c r="B11" s="77" t="s">
        <v>95</v>
      </c>
      <c r="C11" s="32">
        <v>400000</v>
      </c>
      <c r="D11" s="34"/>
      <c r="E11" s="34"/>
      <c r="F11" s="34"/>
    </row>
    <row r="12" spans="1:8" x14ac:dyDescent="0.25">
      <c r="A12" s="143" t="s">
        <v>82</v>
      </c>
      <c r="B12" s="35" t="s">
        <v>97</v>
      </c>
      <c r="C12" s="32">
        <v>600000</v>
      </c>
      <c r="D12" s="34"/>
      <c r="E12" s="34"/>
      <c r="F12" s="34"/>
    </row>
    <row r="13" spans="1:8" x14ac:dyDescent="0.25">
      <c r="A13" s="144"/>
      <c r="B13" s="35" t="s">
        <v>98</v>
      </c>
      <c r="C13" s="66">
        <v>500000</v>
      </c>
      <c r="D13" s="34"/>
      <c r="E13" s="34"/>
      <c r="F13" s="34"/>
    </row>
    <row r="14" spans="1:8" x14ac:dyDescent="0.25">
      <c r="A14" s="145"/>
      <c r="B14" s="35" t="s">
        <v>67</v>
      </c>
      <c r="C14" s="36">
        <f>AVERAGE(C11:C13)</f>
        <v>500000</v>
      </c>
      <c r="D14" s="34"/>
      <c r="E14" s="34"/>
      <c r="F14" s="34"/>
    </row>
    <row r="15" spans="1:8" x14ac:dyDescent="0.25">
      <c r="C15" s="34">
        <f>+C14*2</f>
        <v>1000000</v>
      </c>
      <c r="D15" s="34"/>
      <c r="E15" s="34"/>
      <c r="F15" s="34"/>
    </row>
    <row r="16" spans="1:8" x14ac:dyDescent="0.25">
      <c r="A16" s="37" t="s">
        <v>92</v>
      </c>
    </row>
    <row r="17" spans="1:3" ht="28.55" x14ac:dyDescent="0.25">
      <c r="A17" s="38" t="s">
        <v>66</v>
      </c>
      <c r="B17" s="38" t="s">
        <v>68</v>
      </c>
      <c r="C17" s="39" t="s">
        <v>69</v>
      </c>
    </row>
    <row r="18" spans="1:3" ht="42.8" x14ac:dyDescent="0.25">
      <c r="A18" s="40">
        <v>313</v>
      </c>
      <c r="B18" s="41" t="s">
        <v>70</v>
      </c>
      <c r="C18" s="65">
        <v>4</v>
      </c>
    </row>
  </sheetData>
  <mergeCells count="4">
    <mergeCell ref="B3:F3"/>
    <mergeCell ref="B4:F4"/>
    <mergeCell ref="A10:C10"/>
    <mergeCell ref="A12:A14"/>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ESTUDIO DE MERCADO</vt:lpstr>
      <vt:lpstr>PRESUPUESTO INTERV OBRA ELECT</vt:lpstr>
      <vt:lpstr>PROMEDIO HONORARIOS</vt:lpstr>
      <vt:lpstr>'ESTUDIO DE MERCADO'!Área_de_impresión</vt:lpstr>
      <vt:lpstr>'PRESUPUESTO INTERV OBRA ELECT'!Área_de_impresión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Mayoli Sunce  Tapiero</cp:lastModifiedBy>
  <cp:lastPrinted>2020-11-27T16:38:11Z</cp:lastPrinted>
  <dcterms:created xsi:type="dcterms:W3CDTF">2020-11-09T02:29:06Z</dcterms:created>
  <dcterms:modified xsi:type="dcterms:W3CDTF">2023-08-18T19:51:33Z</dcterms:modified>
</cp:coreProperties>
</file>