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lin.murcia\Colombia Compra Eficiente\Intendencia Evaluación - General\07. Evaluacion economica\"/>
    </mc:Choice>
  </mc:AlternateContent>
  <xr:revisionPtr revIDLastSave="106" documentId="8_{0DFA6FD2-2E3B-4279-A8CE-AFF05683AC28}" xr6:coauthVersionLast="41" xr6:coauthVersionMax="45" xr10:uidLastSave="{F6BCFF63-3514-4ADA-940C-96B5CF6B0B6A}"/>
  <bookViews>
    <workbookView xWindow="-5910" yWindow="1935" windowWidth="20010" windowHeight="7320" tabRatio="788" firstSheet="25" activeTab="30" xr2:uid="{53AA08BD-566F-4D98-B8BE-4B98E14FABFA}"/>
  </bookViews>
  <sheets>
    <sheet name="Rangos" sheetId="61" r:id="rId1"/>
    <sheet name="1" sheetId="1" r:id="rId2"/>
    <sheet name="2" sheetId="4" r:id="rId3"/>
    <sheet name="3" sheetId="5" r:id="rId4"/>
    <sheet name="4" sheetId="6" r:id="rId5"/>
    <sheet name="5" sheetId="7" r:id="rId6"/>
    <sheet name="6" sheetId="8" r:id="rId7"/>
    <sheet name="7" sheetId="9" r:id="rId8"/>
    <sheet name="8" sheetId="10" r:id="rId9"/>
    <sheet name="9" sheetId="11" r:id="rId10"/>
    <sheet name="10" sheetId="12" r:id="rId11"/>
    <sheet name="11" sheetId="13" r:id="rId12"/>
    <sheet name="12" sheetId="14" r:id="rId13"/>
    <sheet name="13" sheetId="15" r:id="rId14"/>
    <sheet name="14" sheetId="16" r:id="rId15"/>
    <sheet name="15" sheetId="17" r:id="rId16"/>
    <sheet name="16 " sheetId="62" r:id="rId17"/>
    <sheet name="17" sheetId="19" r:id="rId18"/>
    <sheet name="18" sheetId="20" r:id="rId19"/>
    <sheet name="19" sheetId="21" r:id="rId20"/>
    <sheet name="20" sheetId="22" r:id="rId21"/>
    <sheet name="21" sheetId="23" r:id="rId22"/>
    <sheet name="22" sheetId="24" r:id="rId23"/>
    <sheet name="23" sheetId="25" r:id="rId24"/>
    <sheet name="24" sheetId="26" r:id="rId25"/>
    <sheet name="25" sheetId="27" r:id="rId26"/>
    <sheet name="26" sheetId="28" r:id="rId27"/>
    <sheet name="27" sheetId="29" r:id="rId28"/>
    <sheet name="28" sheetId="30" r:id="rId29"/>
    <sheet name="29 " sheetId="63" r:id="rId30"/>
    <sheet name="30" sheetId="64" r:id="rId31"/>
    <sheet name="31" sheetId="33" r:id="rId32"/>
    <sheet name="32" sheetId="34" r:id="rId33"/>
    <sheet name="33" sheetId="35" r:id="rId34"/>
    <sheet name="34" sheetId="36" r:id="rId35"/>
    <sheet name="35" sheetId="37" r:id="rId36"/>
    <sheet name="36" sheetId="38" r:id="rId37"/>
    <sheet name="37" sheetId="39" r:id="rId38"/>
    <sheet name="38" sheetId="40" r:id="rId39"/>
    <sheet name="39" sheetId="41" r:id="rId40"/>
    <sheet name="40" sheetId="42" r:id="rId41"/>
    <sheet name="41" sheetId="43" r:id="rId42"/>
    <sheet name="42" sheetId="44" r:id="rId43"/>
    <sheet name="43" sheetId="45" r:id="rId44"/>
    <sheet name="44" sheetId="46" r:id="rId45"/>
    <sheet name="45" sheetId="47" r:id="rId46"/>
    <sheet name="46" sheetId="48" r:id="rId47"/>
    <sheet name="47" sheetId="49" r:id="rId48"/>
    <sheet name="48" sheetId="50" r:id="rId49"/>
    <sheet name="49" sheetId="51" r:id="rId50"/>
    <sheet name="50" sheetId="52" r:id="rId51"/>
    <sheet name="51" sheetId="53" r:id="rId52"/>
    <sheet name="52" sheetId="54" r:id="rId53"/>
    <sheet name="53" sheetId="55" r:id="rId54"/>
    <sheet name="54" sheetId="56" r:id="rId55"/>
    <sheet name="55" sheetId="57" r:id="rId56"/>
    <sheet name="56" sheetId="58" r:id="rId57"/>
    <sheet name="57" sheetId="59" r:id="rId58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6" i="64" l="1"/>
  <c r="M8" i="64"/>
  <c r="M9" i="64"/>
  <c r="M10" i="64"/>
  <c r="M11" i="64"/>
  <c r="M12" i="64"/>
  <c r="M13" i="64"/>
  <c r="M16" i="64"/>
  <c r="I16" i="64"/>
  <c r="J8" i="64"/>
  <c r="J9" i="64"/>
  <c r="J10" i="64"/>
  <c r="J11" i="64"/>
  <c r="J12" i="64"/>
  <c r="J13" i="64"/>
  <c r="J16" i="64"/>
  <c r="F16" i="64"/>
  <c r="G8" i="64"/>
  <c r="G9" i="64"/>
  <c r="G10" i="64"/>
  <c r="G11" i="64"/>
  <c r="G12" i="64"/>
  <c r="G13" i="64"/>
  <c r="G16" i="64"/>
  <c r="C16" i="64"/>
  <c r="D8" i="64"/>
  <c r="D9" i="64"/>
  <c r="D10" i="64"/>
  <c r="D11" i="64"/>
  <c r="D12" i="64"/>
  <c r="D13" i="64"/>
  <c r="D16" i="64"/>
  <c r="E13" i="64"/>
  <c r="H13" i="64"/>
  <c r="K13" i="64"/>
  <c r="N13" i="64"/>
  <c r="O13" i="64"/>
  <c r="E12" i="64"/>
  <c r="H12" i="64"/>
  <c r="K12" i="64"/>
  <c r="N12" i="64"/>
  <c r="O12" i="64"/>
  <c r="E11" i="64"/>
  <c r="H11" i="64"/>
  <c r="K11" i="64"/>
  <c r="N11" i="64"/>
  <c r="O11" i="64"/>
  <c r="E10" i="64"/>
  <c r="H10" i="64"/>
  <c r="K10" i="64"/>
  <c r="N10" i="64"/>
  <c r="O10" i="64"/>
  <c r="E9" i="64"/>
  <c r="H9" i="64"/>
  <c r="K9" i="64"/>
  <c r="N9" i="64"/>
  <c r="O9" i="64"/>
  <c r="E8" i="64"/>
  <c r="H8" i="64"/>
  <c r="K8" i="64"/>
  <c r="N8" i="64"/>
  <c r="O8" i="64"/>
  <c r="I17" i="63"/>
  <c r="J9" i="63"/>
  <c r="J10" i="63"/>
  <c r="J11" i="63"/>
  <c r="J12" i="63"/>
  <c r="J13" i="63"/>
  <c r="J14" i="63"/>
  <c r="J17" i="63"/>
  <c r="F17" i="63"/>
  <c r="G9" i="63"/>
  <c r="G10" i="63"/>
  <c r="G11" i="63"/>
  <c r="G12" i="63"/>
  <c r="G13" i="63"/>
  <c r="G14" i="63"/>
  <c r="G17" i="63"/>
  <c r="C17" i="63"/>
  <c r="D9" i="63"/>
  <c r="D10" i="63"/>
  <c r="D11" i="63"/>
  <c r="D12" i="63"/>
  <c r="D13" i="63"/>
  <c r="D14" i="63"/>
  <c r="D17" i="63"/>
  <c r="E14" i="63"/>
  <c r="H14" i="63"/>
  <c r="K14" i="63"/>
  <c r="L14" i="63"/>
  <c r="E13" i="63"/>
  <c r="H13" i="63"/>
  <c r="K13" i="63"/>
  <c r="L13" i="63"/>
  <c r="E12" i="63"/>
  <c r="H12" i="63"/>
  <c r="K12" i="63"/>
  <c r="L12" i="63"/>
  <c r="E11" i="63"/>
  <c r="H11" i="63"/>
  <c r="K11" i="63"/>
  <c r="L11" i="63"/>
  <c r="E10" i="63"/>
  <c r="H10" i="63"/>
  <c r="K10" i="63"/>
  <c r="L10" i="63"/>
  <c r="E9" i="63"/>
  <c r="H9" i="63"/>
  <c r="K9" i="63"/>
  <c r="L9" i="63"/>
  <c r="F17" i="62"/>
  <c r="G9" i="62"/>
  <c r="G10" i="62"/>
  <c r="G11" i="62"/>
  <c r="G12" i="62"/>
  <c r="G13" i="62"/>
  <c r="G14" i="62"/>
  <c r="G17" i="62"/>
  <c r="C17" i="62"/>
  <c r="D9" i="62"/>
  <c r="D10" i="62"/>
  <c r="D11" i="62"/>
  <c r="D12" i="62"/>
  <c r="D13" i="62"/>
  <c r="D14" i="62"/>
  <c r="D17" i="62"/>
  <c r="E14" i="62"/>
  <c r="H14" i="62"/>
  <c r="I14" i="62"/>
  <c r="E13" i="62"/>
  <c r="H13" i="62"/>
  <c r="I13" i="62"/>
  <c r="E12" i="62"/>
  <c r="H12" i="62"/>
  <c r="I12" i="62"/>
  <c r="E11" i="62"/>
  <c r="H11" i="62"/>
  <c r="I11" i="62"/>
  <c r="E10" i="62"/>
  <c r="H10" i="62"/>
  <c r="I10" i="62"/>
  <c r="E9" i="62"/>
  <c r="H9" i="62"/>
  <c r="I9" i="62"/>
  <c r="E8" i="41"/>
  <c r="E9" i="41"/>
  <c r="E10" i="41"/>
  <c r="E11" i="41"/>
  <c r="E12" i="41"/>
  <c r="E13" i="41"/>
  <c r="E14" i="41"/>
  <c r="E15" i="41"/>
  <c r="D14" i="57"/>
  <c r="C14" i="57"/>
  <c r="D13" i="52"/>
  <c r="C13" i="50"/>
  <c r="C15" i="35"/>
  <c r="C17" i="33"/>
  <c r="C14" i="15"/>
  <c r="D24" i="11"/>
  <c r="C24" i="11"/>
  <c r="C12" i="6"/>
  <c r="G14" i="5"/>
  <c r="F14" i="5"/>
  <c r="D14" i="5"/>
  <c r="C14" i="5"/>
  <c r="P16" i="4"/>
  <c r="O16" i="4"/>
  <c r="D16" i="4"/>
  <c r="C16" i="4"/>
  <c r="F16" i="1"/>
  <c r="C16" i="1"/>
  <c r="I14" i="57"/>
  <c r="F14" i="57"/>
  <c r="D13" i="1"/>
  <c r="D8" i="1"/>
  <c r="F24" i="11"/>
  <c r="G8" i="11"/>
  <c r="F16" i="25"/>
  <c r="C16" i="25"/>
  <c r="C17" i="17"/>
  <c r="D9" i="17"/>
  <c r="I13" i="47"/>
  <c r="F13" i="47"/>
  <c r="F19" i="14"/>
  <c r="G13" i="14"/>
  <c r="I19" i="14"/>
  <c r="L19" i="14"/>
  <c r="C19" i="14"/>
  <c r="F17" i="40"/>
  <c r="C17" i="40"/>
  <c r="O17" i="40"/>
  <c r="L17" i="40"/>
  <c r="I17" i="40"/>
  <c r="C18" i="41"/>
  <c r="I12" i="59"/>
  <c r="J8" i="59"/>
  <c r="F12" i="59"/>
  <c r="G8" i="59"/>
  <c r="C12" i="59"/>
  <c r="D8" i="59"/>
  <c r="F13" i="58"/>
  <c r="G10" i="58"/>
  <c r="C13" i="58"/>
  <c r="J12" i="57"/>
  <c r="G11" i="57"/>
  <c r="D10" i="57"/>
  <c r="I17" i="56"/>
  <c r="F17" i="56"/>
  <c r="G10" i="56"/>
  <c r="C17" i="56"/>
  <c r="D13" i="56"/>
  <c r="F16" i="55"/>
  <c r="G10" i="55"/>
  <c r="C16" i="55"/>
  <c r="D9" i="55"/>
  <c r="I13" i="54"/>
  <c r="J9" i="54"/>
  <c r="J13" i="54"/>
  <c r="F13" i="54"/>
  <c r="G10" i="54"/>
  <c r="C13" i="54"/>
  <c r="D9" i="54"/>
  <c r="I13" i="53"/>
  <c r="J10" i="53"/>
  <c r="F13" i="53"/>
  <c r="C13" i="53"/>
  <c r="D9" i="53"/>
  <c r="J13" i="52"/>
  <c r="K10" i="52"/>
  <c r="G13" i="52"/>
  <c r="E9" i="52"/>
  <c r="I12" i="51"/>
  <c r="J9" i="51"/>
  <c r="F12" i="51"/>
  <c r="G9" i="51"/>
  <c r="C12" i="51"/>
  <c r="D8" i="51"/>
  <c r="I13" i="50"/>
  <c r="F13" i="50"/>
  <c r="D9" i="50"/>
  <c r="F13" i="49"/>
  <c r="G9" i="49"/>
  <c r="C13" i="49"/>
  <c r="D9" i="49"/>
  <c r="I17" i="48"/>
  <c r="F17" i="48"/>
  <c r="G8" i="48"/>
  <c r="C17" i="48"/>
  <c r="D8" i="48"/>
  <c r="J9" i="47"/>
  <c r="G9" i="47"/>
  <c r="C13" i="47"/>
  <c r="D10" i="47"/>
  <c r="I13" i="46"/>
  <c r="J10" i="46"/>
  <c r="F13" i="46"/>
  <c r="G9" i="46"/>
  <c r="C13" i="46"/>
  <c r="D10" i="46"/>
  <c r="F12" i="45"/>
  <c r="G9" i="45"/>
  <c r="C12" i="45"/>
  <c r="F12" i="44"/>
  <c r="C12" i="44"/>
  <c r="L17" i="43"/>
  <c r="I17" i="43"/>
  <c r="F17" i="43"/>
  <c r="C17" i="43"/>
  <c r="D9" i="43"/>
  <c r="F19" i="42"/>
  <c r="C19" i="42"/>
  <c r="D9" i="42"/>
  <c r="F18" i="41"/>
  <c r="F14" i="39"/>
  <c r="C14" i="39"/>
  <c r="D8" i="39"/>
  <c r="I20" i="38"/>
  <c r="F20" i="38"/>
  <c r="C20" i="38"/>
  <c r="I18" i="37"/>
  <c r="F18" i="37"/>
  <c r="C18" i="37"/>
  <c r="O13" i="36"/>
  <c r="L13" i="36"/>
  <c r="I13" i="36"/>
  <c r="F13" i="36"/>
  <c r="C13" i="36"/>
  <c r="I15" i="35"/>
  <c r="F15" i="35"/>
  <c r="F18" i="34"/>
  <c r="C18" i="34"/>
  <c r="O17" i="33"/>
  <c r="L17" i="33"/>
  <c r="I17" i="33"/>
  <c r="F17" i="33"/>
  <c r="L15" i="30"/>
  <c r="I15" i="30"/>
  <c r="F15" i="30"/>
  <c r="C15" i="30"/>
  <c r="I14" i="29"/>
  <c r="F14" i="29"/>
  <c r="C14" i="29"/>
  <c r="F16" i="28"/>
  <c r="C16" i="28"/>
  <c r="I15" i="27"/>
  <c r="F15" i="27"/>
  <c r="C15" i="27"/>
  <c r="F15" i="26"/>
  <c r="C15" i="26"/>
  <c r="F13" i="24"/>
  <c r="C13" i="24"/>
  <c r="F12" i="23"/>
  <c r="C12" i="23"/>
  <c r="I17" i="22"/>
  <c r="F17" i="22"/>
  <c r="C17" i="22"/>
  <c r="D9" i="22"/>
  <c r="I18" i="21"/>
  <c r="F18" i="21"/>
  <c r="C18" i="21"/>
  <c r="I18" i="20"/>
  <c r="F18" i="20"/>
  <c r="C18" i="20"/>
  <c r="I16" i="19"/>
  <c r="F16" i="19"/>
  <c r="C16" i="19"/>
  <c r="O17" i="17"/>
  <c r="L17" i="17"/>
  <c r="I17" i="17"/>
  <c r="F17" i="17"/>
  <c r="O14" i="16"/>
  <c r="L14" i="16"/>
  <c r="I14" i="16"/>
  <c r="F14" i="16"/>
  <c r="C14" i="16"/>
  <c r="O14" i="15"/>
  <c r="L14" i="15"/>
  <c r="I14" i="15"/>
  <c r="F14" i="15"/>
  <c r="L21" i="13"/>
  <c r="I21" i="13"/>
  <c r="F21" i="13"/>
  <c r="C21" i="13"/>
  <c r="I23" i="12"/>
  <c r="F23" i="12"/>
  <c r="C23" i="12"/>
  <c r="O24" i="11"/>
  <c r="L24" i="11"/>
  <c r="I24" i="11"/>
  <c r="J8" i="11"/>
  <c r="I17" i="10"/>
  <c r="F17" i="10"/>
  <c r="C17" i="10"/>
  <c r="L18" i="9"/>
  <c r="I18" i="9"/>
  <c r="F18" i="9"/>
  <c r="C18" i="9"/>
  <c r="L17" i="8"/>
  <c r="I17" i="8"/>
  <c r="F17" i="8"/>
  <c r="G9" i="8"/>
  <c r="C17" i="8"/>
  <c r="O18" i="7"/>
  <c r="L18" i="7"/>
  <c r="I18" i="7"/>
  <c r="F18" i="7"/>
  <c r="C18" i="7"/>
  <c r="I12" i="6"/>
  <c r="F12" i="6"/>
  <c r="L16" i="4"/>
  <c r="I16" i="4"/>
  <c r="F16" i="4"/>
  <c r="D10" i="4"/>
  <c r="G8" i="1"/>
  <c r="D9" i="1"/>
  <c r="J9" i="59"/>
  <c r="D10" i="58"/>
  <c r="D9" i="58"/>
  <c r="D13" i="58"/>
  <c r="E10" i="58"/>
  <c r="D12" i="57"/>
  <c r="D10" i="55"/>
  <c r="D11" i="55"/>
  <c r="D13" i="55"/>
  <c r="J10" i="56"/>
  <c r="J11" i="56"/>
  <c r="J12" i="56"/>
  <c r="J13" i="56"/>
  <c r="J14" i="56"/>
  <c r="J9" i="56"/>
  <c r="G12" i="56"/>
  <c r="J10" i="54"/>
  <c r="G9" i="53"/>
  <c r="H9" i="52"/>
  <c r="K9" i="52"/>
  <c r="K13" i="52"/>
  <c r="J10" i="50"/>
  <c r="G9" i="50"/>
  <c r="J9" i="50"/>
  <c r="G10" i="49"/>
  <c r="D9" i="45"/>
  <c r="D13" i="48"/>
  <c r="J9" i="46"/>
  <c r="G10" i="46"/>
  <c r="D12" i="1"/>
  <c r="G12" i="55"/>
  <c r="G9" i="58"/>
  <c r="G13" i="58"/>
  <c r="H10" i="58"/>
  <c r="I10" i="58"/>
  <c r="G9" i="55"/>
  <c r="G13" i="55"/>
  <c r="G11" i="55"/>
  <c r="J9" i="53"/>
  <c r="J13" i="53"/>
  <c r="K10" i="53"/>
  <c r="D9" i="47"/>
  <c r="D13" i="47"/>
  <c r="E9" i="47"/>
  <c r="G13" i="1"/>
  <c r="D9" i="4"/>
  <c r="G9" i="1"/>
  <c r="D9" i="57"/>
  <c r="G12" i="1"/>
  <c r="G11" i="1"/>
  <c r="G9" i="56"/>
  <c r="G14" i="56"/>
  <c r="G13" i="56"/>
  <c r="D10" i="48"/>
  <c r="D9" i="48"/>
  <c r="G11" i="42"/>
  <c r="G15" i="42"/>
  <c r="G9" i="42"/>
  <c r="G12" i="42"/>
  <c r="G16" i="42"/>
  <c r="G10" i="42"/>
  <c r="G13" i="42"/>
  <c r="G14" i="42"/>
  <c r="J12" i="59"/>
  <c r="K8" i="59"/>
  <c r="J10" i="57"/>
  <c r="J17" i="56"/>
  <c r="K12" i="56"/>
  <c r="G11" i="56"/>
  <c r="G13" i="46"/>
  <c r="D10" i="53"/>
  <c r="D13" i="53"/>
  <c r="J8" i="51"/>
  <c r="J12" i="51"/>
  <c r="K8" i="51"/>
  <c r="J13" i="50"/>
  <c r="K10" i="50"/>
  <c r="G12" i="48"/>
  <c r="G13" i="48"/>
  <c r="J14" i="48"/>
  <c r="J11" i="48"/>
  <c r="J8" i="48"/>
  <c r="D11" i="56"/>
  <c r="D9" i="56"/>
  <c r="D12" i="56"/>
  <c r="D14" i="56"/>
  <c r="D12" i="55"/>
  <c r="D16" i="55"/>
  <c r="J11" i="57"/>
  <c r="J9" i="57"/>
  <c r="G10" i="48"/>
  <c r="G14" i="48"/>
  <c r="G9" i="48"/>
  <c r="J13" i="46"/>
  <c r="D9" i="46"/>
  <c r="D13" i="46"/>
  <c r="E10" i="46"/>
  <c r="J13" i="48"/>
  <c r="J10" i="48"/>
  <c r="J9" i="48"/>
  <c r="J12" i="48"/>
  <c r="D10" i="56"/>
  <c r="D12" i="48"/>
  <c r="D14" i="48"/>
  <c r="D11" i="48"/>
  <c r="G11" i="48"/>
  <c r="D9" i="59"/>
  <c r="D12" i="59"/>
  <c r="E9" i="59"/>
  <c r="G9" i="59"/>
  <c r="E9" i="58"/>
  <c r="D11" i="57"/>
  <c r="G10" i="57"/>
  <c r="G12" i="57"/>
  <c r="G9" i="57"/>
  <c r="D10" i="54"/>
  <c r="K9" i="54"/>
  <c r="K10" i="54"/>
  <c r="G9" i="54"/>
  <c r="G13" i="54"/>
  <c r="G10" i="53"/>
  <c r="G13" i="53"/>
  <c r="E10" i="52"/>
  <c r="L9" i="52"/>
  <c r="L10" i="52"/>
  <c r="H10" i="52"/>
  <c r="D9" i="51"/>
  <c r="D12" i="51"/>
  <c r="G8" i="51"/>
  <c r="G12" i="51"/>
  <c r="D10" i="50"/>
  <c r="D13" i="50"/>
  <c r="E9" i="50"/>
  <c r="K9" i="50"/>
  <c r="G10" i="50"/>
  <c r="G13" i="50"/>
  <c r="G13" i="49"/>
  <c r="H10" i="49"/>
  <c r="D10" i="49"/>
  <c r="D13" i="49"/>
  <c r="E9" i="49"/>
  <c r="J10" i="47"/>
  <c r="J13" i="47"/>
  <c r="K10" i="46"/>
  <c r="E10" i="47"/>
  <c r="G10" i="47"/>
  <c r="G13" i="47"/>
  <c r="K9" i="46"/>
  <c r="G12" i="45"/>
  <c r="H9" i="45"/>
  <c r="D12" i="45"/>
  <c r="E9" i="45"/>
  <c r="G9" i="44"/>
  <c r="G12" i="44"/>
  <c r="H9" i="44"/>
  <c r="D9" i="44"/>
  <c r="D12" i="44"/>
  <c r="D10" i="43"/>
  <c r="M10" i="43"/>
  <c r="D11" i="43"/>
  <c r="D12" i="43"/>
  <c r="D13" i="43"/>
  <c r="M13" i="43"/>
  <c r="D14" i="43"/>
  <c r="J14" i="43"/>
  <c r="G11" i="43"/>
  <c r="M11" i="43"/>
  <c r="D10" i="42"/>
  <c r="D11" i="42"/>
  <c r="D12" i="42"/>
  <c r="D13" i="42"/>
  <c r="D14" i="42"/>
  <c r="D15" i="42"/>
  <c r="D16" i="42"/>
  <c r="D11" i="41"/>
  <c r="G13" i="41"/>
  <c r="D15" i="41"/>
  <c r="G10" i="41"/>
  <c r="D8" i="41"/>
  <c r="D10" i="40"/>
  <c r="D11" i="40"/>
  <c r="D12" i="40"/>
  <c r="G12" i="40"/>
  <c r="M12" i="40"/>
  <c r="D13" i="40"/>
  <c r="D14" i="40"/>
  <c r="G11" i="40"/>
  <c r="J10" i="40"/>
  <c r="M11" i="40"/>
  <c r="P10" i="40"/>
  <c r="D9" i="40"/>
  <c r="D9" i="39"/>
  <c r="D10" i="39"/>
  <c r="D11" i="39"/>
  <c r="G10" i="39"/>
  <c r="D10" i="38"/>
  <c r="D11" i="38"/>
  <c r="J11" i="38"/>
  <c r="D12" i="38"/>
  <c r="G12" i="38"/>
  <c r="D13" i="38"/>
  <c r="D14" i="38"/>
  <c r="J14" i="38"/>
  <c r="D15" i="38"/>
  <c r="D16" i="38"/>
  <c r="G16" i="38"/>
  <c r="D17" i="38"/>
  <c r="D9" i="38"/>
  <c r="J10" i="38"/>
  <c r="D9" i="37"/>
  <c r="D10" i="37"/>
  <c r="D11" i="37"/>
  <c r="G11" i="37"/>
  <c r="D12" i="37"/>
  <c r="D13" i="37"/>
  <c r="J13" i="37"/>
  <c r="D14" i="37"/>
  <c r="D15" i="37"/>
  <c r="G15" i="37"/>
  <c r="G8" i="37"/>
  <c r="G10" i="37"/>
  <c r="J9" i="37"/>
  <c r="D8" i="37"/>
  <c r="M8" i="36"/>
  <c r="P9" i="36"/>
  <c r="G10" i="36"/>
  <c r="J9" i="36"/>
  <c r="D8" i="36"/>
  <c r="J8" i="36"/>
  <c r="J9" i="35"/>
  <c r="G9" i="35"/>
  <c r="D10" i="35"/>
  <c r="D11" i="35"/>
  <c r="J11" i="35"/>
  <c r="D12" i="35"/>
  <c r="G12" i="35"/>
  <c r="J12" i="35"/>
  <c r="J10" i="35"/>
  <c r="D9" i="35"/>
  <c r="D10" i="34"/>
  <c r="D11" i="34"/>
  <c r="D12" i="34"/>
  <c r="D13" i="34"/>
  <c r="D14" i="34"/>
  <c r="D15" i="34"/>
  <c r="D9" i="34"/>
  <c r="G12" i="34"/>
  <c r="J9" i="33"/>
  <c r="G10" i="33"/>
  <c r="J8" i="33"/>
  <c r="M10" i="33"/>
  <c r="P8" i="33"/>
  <c r="D9" i="33"/>
  <c r="D10" i="30"/>
  <c r="D12" i="30"/>
  <c r="D8" i="30"/>
  <c r="G11" i="30"/>
  <c r="J9" i="30"/>
  <c r="M11" i="30"/>
  <c r="D9" i="30"/>
  <c r="D9" i="29"/>
  <c r="G9" i="29"/>
  <c r="D10" i="29"/>
  <c r="J10" i="29"/>
  <c r="D11" i="29"/>
  <c r="G11" i="29"/>
  <c r="J9" i="29"/>
  <c r="G8" i="29"/>
  <c r="D8" i="29"/>
  <c r="D10" i="27"/>
  <c r="G10" i="27"/>
  <c r="D11" i="27"/>
  <c r="G11" i="27"/>
  <c r="J11" i="27"/>
  <c r="D12" i="27"/>
  <c r="J9" i="27"/>
  <c r="G9" i="27"/>
  <c r="D9" i="27"/>
  <c r="G12" i="27"/>
  <c r="J10" i="27"/>
  <c r="G9" i="28"/>
  <c r="G11" i="28"/>
  <c r="D10" i="28"/>
  <c r="G10" i="28"/>
  <c r="D11" i="28"/>
  <c r="D12" i="28"/>
  <c r="G12" i="28"/>
  <c r="D13" i="28"/>
  <c r="D9" i="28"/>
  <c r="G9" i="26"/>
  <c r="D10" i="25"/>
  <c r="D10" i="24"/>
  <c r="G10" i="24"/>
  <c r="D8" i="23"/>
  <c r="D9" i="23"/>
  <c r="G9" i="23"/>
  <c r="D12" i="23"/>
  <c r="G8" i="23"/>
  <c r="D10" i="22"/>
  <c r="D11" i="22"/>
  <c r="J11" i="22"/>
  <c r="D12" i="22"/>
  <c r="G12" i="22"/>
  <c r="D13" i="22"/>
  <c r="D14" i="22"/>
  <c r="J14" i="22"/>
  <c r="J9" i="22"/>
  <c r="J10" i="22"/>
  <c r="D11" i="21"/>
  <c r="J11" i="21"/>
  <c r="D12" i="21"/>
  <c r="D15" i="21"/>
  <c r="J9" i="21"/>
  <c r="J10" i="21"/>
  <c r="D13" i="21"/>
  <c r="D9" i="20"/>
  <c r="D10" i="20"/>
  <c r="J10" i="20"/>
  <c r="D11" i="20"/>
  <c r="D12" i="20"/>
  <c r="G12" i="20"/>
  <c r="D13" i="20"/>
  <c r="J13" i="20"/>
  <c r="D14" i="20"/>
  <c r="D15" i="20"/>
  <c r="D8" i="20"/>
  <c r="G11" i="20"/>
  <c r="J9" i="20"/>
  <c r="D8" i="19"/>
  <c r="D9" i="19"/>
  <c r="J9" i="19"/>
  <c r="D10" i="19"/>
  <c r="D11" i="19"/>
  <c r="D12" i="19"/>
  <c r="D13" i="19"/>
  <c r="D7" i="19"/>
  <c r="G10" i="19"/>
  <c r="J8" i="19"/>
  <c r="P10" i="17"/>
  <c r="P11" i="17"/>
  <c r="P12" i="17"/>
  <c r="P13" i="17"/>
  <c r="P14" i="17"/>
  <c r="P9" i="17"/>
  <c r="M10" i="17"/>
  <c r="M11" i="17"/>
  <c r="M12" i="17"/>
  <c r="M13" i="17"/>
  <c r="M14" i="17"/>
  <c r="M9" i="17"/>
  <c r="J10" i="17"/>
  <c r="J11" i="17"/>
  <c r="J12" i="17"/>
  <c r="J13" i="17"/>
  <c r="J14" i="17"/>
  <c r="J9" i="17"/>
  <c r="G10" i="17"/>
  <c r="G11" i="17"/>
  <c r="G12" i="17"/>
  <c r="G13" i="17"/>
  <c r="G14" i="17"/>
  <c r="G9" i="17"/>
  <c r="D10" i="17"/>
  <c r="D11" i="17"/>
  <c r="D12" i="17"/>
  <c r="D13" i="17"/>
  <c r="D14" i="17"/>
  <c r="J10" i="16"/>
  <c r="P10" i="16"/>
  <c r="D10" i="16"/>
  <c r="M10" i="15"/>
  <c r="P10" i="15"/>
  <c r="M11" i="15"/>
  <c r="M9" i="15"/>
  <c r="J10" i="15"/>
  <c r="J11" i="15"/>
  <c r="J9" i="15"/>
  <c r="G10" i="15"/>
  <c r="G11" i="15"/>
  <c r="G9" i="15"/>
  <c r="D10" i="15"/>
  <c r="D11" i="15"/>
  <c r="D9" i="15"/>
  <c r="M16" i="14"/>
  <c r="G9" i="14"/>
  <c r="J11" i="14"/>
  <c r="D8" i="14"/>
  <c r="D11" i="14"/>
  <c r="M12" i="13"/>
  <c r="M15" i="13"/>
  <c r="M9" i="13"/>
  <c r="G12" i="13"/>
  <c r="G14" i="13"/>
  <c r="G16" i="13"/>
  <c r="G9" i="13"/>
  <c r="D12" i="13"/>
  <c r="D14" i="13"/>
  <c r="D16" i="13"/>
  <c r="D9" i="13"/>
  <c r="G10" i="13"/>
  <c r="J10" i="13"/>
  <c r="M13" i="13"/>
  <c r="D10" i="13"/>
  <c r="G11" i="12"/>
  <c r="G18" i="12"/>
  <c r="G12" i="12"/>
  <c r="D10" i="12"/>
  <c r="J13" i="12"/>
  <c r="G11" i="11"/>
  <c r="J11" i="11"/>
  <c r="M11" i="11"/>
  <c r="P11" i="11"/>
  <c r="D11" i="11"/>
  <c r="G11" i="10"/>
  <c r="J11" i="10"/>
  <c r="D10" i="10"/>
  <c r="G13" i="9"/>
  <c r="J11" i="9"/>
  <c r="M12" i="9"/>
  <c r="D11" i="9"/>
  <c r="G11" i="8"/>
  <c r="J10" i="8"/>
  <c r="M12" i="8"/>
  <c r="D11" i="8"/>
  <c r="G11" i="7"/>
  <c r="J11" i="7"/>
  <c r="M10" i="7"/>
  <c r="P11" i="7"/>
  <c r="D11" i="7"/>
  <c r="G8" i="6"/>
  <c r="G8" i="5"/>
  <c r="D11" i="5"/>
  <c r="J14" i="57"/>
  <c r="K12" i="57"/>
  <c r="G14" i="57"/>
  <c r="G16" i="55"/>
  <c r="H9" i="58"/>
  <c r="G17" i="56"/>
  <c r="H10" i="56"/>
  <c r="K9" i="53"/>
  <c r="E9" i="46"/>
  <c r="G12" i="23"/>
  <c r="H9" i="23"/>
  <c r="J14" i="15"/>
  <c r="K9" i="15"/>
  <c r="K9" i="51"/>
  <c r="K9" i="59"/>
  <c r="M14" i="15"/>
  <c r="N11" i="15"/>
  <c r="H14" i="56"/>
  <c r="K13" i="56"/>
  <c r="K9" i="56"/>
  <c r="D17" i="56"/>
  <c r="E12" i="56"/>
  <c r="K14" i="56"/>
  <c r="K11" i="56"/>
  <c r="K10" i="56"/>
  <c r="D17" i="17"/>
  <c r="E9" i="17"/>
  <c r="G12" i="59"/>
  <c r="H8" i="59"/>
  <c r="E8" i="59"/>
  <c r="D13" i="54"/>
  <c r="E9" i="54"/>
  <c r="P17" i="17"/>
  <c r="Q11" i="17"/>
  <c r="H10" i="53"/>
  <c r="H9" i="53"/>
  <c r="E9" i="53"/>
  <c r="E10" i="53"/>
  <c r="H13" i="52"/>
  <c r="I9" i="52"/>
  <c r="E13" i="52"/>
  <c r="F9" i="52"/>
  <c r="E8" i="51"/>
  <c r="E9" i="51"/>
  <c r="H9" i="50"/>
  <c r="L9" i="50"/>
  <c r="H10" i="50"/>
  <c r="E10" i="50"/>
  <c r="L10" i="50"/>
  <c r="D19" i="42"/>
  <c r="D15" i="35"/>
  <c r="D18" i="37"/>
  <c r="E14" i="37"/>
  <c r="D17" i="22"/>
  <c r="E11" i="22"/>
  <c r="D17" i="40"/>
  <c r="E9" i="40"/>
  <c r="D20" i="38"/>
  <c r="E15" i="38"/>
  <c r="H9" i="56"/>
  <c r="H13" i="56"/>
  <c r="H12" i="56"/>
  <c r="E13" i="55"/>
  <c r="E9" i="55"/>
  <c r="E11" i="55"/>
  <c r="E10" i="55"/>
  <c r="E12" i="55"/>
  <c r="G17" i="48"/>
  <c r="H9" i="48"/>
  <c r="D18" i="20"/>
  <c r="E14" i="20"/>
  <c r="D15" i="27"/>
  <c r="E11" i="27"/>
  <c r="G15" i="27"/>
  <c r="H11" i="27"/>
  <c r="D16" i="19"/>
  <c r="E10" i="19"/>
  <c r="D16" i="28"/>
  <c r="E13" i="28"/>
  <c r="D14" i="29"/>
  <c r="E8" i="29"/>
  <c r="M17" i="17"/>
  <c r="J17" i="17"/>
  <c r="K9" i="47"/>
  <c r="K10" i="47"/>
  <c r="H9" i="47"/>
  <c r="L9" i="47"/>
  <c r="G14" i="15"/>
  <c r="H9" i="15"/>
  <c r="M13" i="14"/>
  <c r="J17" i="48"/>
  <c r="D17" i="48"/>
  <c r="E14" i="48"/>
  <c r="D18" i="34"/>
  <c r="E15" i="34"/>
  <c r="I9" i="58"/>
  <c r="E9" i="56"/>
  <c r="E11" i="56"/>
  <c r="H10" i="55"/>
  <c r="H11" i="55"/>
  <c r="H13" i="55"/>
  <c r="H9" i="55"/>
  <c r="H12" i="55"/>
  <c r="H9" i="27"/>
  <c r="M10" i="30"/>
  <c r="G10" i="30"/>
  <c r="D11" i="30"/>
  <c r="D15" i="30"/>
  <c r="K11" i="15"/>
  <c r="G11" i="26"/>
  <c r="D11" i="26"/>
  <c r="D10" i="26"/>
  <c r="D9" i="26"/>
  <c r="D12" i="26"/>
  <c r="G9" i="25"/>
  <c r="G11" i="25"/>
  <c r="J14" i="21"/>
  <c r="D9" i="21"/>
  <c r="D10" i="21"/>
  <c r="D14" i="21"/>
  <c r="J10" i="36"/>
  <c r="J13" i="36"/>
  <c r="G8" i="36"/>
  <c r="D10" i="36"/>
  <c r="D9" i="36"/>
  <c r="M7" i="33"/>
  <c r="M11" i="33"/>
  <c r="J13" i="33"/>
  <c r="D13" i="33"/>
  <c r="D8" i="33"/>
  <c r="D7" i="33"/>
  <c r="D12" i="33"/>
  <c r="D10" i="33"/>
  <c r="D14" i="33"/>
  <c r="D11" i="33"/>
  <c r="M9" i="14"/>
  <c r="G12" i="14"/>
  <c r="G8" i="14"/>
  <c r="D15" i="14"/>
  <c r="M18" i="13"/>
  <c r="M11" i="13"/>
  <c r="M17" i="13"/>
  <c r="M14" i="13"/>
  <c r="M10" i="13"/>
  <c r="M16" i="13"/>
  <c r="J12" i="13"/>
  <c r="J14" i="13"/>
  <c r="J18" i="13"/>
  <c r="J15" i="13"/>
  <c r="J11" i="13"/>
  <c r="J9" i="13"/>
  <c r="J16" i="13"/>
  <c r="J17" i="13"/>
  <c r="J13" i="13"/>
  <c r="G18" i="13"/>
  <c r="G15" i="13"/>
  <c r="G11" i="13"/>
  <c r="G17" i="13"/>
  <c r="G13" i="13"/>
  <c r="D18" i="13"/>
  <c r="D15" i="13"/>
  <c r="D11" i="13"/>
  <c r="D17" i="13"/>
  <c r="D13" i="13"/>
  <c r="G12" i="10"/>
  <c r="G10" i="10"/>
  <c r="M11" i="9"/>
  <c r="G17" i="12"/>
  <c r="G10" i="12"/>
  <c r="G14" i="12"/>
  <c r="D20" i="12"/>
  <c r="D16" i="12"/>
  <c r="D13" i="12"/>
  <c r="M8" i="14"/>
  <c r="M12" i="14"/>
  <c r="M15" i="14"/>
  <c r="M11" i="14"/>
  <c r="M14" i="14"/>
  <c r="M10" i="14"/>
  <c r="J14" i="14"/>
  <c r="J10" i="14"/>
  <c r="J16" i="14"/>
  <c r="J13" i="14"/>
  <c r="J9" i="14"/>
  <c r="J12" i="14"/>
  <c r="J8" i="14"/>
  <c r="J15" i="14"/>
  <c r="G15" i="14"/>
  <c r="G11" i="14"/>
  <c r="G16" i="14"/>
  <c r="G14" i="14"/>
  <c r="G10" i="14"/>
  <c r="D14" i="14"/>
  <c r="D10" i="14"/>
  <c r="D16" i="14"/>
  <c r="D13" i="14"/>
  <c r="D9" i="14"/>
  <c r="D12" i="14"/>
  <c r="G9" i="10"/>
  <c r="G13" i="10"/>
  <c r="D12" i="10"/>
  <c r="D7" i="10"/>
  <c r="M15" i="9"/>
  <c r="M8" i="8"/>
  <c r="M11" i="8"/>
  <c r="G11" i="5"/>
  <c r="G10" i="5"/>
  <c r="J19" i="12"/>
  <c r="J15" i="12"/>
  <c r="J12" i="12"/>
  <c r="J18" i="12"/>
  <c r="J11" i="12"/>
  <c r="J9" i="12"/>
  <c r="J17" i="12"/>
  <c r="J14" i="12"/>
  <c r="J10" i="12"/>
  <c r="J20" i="12"/>
  <c r="J16" i="12"/>
  <c r="G9" i="12"/>
  <c r="G20" i="12"/>
  <c r="G16" i="12"/>
  <c r="G13" i="12"/>
  <c r="G19" i="12"/>
  <c r="G15" i="12"/>
  <c r="D19" i="12"/>
  <c r="D12" i="12"/>
  <c r="D18" i="12"/>
  <c r="D11" i="12"/>
  <c r="D15" i="12"/>
  <c r="D9" i="12"/>
  <c r="D17" i="12"/>
  <c r="D14" i="12"/>
  <c r="D8" i="11"/>
  <c r="D17" i="11"/>
  <c r="D14" i="11"/>
  <c r="D10" i="11"/>
  <c r="G17" i="11"/>
  <c r="G14" i="11"/>
  <c r="G10" i="11"/>
  <c r="J17" i="11"/>
  <c r="J14" i="11"/>
  <c r="J10" i="11"/>
  <c r="M8" i="11"/>
  <c r="M17" i="11"/>
  <c r="M14" i="11"/>
  <c r="M10" i="11"/>
  <c r="P8" i="11"/>
  <c r="P17" i="11"/>
  <c r="P14" i="11"/>
  <c r="P10" i="11"/>
  <c r="D20" i="11"/>
  <c r="D16" i="11"/>
  <c r="D13" i="11"/>
  <c r="D9" i="11"/>
  <c r="G20" i="11"/>
  <c r="G16" i="11"/>
  <c r="G13" i="11"/>
  <c r="G9" i="11"/>
  <c r="J20" i="11"/>
  <c r="J16" i="11"/>
  <c r="J13" i="11"/>
  <c r="J9" i="11"/>
  <c r="M20" i="11"/>
  <c r="M16" i="11"/>
  <c r="M13" i="11"/>
  <c r="M9" i="11"/>
  <c r="P20" i="11"/>
  <c r="P16" i="11"/>
  <c r="P13" i="11"/>
  <c r="P9" i="11"/>
  <c r="D19" i="11"/>
  <c r="D15" i="11"/>
  <c r="D12" i="11"/>
  <c r="G19" i="11"/>
  <c r="G15" i="11"/>
  <c r="G12" i="11"/>
  <c r="J19" i="11"/>
  <c r="J15" i="11"/>
  <c r="J12" i="11"/>
  <c r="M19" i="11"/>
  <c r="M15" i="11"/>
  <c r="M12" i="11"/>
  <c r="P19" i="11"/>
  <c r="P15" i="11"/>
  <c r="P12" i="11"/>
  <c r="D18" i="11"/>
  <c r="G18" i="11"/>
  <c r="J18" i="11"/>
  <c r="M18" i="11"/>
  <c r="P18" i="11"/>
  <c r="J9" i="10"/>
  <c r="J13" i="10"/>
  <c r="G8" i="10"/>
  <c r="J8" i="10"/>
  <c r="J10" i="10"/>
  <c r="J12" i="10"/>
  <c r="G7" i="10"/>
  <c r="J7" i="10"/>
  <c r="D9" i="10"/>
  <c r="D8" i="10"/>
  <c r="D11" i="10"/>
  <c r="D13" i="10"/>
  <c r="M10" i="9"/>
  <c r="M13" i="9"/>
  <c r="M14" i="9"/>
  <c r="M9" i="9"/>
  <c r="J14" i="9"/>
  <c r="J10" i="9"/>
  <c r="J13" i="9"/>
  <c r="J9" i="9"/>
  <c r="J12" i="9"/>
  <c r="J15" i="9"/>
  <c r="D14" i="9"/>
  <c r="D10" i="9"/>
  <c r="D13" i="9"/>
  <c r="D9" i="9"/>
  <c r="D12" i="9"/>
  <c r="D15" i="9"/>
  <c r="J12" i="8"/>
  <c r="M14" i="8"/>
  <c r="M10" i="8"/>
  <c r="J8" i="8"/>
  <c r="J11" i="8"/>
  <c r="M13" i="8"/>
  <c r="M9" i="8"/>
  <c r="J13" i="8"/>
  <c r="J9" i="8"/>
  <c r="J14" i="8"/>
  <c r="G14" i="8"/>
  <c r="G10" i="8"/>
  <c r="G13" i="8"/>
  <c r="G12" i="8"/>
  <c r="G8" i="8"/>
  <c r="D14" i="8"/>
  <c r="D10" i="8"/>
  <c r="D13" i="8"/>
  <c r="D9" i="8"/>
  <c r="D12" i="8"/>
  <c r="D8" i="8"/>
  <c r="P14" i="7"/>
  <c r="P10" i="7"/>
  <c r="P13" i="7"/>
  <c r="P9" i="7"/>
  <c r="P12" i="7"/>
  <c r="P15" i="7"/>
  <c r="J14" i="7"/>
  <c r="J10" i="7"/>
  <c r="M13" i="7"/>
  <c r="J13" i="7"/>
  <c r="M9" i="7"/>
  <c r="M12" i="7"/>
  <c r="J9" i="7"/>
  <c r="J12" i="7"/>
  <c r="M15" i="7"/>
  <c r="M11" i="7"/>
  <c r="J15" i="7"/>
  <c r="M14" i="7"/>
  <c r="H9" i="54"/>
  <c r="L9" i="54"/>
  <c r="H10" i="54"/>
  <c r="D14" i="7"/>
  <c r="D10" i="7"/>
  <c r="G14" i="7"/>
  <c r="G10" i="7"/>
  <c r="D9" i="7"/>
  <c r="D15" i="7"/>
  <c r="D13" i="7"/>
  <c r="G13" i="7"/>
  <c r="D12" i="7"/>
  <c r="G9" i="7"/>
  <c r="G12" i="7"/>
  <c r="G15" i="7"/>
  <c r="L9" i="53"/>
  <c r="G9" i="5"/>
  <c r="D9" i="5"/>
  <c r="D10" i="5"/>
  <c r="D8" i="5"/>
  <c r="M9" i="52"/>
  <c r="H8" i="51"/>
  <c r="L8" i="51"/>
  <c r="H9" i="51"/>
  <c r="J7" i="6"/>
  <c r="J8" i="6"/>
  <c r="G7" i="6"/>
  <c r="D7" i="6"/>
  <c r="D8" i="6"/>
  <c r="H9" i="49"/>
  <c r="I9" i="49"/>
  <c r="E10" i="49"/>
  <c r="I10" i="49"/>
  <c r="H9" i="46"/>
  <c r="L9" i="46"/>
  <c r="H10" i="46"/>
  <c r="L10" i="46"/>
  <c r="I9" i="45"/>
  <c r="D9" i="16"/>
  <c r="E9" i="44"/>
  <c r="I9" i="44"/>
  <c r="G9" i="43"/>
  <c r="M9" i="43"/>
  <c r="M12" i="43"/>
  <c r="G12" i="43"/>
  <c r="J11" i="43"/>
  <c r="G13" i="43"/>
  <c r="M14" i="43"/>
  <c r="G14" i="43"/>
  <c r="J13" i="43"/>
  <c r="J10" i="43"/>
  <c r="G10" i="43"/>
  <c r="J9" i="43"/>
  <c r="J12" i="43"/>
  <c r="D17" i="43"/>
  <c r="E9" i="43"/>
  <c r="D14" i="41"/>
  <c r="G12" i="41"/>
  <c r="D10" i="41"/>
  <c r="G9" i="41"/>
  <c r="G8" i="41"/>
  <c r="G15" i="41"/>
  <c r="D13" i="41"/>
  <c r="G11" i="41"/>
  <c r="G14" i="41"/>
  <c r="D12" i="41"/>
  <c r="D9" i="41"/>
  <c r="J9" i="40"/>
  <c r="P9" i="40"/>
  <c r="P14" i="40"/>
  <c r="J14" i="40"/>
  <c r="M13" i="40"/>
  <c r="G13" i="40"/>
  <c r="P11" i="40"/>
  <c r="J11" i="40"/>
  <c r="M10" i="40"/>
  <c r="G10" i="40"/>
  <c r="P12" i="40"/>
  <c r="J12" i="40"/>
  <c r="G9" i="40"/>
  <c r="M9" i="40"/>
  <c r="M14" i="40"/>
  <c r="G14" i="40"/>
  <c r="P13" i="40"/>
  <c r="J13" i="40"/>
  <c r="G9" i="39"/>
  <c r="G8" i="39"/>
  <c r="G11" i="39"/>
  <c r="D14" i="39"/>
  <c r="E8" i="39"/>
  <c r="G9" i="38"/>
  <c r="G17" i="38"/>
  <c r="J15" i="38"/>
  <c r="G13" i="38"/>
  <c r="G10" i="38"/>
  <c r="J16" i="38"/>
  <c r="G14" i="38"/>
  <c r="J12" i="38"/>
  <c r="G11" i="38"/>
  <c r="J9" i="38"/>
  <c r="J17" i="38"/>
  <c r="G15" i="38"/>
  <c r="J13" i="38"/>
  <c r="J14" i="37"/>
  <c r="G12" i="37"/>
  <c r="J10" i="37"/>
  <c r="G9" i="37"/>
  <c r="J8" i="37"/>
  <c r="J15" i="37"/>
  <c r="G13" i="37"/>
  <c r="J11" i="37"/>
  <c r="G14" i="37"/>
  <c r="J12" i="37"/>
  <c r="M9" i="36"/>
  <c r="G9" i="36"/>
  <c r="P10" i="36"/>
  <c r="P8" i="36"/>
  <c r="M10" i="36"/>
  <c r="E12" i="35"/>
  <c r="G10" i="35"/>
  <c r="G11" i="35"/>
  <c r="E10" i="35"/>
  <c r="E9" i="35"/>
  <c r="G14" i="34"/>
  <c r="G10" i="34"/>
  <c r="G11" i="34"/>
  <c r="G13" i="34"/>
  <c r="G9" i="34"/>
  <c r="G15" i="34"/>
  <c r="G7" i="33"/>
  <c r="P13" i="33"/>
  <c r="G11" i="33"/>
  <c r="P9" i="33"/>
  <c r="P14" i="33"/>
  <c r="J14" i="33"/>
  <c r="M12" i="33"/>
  <c r="G12" i="33"/>
  <c r="P10" i="33"/>
  <c r="J10" i="33"/>
  <c r="M8" i="33"/>
  <c r="G8" i="33"/>
  <c r="J7" i="33"/>
  <c r="P7" i="33"/>
  <c r="M13" i="33"/>
  <c r="G13" i="33"/>
  <c r="P11" i="33"/>
  <c r="J11" i="33"/>
  <c r="M9" i="33"/>
  <c r="G9" i="33"/>
  <c r="M14" i="33"/>
  <c r="G14" i="33"/>
  <c r="P12" i="33"/>
  <c r="J12" i="33"/>
  <c r="G8" i="30"/>
  <c r="M8" i="30"/>
  <c r="J11" i="30"/>
  <c r="M9" i="30"/>
  <c r="G9" i="30"/>
  <c r="J12" i="30"/>
  <c r="M12" i="30"/>
  <c r="G12" i="30"/>
  <c r="J10" i="30"/>
  <c r="J8" i="30"/>
  <c r="J8" i="29"/>
  <c r="J11" i="29"/>
  <c r="G10" i="29"/>
  <c r="G14" i="29"/>
  <c r="H12" i="27"/>
  <c r="J12" i="27"/>
  <c r="J15" i="27"/>
  <c r="G13" i="28"/>
  <c r="E11" i="28"/>
  <c r="G10" i="26"/>
  <c r="G12" i="26"/>
  <c r="D12" i="25"/>
  <c r="G13" i="25"/>
  <c r="G10" i="25"/>
  <c r="D9" i="25"/>
  <c r="G12" i="25"/>
  <c r="D11" i="25"/>
  <c r="D13" i="25"/>
  <c r="D8" i="24"/>
  <c r="G9" i="24"/>
  <c r="G8" i="24"/>
  <c r="D9" i="24"/>
  <c r="H8" i="23"/>
  <c r="E9" i="23"/>
  <c r="I9" i="23"/>
  <c r="E8" i="23"/>
  <c r="G13" i="22"/>
  <c r="G10" i="22"/>
  <c r="G9" i="22"/>
  <c r="G14" i="22"/>
  <c r="J12" i="22"/>
  <c r="G11" i="22"/>
  <c r="J13" i="22"/>
  <c r="J15" i="21"/>
  <c r="G13" i="21"/>
  <c r="G10" i="21"/>
  <c r="G9" i="21"/>
  <c r="G14" i="21"/>
  <c r="J12" i="21"/>
  <c r="G11" i="21"/>
  <c r="G12" i="21"/>
  <c r="G15" i="21"/>
  <c r="J13" i="21"/>
  <c r="G8" i="20"/>
  <c r="G15" i="20"/>
  <c r="J14" i="20"/>
  <c r="J11" i="20"/>
  <c r="G9" i="20"/>
  <c r="G13" i="20"/>
  <c r="J12" i="20"/>
  <c r="G10" i="20"/>
  <c r="J8" i="20"/>
  <c r="J15" i="20"/>
  <c r="G14" i="20"/>
  <c r="J7" i="19"/>
  <c r="J13" i="19"/>
  <c r="G12" i="19"/>
  <c r="J10" i="19"/>
  <c r="G8" i="19"/>
  <c r="G11" i="19"/>
  <c r="J11" i="19"/>
  <c r="G9" i="19"/>
  <c r="G7" i="19"/>
  <c r="G13" i="19"/>
  <c r="J12" i="19"/>
  <c r="N13" i="17"/>
  <c r="N12" i="17"/>
  <c r="G17" i="17"/>
  <c r="G9" i="16"/>
  <c r="M9" i="16"/>
  <c r="M10" i="16"/>
  <c r="G10" i="16"/>
  <c r="J9" i="16"/>
  <c r="P9" i="16"/>
  <c r="N9" i="15"/>
  <c r="N10" i="15"/>
  <c r="P9" i="15"/>
  <c r="P11" i="15"/>
  <c r="K10" i="15"/>
  <c r="D14" i="15"/>
  <c r="G9" i="9"/>
  <c r="G12" i="9"/>
  <c r="G15" i="9"/>
  <c r="G11" i="9"/>
  <c r="G14" i="9"/>
  <c r="G10" i="9"/>
  <c r="G13" i="4"/>
  <c r="H10" i="57"/>
  <c r="H12" i="57"/>
  <c r="E13" i="56"/>
  <c r="H11" i="56"/>
  <c r="E11" i="35"/>
  <c r="E12" i="20"/>
  <c r="Q14" i="17"/>
  <c r="Q9" i="17"/>
  <c r="K10" i="57"/>
  <c r="H11" i="57"/>
  <c r="H9" i="57"/>
  <c r="L8" i="59"/>
  <c r="E14" i="56"/>
  <c r="L14" i="56"/>
  <c r="E10" i="56"/>
  <c r="L10" i="56"/>
  <c r="L10" i="53"/>
  <c r="L9" i="51"/>
  <c r="M13" i="36"/>
  <c r="G16" i="25"/>
  <c r="H9" i="25"/>
  <c r="D16" i="25"/>
  <c r="G13" i="24"/>
  <c r="H8" i="24"/>
  <c r="K12" i="17"/>
  <c r="N14" i="17"/>
  <c r="K9" i="17"/>
  <c r="N9" i="17"/>
  <c r="P14" i="16"/>
  <c r="Q10" i="16"/>
  <c r="D17" i="10"/>
  <c r="D12" i="6"/>
  <c r="E11" i="5"/>
  <c r="I9" i="55"/>
  <c r="G17" i="22"/>
  <c r="H11" i="22"/>
  <c r="E12" i="38"/>
  <c r="E12" i="37"/>
  <c r="E10" i="38"/>
  <c r="E14" i="38"/>
  <c r="E16" i="38"/>
  <c r="I10" i="52"/>
  <c r="F10" i="52"/>
  <c r="M10" i="52"/>
  <c r="Q10" i="17"/>
  <c r="Q12" i="17"/>
  <c r="Q13" i="17"/>
  <c r="N10" i="17"/>
  <c r="J14" i="16"/>
  <c r="K10" i="16"/>
  <c r="H10" i="15"/>
  <c r="H11" i="15"/>
  <c r="K13" i="17"/>
  <c r="K14" i="17"/>
  <c r="L9" i="56"/>
  <c r="L12" i="56"/>
  <c r="E10" i="29"/>
  <c r="I12" i="55"/>
  <c r="I11" i="55"/>
  <c r="L11" i="56"/>
  <c r="H14" i="48"/>
  <c r="H10" i="27"/>
  <c r="E15" i="20"/>
  <c r="E13" i="20"/>
  <c r="E9" i="20"/>
  <c r="K10" i="17"/>
  <c r="D14" i="16"/>
  <c r="E10" i="16"/>
  <c r="P14" i="15"/>
  <c r="Q9" i="15"/>
  <c r="E15" i="37"/>
  <c r="E9" i="37"/>
  <c r="E8" i="37"/>
  <c r="E10" i="37"/>
  <c r="H9" i="59"/>
  <c r="L9" i="59"/>
  <c r="K11" i="57"/>
  <c r="G15" i="35"/>
  <c r="E10" i="28"/>
  <c r="E14" i="22"/>
  <c r="E13" i="22"/>
  <c r="E10" i="22"/>
  <c r="E12" i="22"/>
  <c r="K11" i="17"/>
  <c r="E10" i="54"/>
  <c r="L10" i="54"/>
  <c r="N11" i="17"/>
  <c r="E14" i="42"/>
  <c r="E12" i="42"/>
  <c r="E16" i="42"/>
  <c r="E10" i="42"/>
  <c r="E13" i="42"/>
  <c r="E9" i="42"/>
  <c r="E11" i="42"/>
  <c r="E15" i="42"/>
  <c r="E17" i="38"/>
  <c r="E13" i="38"/>
  <c r="E11" i="37"/>
  <c r="E13" i="37"/>
  <c r="E11" i="38"/>
  <c r="E10" i="40"/>
  <c r="E10" i="57"/>
  <c r="E12" i="57"/>
  <c r="E9" i="38"/>
  <c r="J14" i="29"/>
  <c r="E9" i="29"/>
  <c r="E11" i="20"/>
  <c r="E8" i="20"/>
  <c r="E10" i="20"/>
  <c r="E12" i="19"/>
  <c r="H12" i="48"/>
  <c r="J17" i="43"/>
  <c r="K9" i="43"/>
  <c r="G18" i="41"/>
  <c r="E11" i="10"/>
  <c r="E14" i="40"/>
  <c r="K9" i="57"/>
  <c r="E11" i="57"/>
  <c r="J18" i="37"/>
  <c r="K9" i="37"/>
  <c r="L13" i="56"/>
  <c r="I13" i="55"/>
  <c r="H8" i="48"/>
  <c r="G19" i="42"/>
  <c r="D18" i="41"/>
  <c r="E13" i="40"/>
  <c r="E12" i="40"/>
  <c r="E11" i="40"/>
  <c r="G14" i="39"/>
  <c r="H8" i="39"/>
  <c r="I8" i="39"/>
  <c r="G18" i="37"/>
  <c r="H13" i="37"/>
  <c r="E9" i="22"/>
  <c r="J19" i="14"/>
  <c r="G19" i="14"/>
  <c r="H14" i="14"/>
  <c r="M19" i="14"/>
  <c r="M17" i="40"/>
  <c r="N12" i="40"/>
  <c r="P17" i="40"/>
  <c r="Q10" i="40"/>
  <c r="G17" i="40"/>
  <c r="H11" i="40"/>
  <c r="J17" i="40"/>
  <c r="J20" i="38"/>
  <c r="K14" i="38"/>
  <c r="G20" i="38"/>
  <c r="H13" i="38"/>
  <c r="D13" i="24"/>
  <c r="E8" i="24"/>
  <c r="I8" i="24"/>
  <c r="I8" i="23"/>
  <c r="E9" i="57"/>
  <c r="I10" i="55"/>
  <c r="H11" i="48"/>
  <c r="H10" i="48"/>
  <c r="H13" i="48"/>
  <c r="E9" i="48"/>
  <c r="J18" i="20"/>
  <c r="K14" i="20"/>
  <c r="E11" i="29"/>
  <c r="K11" i="27"/>
  <c r="K10" i="27"/>
  <c r="K12" i="27"/>
  <c r="K9" i="27"/>
  <c r="L11" i="27"/>
  <c r="E9" i="19"/>
  <c r="E8" i="19"/>
  <c r="J16" i="19"/>
  <c r="K8" i="19"/>
  <c r="E9" i="27"/>
  <c r="E12" i="27"/>
  <c r="L12" i="27"/>
  <c r="E11" i="34"/>
  <c r="G16" i="28"/>
  <c r="E7" i="19"/>
  <c r="E11" i="19"/>
  <c r="E10" i="27"/>
  <c r="E9" i="34"/>
  <c r="E10" i="34"/>
  <c r="E14" i="34"/>
  <c r="E13" i="19"/>
  <c r="E12" i="28"/>
  <c r="E9" i="28"/>
  <c r="J15" i="35"/>
  <c r="M24" i="11"/>
  <c r="N16" i="11"/>
  <c r="J17" i="22"/>
  <c r="G18" i="20"/>
  <c r="G16" i="19"/>
  <c r="H13" i="19"/>
  <c r="H10" i="47"/>
  <c r="L10" i="47"/>
  <c r="J23" i="12"/>
  <c r="K17" i="12"/>
  <c r="K8" i="48"/>
  <c r="K11" i="48"/>
  <c r="K9" i="48"/>
  <c r="K10" i="48"/>
  <c r="K12" i="48"/>
  <c r="K14" i="48"/>
  <c r="K13" i="48"/>
  <c r="E11" i="48"/>
  <c r="E8" i="48"/>
  <c r="E12" i="48"/>
  <c r="E13" i="48"/>
  <c r="E10" i="48"/>
  <c r="M17" i="43"/>
  <c r="G17" i="43"/>
  <c r="H10" i="43"/>
  <c r="G18" i="34"/>
  <c r="H12" i="34"/>
  <c r="E13" i="34"/>
  <c r="E12" i="34"/>
  <c r="J17" i="8"/>
  <c r="K14" i="8"/>
  <c r="P13" i="36"/>
  <c r="Q8" i="36"/>
  <c r="D13" i="36"/>
  <c r="E10" i="36"/>
  <c r="E11" i="25"/>
  <c r="H9" i="24"/>
  <c r="G18" i="21"/>
  <c r="M15" i="30"/>
  <c r="N8" i="30"/>
  <c r="J15" i="30"/>
  <c r="K9" i="30"/>
  <c r="G15" i="30"/>
  <c r="E12" i="30"/>
  <c r="E9" i="30"/>
  <c r="E11" i="30"/>
  <c r="E8" i="30"/>
  <c r="E10" i="30"/>
  <c r="M14" i="16"/>
  <c r="N10" i="16"/>
  <c r="D21" i="13"/>
  <c r="E11" i="13"/>
  <c r="G21" i="13"/>
  <c r="H13" i="13"/>
  <c r="M21" i="13"/>
  <c r="N10" i="13"/>
  <c r="G15" i="26"/>
  <c r="D15" i="26"/>
  <c r="P24" i="11"/>
  <c r="Q16" i="11"/>
  <c r="D17" i="8"/>
  <c r="E14" i="8"/>
  <c r="M17" i="8"/>
  <c r="P18" i="7"/>
  <c r="Q11" i="7"/>
  <c r="J12" i="6"/>
  <c r="K8" i="6"/>
  <c r="J18" i="21"/>
  <c r="K12" i="21"/>
  <c r="D18" i="21"/>
  <c r="K10" i="36"/>
  <c r="K9" i="36"/>
  <c r="K8" i="36"/>
  <c r="G13" i="36"/>
  <c r="E9" i="36"/>
  <c r="P17" i="33"/>
  <c r="Q9" i="33"/>
  <c r="M17" i="33"/>
  <c r="N13" i="33"/>
  <c r="J17" i="33"/>
  <c r="K13" i="33"/>
  <c r="G17" i="33"/>
  <c r="D17" i="33"/>
  <c r="D19" i="14"/>
  <c r="E8" i="14"/>
  <c r="J21" i="13"/>
  <c r="D11" i="4"/>
  <c r="J17" i="10"/>
  <c r="K8" i="10"/>
  <c r="J18" i="9"/>
  <c r="K11" i="9"/>
  <c r="M18" i="9"/>
  <c r="N15" i="9"/>
  <c r="D18" i="7"/>
  <c r="G23" i="12"/>
  <c r="D23" i="12"/>
  <c r="J24" i="11"/>
  <c r="G24" i="11"/>
  <c r="E8" i="11"/>
  <c r="G17" i="10"/>
  <c r="E13" i="10"/>
  <c r="E8" i="10"/>
  <c r="E12" i="10"/>
  <c r="D18" i="9"/>
  <c r="G18" i="9"/>
  <c r="H9" i="9"/>
  <c r="G17" i="8"/>
  <c r="E13" i="8"/>
  <c r="J18" i="7"/>
  <c r="M18" i="7"/>
  <c r="H8" i="5"/>
  <c r="H11" i="5"/>
  <c r="H9" i="5"/>
  <c r="H10" i="5"/>
  <c r="G12" i="4"/>
  <c r="K7" i="6"/>
  <c r="G12" i="6"/>
  <c r="E8" i="6"/>
  <c r="E7" i="6"/>
  <c r="M13" i="4"/>
  <c r="M10" i="4"/>
  <c r="M9" i="4"/>
  <c r="M11" i="4"/>
  <c r="M12" i="4"/>
  <c r="G11" i="4"/>
  <c r="J10" i="4"/>
  <c r="J9" i="4"/>
  <c r="J11" i="4"/>
  <c r="J13" i="4"/>
  <c r="J12" i="4"/>
  <c r="P12" i="4"/>
  <c r="P13" i="4"/>
  <c r="P11" i="4"/>
  <c r="P10" i="4"/>
  <c r="P9" i="4"/>
  <c r="D13" i="4"/>
  <c r="G9" i="4"/>
  <c r="G16" i="4"/>
  <c r="G10" i="4"/>
  <c r="D12" i="4"/>
  <c r="G14" i="16"/>
  <c r="E14" i="43"/>
  <c r="E12" i="43"/>
  <c r="E10" i="43"/>
  <c r="E13" i="43"/>
  <c r="E11" i="43"/>
  <c r="Q11" i="40"/>
  <c r="N14" i="40"/>
  <c r="N9" i="40"/>
  <c r="E11" i="39"/>
  <c r="E9" i="39"/>
  <c r="E10" i="39"/>
  <c r="H17" i="38"/>
  <c r="K12" i="38"/>
  <c r="N8" i="36"/>
  <c r="N9" i="36"/>
  <c r="N10" i="36"/>
  <c r="H12" i="35"/>
  <c r="N10" i="30"/>
  <c r="N11" i="30"/>
  <c r="N9" i="30"/>
  <c r="N12" i="30"/>
  <c r="K12" i="30"/>
  <c r="H8" i="29"/>
  <c r="H11" i="29"/>
  <c r="H10" i="29"/>
  <c r="H9" i="29"/>
  <c r="K10" i="29"/>
  <c r="K8" i="29"/>
  <c r="K9" i="29"/>
  <c r="K11" i="29"/>
  <c r="H10" i="24"/>
  <c r="H14" i="20"/>
  <c r="K12" i="19"/>
  <c r="K10" i="19"/>
  <c r="H9" i="17"/>
  <c r="H10" i="17"/>
  <c r="H12" i="17"/>
  <c r="H13" i="17"/>
  <c r="H14" i="17"/>
  <c r="H11" i="17"/>
  <c r="E10" i="17"/>
  <c r="E12" i="17"/>
  <c r="E13" i="17"/>
  <c r="E14" i="17"/>
  <c r="E11" i="17"/>
  <c r="K9" i="16"/>
  <c r="Q10" i="15"/>
  <c r="E9" i="15"/>
  <c r="E11" i="15"/>
  <c r="E10" i="15"/>
  <c r="E14" i="14"/>
  <c r="E16" i="14"/>
  <c r="E13" i="14"/>
  <c r="E11" i="14"/>
  <c r="E9" i="14"/>
  <c r="E15" i="14"/>
  <c r="G10" i="1"/>
  <c r="G16" i="1"/>
  <c r="H8" i="1"/>
  <c r="D10" i="1"/>
  <c r="D11" i="1"/>
  <c r="F7" i="1"/>
  <c r="C7" i="1"/>
  <c r="D16" i="1"/>
  <c r="E8" i="1"/>
  <c r="L12" i="57"/>
  <c r="N11" i="40"/>
  <c r="N13" i="40"/>
  <c r="N10" i="40"/>
  <c r="K11" i="38"/>
  <c r="K8" i="37"/>
  <c r="H9" i="35"/>
  <c r="K10" i="30"/>
  <c r="Q9" i="16"/>
  <c r="Q11" i="15"/>
  <c r="L10" i="57"/>
  <c r="L11" i="57"/>
  <c r="H15" i="41"/>
  <c r="I15" i="41"/>
  <c r="E8" i="36"/>
  <c r="H10" i="35"/>
  <c r="H11" i="35"/>
  <c r="E9" i="24"/>
  <c r="H9" i="22"/>
  <c r="L9" i="22"/>
  <c r="H10" i="22"/>
  <c r="H14" i="22"/>
  <c r="H12" i="22"/>
  <c r="H13" i="22"/>
  <c r="H9" i="16"/>
  <c r="N9" i="9"/>
  <c r="H14" i="9"/>
  <c r="N10" i="8"/>
  <c r="N12" i="8"/>
  <c r="H10" i="41"/>
  <c r="I10" i="41"/>
  <c r="K9" i="38"/>
  <c r="K17" i="38"/>
  <c r="L17" i="38"/>
  <c r="K13" i="38"/>
  <c r="K15" i="37"/>
  <c r="H9" i="21"/>
  <c r="N18" i="11"/>
  <c r="N12" i="9"/>
  <c r="N14" i="9"/>
  <c r="K14" i="9"/>
  <c r="N9" i="11"/>
  <c r="K11" i="20"/>
  <c r="H12" i="20"/>
  <c r="H9" i="20"/>
  <c r="E9" i="16"/>
  <c r="K13" i="20"/>
  <c r="K10" i="20"/>
  <c r="K12" i="20"/>
  <c r="H9" i="19"/>
  <c r="H10" i="19"/>
  <c r="L10" i="19"/>
  <c r="H13" i="34"/>
  <c r="I13" i="34"/>
  <c r="K11" i="30"/>
  <c r="L14" i="48"/>
  <c r="L12" i="48"/>
  <c r="L10" i="27"/>
  <c r="K13" i="43"/>
  <c r="H14" i="21"/>
  <c r="N17" i="11"/>
  <c r="N19" i="11"/>
  <c r="N14" i="11"/>
  <c r="N11" i="9"/>
  <c r="N9" i="8"/>
  <c r="N13" i="8"/>
  <c r="E9" i="8"/>
  <c r="N9" i="16"/>
  <c r="H8" i="30"/>
  <c r="R9" i="15"/>
  <c r="R11" i="15"/>
  <c r="K14" i="43"/>
  <c r="H10" i="39"/>
  <c r="H12" i="38"/>
  <c r="L12" i="38"/>
  <c r="H11" i="38"/>
  <c r="Q7" i="33"/>
  <c r="E10" i="25"/>
  <c r="E9" i="25"/>
  <c r="H11" i="42"/>
  <c r="H15" i="42"/>
  <c r="I15" i="42"/>
  <c r="H12" i="42"/>
  <c r="I12" i="42"/>
  <c r="H16" i="42"/>
  <c r="I16" i="42"/>
  <c r="H10" i="42"/>
  <c r="I10" i="42"/>
  <c r="H13" i="42"/>
  <c r="I13" i="42"/>
  <c r="H14" i="42"/>
  <c r="K15" i="38"/>
  <c r="K10" i="38"/>
  <c r="K16" i="38"/>
  <c r="R11" i="17"/>
  <c r="R12" i="17"/>
  <c r="K13" i="19"/>
  <c r="L13" i="19"/>
  <c r="H8" i="19"/>
  <c r="H12" i="19"/>
  <c r="H11" i="19"/>
  <c r="H7" i="19"/>
  <c r="R13" i="17"/>
  <c r="N15" i="11"/>
  <c r="N11" i="11"/>
  <c r="N10" i="11"/>
  <c r="N12" i="11"/>
  <c r="N8" i="11"/>
  <c r="N20" i="11"/>
  <c r="N13" i="11"/>
  <c r="H9" i="42"/>
  <c r="H11" i="41"/>
  <c r="I11" i="41"/>
  <c r="H8" i="41"/>
  <c r="I8" i="41"/>
  <c r="H12" i="41"/>
  <c r="I12" i="41"/>
  <c r="H13" i="41"/>
  <c r="I13" i="41"/>
  <c r="H9" i="41"/>
  <c r="I9" i="41"/>
  <c r="H14" i="41"/>
  <c r="I14" i="41"/>
  <c r="K11" i="37"/>
  <c r="K13" i="37"/>
  <c r="L13" i="37"/>
  <c r="K14" i="37"/>
  <c r="K12" i="37"/>
  <c r="K10" i="37"/>
  <c r="H15" i="38"/>
  <c r="H14" i="38"/>
  <c r="H16" i="38"/>
  <c r="H11" i="39"/>
  <c r="I11" i="39"/>
  <c r="H9" i="39"/>
  <c r="K9" i="40"/>
  <c r="N9" i="43"/>
  <c r="N11" i="43"/>
  <c r="K11" i="43"/>
  <c r="K12" i="43"/>
  <c r="K10" i="43"/>
  <c r="H9" i="43"/>
  <c r="O9" i="43"/>
  <c r="H14" i="43"/>
  <c r="H11" i="43"/>
  <c r="H12" i="43"/>
  <c r="H13" i="43"/>
  <c r="L11" i="48"/>
  <c r="L9" i="57"/>
  <c r="H10" i="38"/>
  <c r="L10" i="38"/>
  <c r="H9" i="38"/>
  <c r="L9" i="38"/>
  <c r="L8" i="29"/>
  <c r="K8" i="20"/>
  <c r="K15" i="20"/>
  <c r="K9" i="20"/>
  <c r="H11" i="20"/>
  <c r="H13" i="20"/>
  <c r="H10" i="20"/>
  <c r="H15" i="20"/>
  <c r="H8" i="20"/>
  <c r="L9" i="48"/>
  <c r="K19" i="12"/>
  <c r="K12" i="12"/>
  <c r="K16" i="12"/>
  <c r="K9" i="12"/>
  <c r="E7" i="10"/>
  <c r="E10" i="10"/>
  <c r="E9" i="10"/>
  <c r="L11" i="38"/>
  <c r="L13" i="38"/>
  <c r="H12" i="37"/>
  <c r="H9" i="37"/>
  <c r="L9" i="37"/>
  <c r="N13" i="43"/>
  <c r="N12" i="43"/>
  <c r="N10" i="43"/>
  <c r="N14" i="43"/>
  <c r="I14" i="42"/>
  <c r="I11" i="42"/>
  <c r="I9" i="42"/>
  <c r="Q14" i="40"/>
  <c r="Q13" i="40"/>
  <c r="Q12" i="40"/>
  <c r="Q9" i="40"/>
  <c r="H13" i="40"/>
  <c r="H14" i="37"/>
  <c r="L14" i="37"/>
  <c r="H11" i="37"/>
  <c r="H15" i="37"/>
  <c r="H8" i="37"/>
  <c r="L8" i="37"/>
  <c r="H10" i="37"/>
  <c r="Q9" i="36"/>
  <c r="Q10" i="36"/>
  <c r="K12" i="33"/>
  <c r="E13" i="25"/>
  <c r="E12" i="25"/>
  <c r="K15" i="21"/>
  <c r="H11" i="21"/>
  <c r="H13" i="21"/>
  <c r="H15" i="21"/>
  <c r="H12" i="21"/>
  <c r="H10" i="21"/>
  <c r="H9" i="40"/>
  <c r="H12" i="40"/>
  <c r="K13" i="40"/>
  <c r="K11" i="40"/>
  <c r="R11" i="40"/>
  <c r="K10" i="40"/>
  <c r="H10" i="40"/>
  <c r="H14" i="40"/>
  <c r="K14" i="40"/>
  <c r="K12" i="40"/>
  <c r="Q8" i="33"/>
  <c r="K8" i="33"/>
  <c r="K14" i="33"/>
  <c r="K20" i="12"/>
  <c r="K15" i="12"/>
  <c r="K11" i="12"/>
  <c r="K13" i="12"/>
  <c r="K18" i="12"/>
  <c r="E10" i="24"/>
  <c r="K7" i="33"/>
  <c r="K11" i="33"/>
  <c r="K9" i="33"/>
  <c r="H11" i="33"/>
  <c r="H12" i="33"/>
  <c r="L13" i="48"/>
  <c r="L10" i="48"/>
  <c r="H14" i="34"/>
  <c r="I14" i="34"/>
  <c r="Q11" i="33"/>
  <c r="H9" i="33"/>
  <c r="K7" i="19"/>
  <c r="K9" i="19"/>
  <c r="H9" i="34"/>
  <c r="I9" i="34"/>
  <c r="H11" i="34"/>
  <c r="I11" i="34"/>
  <c r="H9" i="28"/>
  <c r="I9" i="28"/>
  <c r="H10" i="28"/>
  <c r="I10" i="28"/>
  <c r="H11" i="28"/>
  <c r="I11" i="28"/>
  <c r="H12" i="28"/>
  <c r="I12" i="28"/>
  <c r="K11" i="35"/>
  <c r="K12" i="35"/>
  <c r="L12" i="35"/>
  <c r="K9" i="35"/>
  <c r="L9" i="35"/>
  <c r="K10" i="35"/>
  <c r="L10" i="35"/>
  <c r="H15" i="34"/>
  <c r="I15" i="34"/>
  <c r="L9" i="27"/>
  <c r="K11" i="19"/>
  <c r="L11" i="19"/>
  <c r="L11" i="29"/>
  <c r="H10" i="34"/>
  <c r="I10" i="34"/>
  <c r="H13" i="28"/>
  <c r="I13" i="28"/>
  <c r="N14" i="13"/>
  <c r="K14" i="12"/>
  <c r="K10" i="12"/>
  <c r="Q14" i="11"/>
  <c r="Q19" i="11"/>
  <c r="Q11" i="11"/>
  <c r="K10" i="22"/>
  <c r="L10" i="22"/>
  <c r="K9" i="22"/>
  <c r="K13" i="22"/>
  <c r="K11" i="22"/>
  <c r="L11" i="22"/>
  <c r="K14" i="22"/>
  <c r="L14" i="22"/>
  <c r="K12" i="22"/>
  <c r="R10" i="17"/>
  <c r="R14" i="17"/>
  <c r="R10" i="15"/>
  <c r="Q13" i="11"/>
  <c r="Q9" i="11"/>
  <c r="Q15" i="11"/>
  <c r="Q10" i="11"/>
  <c r="H9" i="14"/>
  <c r="H13" i="14"/>
  <c r="H8" i="14"/>
  <c r="H11" i="14"/>
  <c r="H10" i="14"/>
  <c r="H12" i="14"/>
  <c r="H16" i="14"/>
  <c r="H15" i="14"/>
  <c r="N12" i="13"/>
  <c r="N13" i="13"/>
  <c r="N17" i="13"/>
  <c r="N9" i="13"/>
  <c r="N11" i="13"/>
  <c r="E13" i="13"/>
  <c r="E12" i="13"/>
  <c r="E17" i="13"/>
  <c r="N13" i="9"/>
  <c r="K9" i="9"/>
  <c r="H10" i="9"/>
  <c r="H13" i="9"/>
  <c r="H15" i="9"/>
  <c r="H12" i="9"/>
  <c r="N8" i="8"/>
  <c r="N14" i="8"/>
  <c r="N11" i="8"/>
  <c r="K11" i="8"/>
  <c r="K13" i="8"/>
  <c r="K12" i="8"/>
  <c r="K9" i="8"/>
  <c r="K8" i="8"/>
  <c r="K10" i="8"/>
  <c r="L8" i="48"/>
  <c r="I12" i="34"/>
  <c r="I9" i="24"/>
  <c r="I10" i="24"/>
  <c r="N10" i="9"/>
  <c r="Q12" i="7"/>
  <c r="Q10" i="7"/>
  <c r="Q15" i="7"/>
  <c r="Q9" i="7"/>
  <c r="Q14" i="7"/>
  <c r="Q13" i="7"/>
  <c r="E8" i="8"/>
  <c r="E10" i="8"/>
  <c r="E11" i="8"/>
  <c r="E12" i="8"/>
  <c r="E10" i="5"/>
  <c r="I10" i="5"/>
  <c r="L14" i="38"/>
  <c r="I10" i="39"/>
  <c r="I9" i="39"/>
  <c r="H9" i="30"/>
  <c r="O9" i="30"/>
  <c r="H12" i="30"/>
  <c r="O12" i="30"/>
  <c r="H10" i="30"/>
  <c r="O10" i="30"/>
  <c r="Q10" i="33"/>
  <c r="Q13" i="33"/>
  <c r="K10" i="33"/>
  <c r="H11" i="30"/>
  <c r="O11" i="30"/>
  <c r="L10" i="29"/>
  <c r="K8" i="30"/>
  <c r="Q14" i="33"/>
  <c r="Q12" i="33"/>
  <c r="L8" i="19"/>
  <c r="L12" i="19"/>
  <c r="H12" i="13"/>
  <c r="H16" i="13"/>
  <c r="E14" i="13"/>
  <c r="E16" i="13"/>
  <c r="H14" i="13"/>
  <c r="H18" i="13"/>
  <c r="H9" i="13"/>
  <c r="H10" i="16"/>
  <c r="R10" i="16"/>
  <c r="R9" i="17"/>
  <c r="E15" i="13"/>
  <c r="E18" i="13"/>
  <c r="E9" i="13"/>
  <c r="H10" i="13"/>
  <c r="H11" i="13"/>
  <c r="N18" i="13"/>
  <c r="E10" i="14"/>
  <c r="E12" i="14"/>
  <c r="E10" i="13"/>
  <c r="H17" i="13"/>
  <c r="H15" i="13"/>
  <c r="N16" i="13"/>
  <c r="N15" i="13"/>
  <c r="H9" i="26"/>
  <c r="H11" i="26"/>
  <c r="H10" i="26"/>
  <c r="H12" i="26"/>
  <c r="E9" i="26"/>
  <c r="E12" i="26"/>
  <c r="E10" i="26"/>
  <c r="E11" i="26"/>
  <c r="Q12" i="11"/>
  <c r="Q8" i="11"/>
  <c r="Q20" i="11"/>
  <c r="Q18" i="11"/>
  <c r="Q17" i="11"/>
  <c r="K9" i="10"/>
  <c r="H11" i="9"/>
  <c r="K11" i="10"/>
  <c r="I9" i="25"/>
  <c r="H11" i="25"/>
  <c r="I11" i="25"/>
  <c r="H10" i="25"/>
  <c r="H12" i="25"/>
  <c r="H13" i="25"/>
  <c r="K11" i="21"/>
  <c r="K10" i="21"/>
  <c r="K9" i="21"/>
  <c r="K14" i="21"/>
  <c r="K13" i="21"/>
  <c r="I11" i="5"/>
  <c r="E8" i="5"/>
  <c r="I8" i="5"/>
  <c r="E11" i="21"/>
  <c r="E15" i="21"/>
  <c r="E12" i="21"/>
  <c r="L12" i="21"/>
  <c r="E9" i="21"/>
  <c r="E14" i="21"/>
  <c r="E10" i="21"/>
  <c r="E13" i="21"/>
  <c r="H10" i="36"/>
  <c r="R10" i="36"/>
  <c r="H8" i="36"/>
  <c r="R8" i="36"/>
  <c r="H9" i="36"/>
  <c r="R9" i="36"/>
  <c r="H8" i="33"/>
  <c r="H14" i="33"/>
  <c r="H7" i="33"/>
  <c r="H10" i="33"/>
  <c r="H13" i="33"/>
  <c r="N8" i="33"/>
  <c r="N9" i="33"/>
  <c r="N11" i="33"/>
  <c r="N7" i="33"/>
  <c r="N12" i="33"/>
  <c r="N10" i="33"/>
  <c r="N14" i="33"/>
  <c r="E9" i="33"/>
  <c r="E14" i="33"/>
  <c r="E10" i="33"/>
  <c r="E8" i="33"/>
  <c r="E7" i="33"/>
  <c r="E13" i="33"/>
  <c r="E11" i="33"/>
  <c r="E12" i="33"/>
  <c r="K9" i="13"/>
  <c r="K11" i="13"/>
  <c r="K13" i="13"/>
  <c r="K18" i="13"/>
  <c r="K16" i="13"/>
  <c r="K15" i="13"/>
  <c r="K10" i="13"/>
  <c r="K14" i="13"/>
  <c r="K12" i="13"/>
  <c r="K17" i="13"/>
  <c r="K10" i="10"/>
  <c r="K12" i="10"/>
  <c r="K13" i="10"/>
  <c r="K7" i="10"/>
  <c r="K12" i="9"/>
  <c r="K10" i="9"/>
  <c r="K15" i="9"/>
  <c r="K13" i="9"/>
  <c r="M16" i="4"/>
  <c r="N11" i="4"/>
  <c r="N9" i="14"/>
  <c r="N11" i="14"/>
  <c r="N10" i="14"/>
  <c r="N16" i="14"/>
  <c r="N8" i="14"/>
  <c r="N13" i="14"/>
  <c r="N12" i="14"/>
  <c r="N14" i="14"/>
  <c r="N15" i="14"/>
  <c r="K8" i="14"/>
  <c r="K9" i="14"/>
  <c r="K12" i="14"/>
  <c r="K15" i="14"/>
  <c r="K16" i="14"/>
  <c r="K10" i="14"/>
  <c r="K13" i="14"/>
  <c r="K11" i="14"/>
  <c r="K14" i="14"/>
  <c r="E15" i="7"/>
  <c r="E13" i="7"/>
  <c r="E12" i="7"/>
  <c r="E11" i="7"/>
  <c r="E9" i="7"/>
  <c r="E14" i="7"/>
  <c r="E10" i="7"/>
  <c r="E9" i="5"/>
  <c r="I9" i="5"/>
  <c r="H10" i="12"/>
  <c r="H20" i="12"/>
  <c r="H13" i="12"/>
  <c r="H16" i="12"/>
  <c r="H15" i="12"/>
  <c r="H11" i="12"/>
  <c r="H12" i="12"/>
  <c r="H9" i="12"/>
  <c r="H18" i="12"/>
  <c r="H17" i="12"/>
  <c r="H19" i="12"/>
  <c r="H14" i="12"/>
  <c r="E10" i="12"/>
  <c r="E14" i="12"/>
  <c r="E17" i="12"/>
  <c r="E12" i="12"/>
  <c r="E19" i="12"/>
  <c r="E13" i="12"/>
  <c r="E16" i="12"/>
  <c r="E11" i="12"/>
  <c r="E18" i="12"/>
  <c r="E15" i="12"/>
  <c r="E9" i="12"/>
  <c r="E20" i="12"/>
  <c r="E9" i="11"/>
  <c r="E13" i="11"/>
  <c r="E16" i="11"/>
  <c r="E20" i="11"/>
  <c r="E10" i="11"/>
  <c r="E14" i="11"/>
  <c r="E17" i="11"/>
  <c r="E11" i="11"/>
  <c r="E18" i="11"/>
  <c r="E12" i="11"/>
  <c r="E15" i="11"/>
  <c r="E19" i="11"/>
  <c r="H9" i="11"/>
  <c r="H13" i="11"/>
  <c r="H16" i="11"/>
  <c r="H20" i="11"/>
  <c r="H10" i="11"/>
  <c r="H14" i="11"/>
  <c r="H17" i="11"/>
  <c r="H8" i="11"/>
  <c r="H11" i="11"/>
  <c r="H18" i="11"/>
  <c r="H12" i="11"/>
  <c r="H15" i="11"/>
  <c r="H19" i="11"/>
  <c r="K14" i="11"/>
  <c r="K12" i="11"/>
  <c r="K16" i="11"/>
  <c r="K20" i="11"/>
  <c r="K9" i="11"/>
  <c r="K13" i="11"/>
  <c r="K17" i="11"/>
  <c r="K8" i="11"/>
  <c r="K10" i="11"/>
  <c r="K18" i="11"/>
  <c r="K11" i="11"/>
  <c r="K15" i="11"/>
  <c r="K19" i="11"/>
  <c r="H11" i="10"/>
  <c r="H7" i="10"/>
  <c r="H12" i="10"/>
  <c r="H10" i="10"/>
  <c r="L10" i="10"/>
  <c r="H8" i="10"/>
  <c r="L8" i="10"/>
  <c r="H9" i="10"/>
  <c r="H13" i="10"/>
  <c r="E11" i="9"/>
  <c r="E15" i="9"/>
  <c r="E10" i="9"/>
  <c r="E9" i="9"/>
  <c r="E14" i="9"/>
  <c r="O14" i="9"/>
  <c r="E12" i="9"/>
  <c r="E13" i="9"/>
  <c r="H10" i="8"/>
  <c r="H14" i="8"/>
  <c r="O14" i="8"/>
  <c r="H11" i="8"/>
  <c r="H8" i="8"/>
  <c r="H12" i="8"/>
  <c r="H9" i="8"/>
  <c r="H13" i="8"/>
  <c r="N12" i="7"/>
  <c r="N9" i="7"/>
  <c r="N13" i="7"/>
  <c r="N10" i="7"/>
  <c r="N14" i="7"/>
  <c r="N11" i="7"/>
  <c r="N15" i="7"/>
  <c r="K13" i="7"/>
  <c r="K10" i="7"/>
  <c r="K14" i="7"/>
  <c r="K11" i="7"/>
  <c r="K15" i="7"/>
  <c r="K12" i="7"/>
  <c r="K9" i="7"/>
  <c r="H8" i="6"/>
  <c r="L8" i="6"/>
  <c r="H7" i="6"/>
  <c r="L7" i="6"/>
  <c r="H9" i="4"/>
  <c r="H13" i="4"/>
  <c r="H10" i="4"/>
  <c r="H12" i="4"/>
  <c r="H11" i="4"/>
  <c r="J16" i="4"/>
  <c r="H12" i="1"/>
  <c r="H13" i="1"/>
  <c r="H9" i="1"/>
  <c r="H11" i="1"/>
  <c r="H10" i="1"/>
  <c r="R9" i="40"/>
  <c r="L15" i="38"/>
  <c r="L9" i="29"/>
  <c r="L14" i="20"/>
  <c r="L9" i="19"/>
  <c r="R9" i="16"/>
  <c r="G18" i="7"/>
  <c r="I12" i="25"/>
  <c r="L13" i="22"/>
  <c r="L15" i="37"/>
  <c r="L11" i="35"/>
  <c r="O8" i="30"/>
  <c r="L12" i="22"/>
  <c r="L13" i="20"/>
  <c r="L11" i="10"/>
  <c r="L12" i="37"/>
  <c r="I10" i="25"/>
  <c r="O12" i="8"/>
  <c r="O13" i="8"/>
  <c r="O11" i="8"/>
  <c r="E13" i="1"/>
  <c r="I13" i="1"/>
  <c r="N9" i="4"/>
  <c r="N10" i="4"/>
  <c r="N13" i="4"/>
  <c r="N12" i="4"/>
  <c r="L11" i="20"/>
  <c r="L9" i="20"/>
  <c r="L12" i="20"/>
  <c r="L10" i="20"/>
  <c r="O9" i="8"/>
  <c r="O13" i="13"/>
  <c r="E9" i="1"/>
  <c r="I9" i="1"/>
  <c r="E12" i="1"/>
  <c r="I12" i="1"/>
  <c r="E11" i="1"/>
  <c r="I11" i="1"/>
  <c r="E10" i="1"/>
  <c r="I10" i="1"/>
  <c r="L16" i="38"/>
  <c r="O11" i="43"/>
  <c r="O10" i="43"/>
  <c r="O13" i="43"/>
  <c r="O14" i="43"/>
  <c r="O9" i="9"/>
  <c r="O11" i="9"/>
  <c r="O10" i="8"/>
  <c r="O8" i="8"/>
  <c r="L9" i="10"/>
  <c r="O12" i="43"/>
  <c r="L8" i="20"/>
  <c r="L13" i="21"/>
  <c r="L15" i="20"/>
  <c r="L7" i="19"/>
  <c r="L11" i="37"/>
  <c r="L10" i="37"/>
  <c r="R10" i="40"/>
  <c r="R13" i="40"/>
  <c r="L7" i="10"/>
  <c r="O11" i="13"/>
  <c r="R12" i="40"/>
  <c r="R14" i="40"/>
  <c r="I12" i="26"/>
  <c r="I13" i="25"/>
  <c r="L15" i="21"/>
  <c r="L13" i="12"/>
  <c r="L20" i="12"/>
  <c r="L16" i="12"/>
  <c r="R11" i="33"/>
  <c r="R14" i="33"/>
  <c r="I10" i="26"/>
  <c r="I9" i="26"/>
  <c r="O13" i="14"/>
  <c r="L11" i="21"/>
  <c r="O11" i="14"/>
  <c r="O17" i="13"/>
  <c r="O12" i="13"/>
  <c r="L18" i="12"/>
  <c r="O9" i="13"/>
  <c r="O18" i="13"/>
  <c r="O10" i="13"/>
  <c r="R13" i="33"/>
  <c r="R7" i="33"/>
  <c r="R10" i="33"/>
  <c r="R12" i="33"/>
  <c r="I11" i="26"/>
  <c r="L10" i="21"/>
  <c r="O15" i="13"/>
  <c r="O16" i="13"/>
  <c r="O10" i="14"/>
  <c r="O14" i="13"/>
  <c r="L13" i="10"/>
  <c r="L12" i="10"/>
  <c r="O12" i="9"/>
  <c r="O15" i="9"/>
  <c r="L14" i="21"/>
  <c r="L9" i="21"/>
  <c r="E9" i="4"/>
  <c r="E10" i="4"/>
  <c r="R8" i="33"/>
  <c r="R9" i="33"/>
  <c r="E11" i="4"/>
  <c r="E12" i="4"/>
  <c r="O9" i="14"/>
  <c r="O8" i="14"/>
  <c r="O14" i="14"/>
  <c r="O15" i="14"/>
  <c r="E13" i="4"/>
  <c r="L14" i="12"/>
  <c r="L15" i="12"/>
  <c r="L10" i="12"/>
  <c r="O13" i="9"/>
  <c r="O10" i="9"/>
  <c r="L11" i="12"/>
  <c r="L12" i="12"/>
  <c r="L17" i="12"/>
  <c r="O12" i="14"/>
  <c r="O16" i="14"/>
  <c r="L19" i="12"/>
  <c r="L9" i="12"/>
  <c r="R12" i="11"/>
  <c r="R8" i="11"/>
  <c r="R20" i="11"/>
  <c r="R18" i="11"/>
  <c r="R17" i="11"/>
  <c r="R16" i="11"/>
  <c r="R19" i="11"/>
  <c r="R14" i="11"/>
  <c r="R13" i="11"/>
  <c r="R15" i="11"/>
  <c r="R11" i="11"/>
  <c r="R10" i="11"/>
  <c r="R9" i="11"/>
  <c r="H11" i="7"/>
  <c r="R11" i="7"/>
  <c r="H15" i="7"/>
  <c r="R15" i="7"/>
  <c r="H12" i="7"/>
  <c r="R12" i="7"/>
  <c r="H9" i="7"/>
  <c r="R9" i="7"/>
  <c r="H13" i="7"/>
  <c r="R13" i="7"/>
  <c r="H10" i="7"/>
  <c r="R10" i="7"/>
  <c r="H14" i="7"/>
  <c r="R14" i="7"/>
  <c r="K12" i="4"/>
  <c r="K13" i="4"/>
  <c r="K9" i="4"/>
  <c r="K10" i="4"/>
  <c r="K11" i="4"/>
  <c r="Q13" i="4"/>
  <c r="Q12" i="4"/>
  <c r="Q10" i="4"/>
  <c r="Q9" i="4"/>
  <c r="Q11" i="4"/>
  <c r="I8" i="1"/>
  <c r="R9" i="4"/>
  <c r="R13" i="4"/>
  <c r="R12" i="4"/>
  <c r="R11" i="4"/>
  <c r="R10" i="4"/>
</calcChain>
</file>

<file path=xl/sharedStrings.xml><?xml version="1.0" encoding="utf-8"?>
<sst xmlns="http://schemas.openxmlformats.org/spreadsheetml/2006/main" count="1713" uniqueCount="255">
  <si>
    <t>Informe de evaluación de las Ofertas para comentarios</t>
  </si>
  <si>
    <t>PRODUCTO Bota de combate tipo desierto media caña en cuero y lona bi densidad</t>
  </si>
  <si>
    <t>Proceso de Contratación CCENEG-014-1-2019</t>
  </si>
  <si>
    <t>Proponente</t>
  </si>
  <si>
    <t>Habilitado</t>
  </si>
  <si>
    <t>PRODUCTO: Bota tenis para deporte</t>
  </si>
  <si>
    <t>PRODUCTO: Bota de combate media caña en cuero sistema vulcanizado e inyección directa</t>
  </si>
  <si>
    <t>PRODUCTO: Botas pantaneras en PVC</t>
  </si>
  <si>
    <t xml:space="preserve">PRODUCTO: Calcetín para uso con bota de combate -Tipo I </t>
  </si>
  <si>
    <t>PRODUCTO: Calcetín para uso con bota de combate- Tipo II</t>
  </si>
  <si>
    <t>PRODUCTO: Calcetín para uso con zapato</t>
  </si>
  <si>
    <t>PRODUCTO: Calzado de calle para hombre, en material sintético</t>
  </si>
  <si>
    <t>PRODUCTO: Camiseta</t>
  </si>
  <si>
    <t>PRODUCTO: Camiseta estampada</t>
  </si>
  <si>
    <t>PRODUCTO: Uniforme deportivo camiseta y pantaloneta fuerza pública</t>
  </si>
  <si>
    <t>PRODUCTO: Pijama</t>
  </si>
  <si>
    <t>PRODUCTO: Cantimplora</t>
  </si>
  <si>
    <t>PRODUCTO: Jarro para cantimplora</t>
  </si>
  <si>
    <t>PRODUCTO: Porta cantimplora</t>
  </si>
  <si>
    <t>PRODUCTO: Chaleco para 10 proveedores de munición</t>
  </si>
  <si>
    <t>PRODUCTO: Cinturón en reata de 55mm</t>
  </si>
  <si>
    <t>PRODUCTO: Cinturón en reata con chapa metálica </t>
  </si>
  <si>
    <t>PRODUCTO: Cobija</t>
  </si>
  <si>
    <t xml:space="preserve">PRODUCTO Bufanda-Pasamontañas </t>
  </si>
  <si>
    <t>PRODUCTO: Colchón y almohada en espuma de poliuretano</t>
  </si>
  <si>
    <t>PRODUCTO: Colchón y almohada en espuma de poliuretano (con cremallera)</t>
  </si>
  <si>
    <t>PRODUCTO Frazada térmica</t>
  </si>
  <si>
    <t>PRODUCTO: Frazada térmica para uso por encima de 3.000M de altitud</t>
  </si>
  <si>
    <t>PRODUCTO: Hamaca con toldillo incorporado</t>
  </si>
  <si>
    <t>PRODUCTO: Mosquitero</t>
  </si>
  <si>
    <t xml:space="preserve">PRODUCTO: Toldillo </t>
  </si>
  <si>
    <t>PRODUCTO: Juego de cama en tejido plano</t>
  </si>
  <si>
    <t>PRODUCTO: Morral de asalto</t>
  </si>
  <si>
    <t>PRODUCTO: Tula con cremallera</t>
  </si>
  <si>
    <t>PRODUCTO: Pantaloncillo tipo bóxer</t>
  </si>
  <si>
    <t>PRODUCTO: Poncho</t>
  </si>
  <si>
    <t>PRODUCTO: Sobrecarpa</t>
  </si>
  <si>
    <t>PRODUCTO: Toalla</t>
  </si>
  <si>
    <t xml:space="preserve">PRODUCTO: Camisa formal para dama </t>
  </si>
  <si>
    <t xml:space="preserve">PRODUCTO: Camisa formal para hombre  </t>
  </si>
  <si>
    <t>PRODUCTO Chaqueta de campaña</t>
  </si>
  <si>
    <t>PRODUCTO Chaleco reflectivo tipo cerrado</t>
  </si>
  <si>
    <t>PRODUCTO Camisa informal para dama</t>
  </si>
  <si>
    <t>PRODUCTO Camisa informal para hombre</t>
  </si>
  <si>
    <t xml:space="preserve">PRODUCTO: Confección uniforme camuflado masculino y femenino fuerza aérea colombiana </t>
  </si>
  <si>
    <t>PRODUCTO: Chaqueta de cuero FAC</t>
  </si>
  <si>
    <t>PRODUCTO: Confección gorro tipo chaco</t>
  </si>
  <si>
    <t>PRODUCTO Guantes blancos</t>
  </si>
  <si>
    <t>PRODUCTO Chaqueta de Policía judicial e inteligencia</t>
  </si>
  <si>
    <t xml:space="preserve">PRODUCTO Gorra femenina Policía Nacional – Oficial </t>
  </si>
  <si>
    <t>PRODUCTO Gorra femenina Policía Nacional – Sub Oficial</t>
  </si>
  <si>
    <t>PRODUCTO Gorra femenina Policía Nacional – Patrullero y Agente</t>
  </si>
  <si>
    <t>PRODUCTO Gorra Personal Masculino Policía Nacional - Oficial</t>
  </si>
  <si>
    <t>PRODUCTO Gorra Personal Masculino Policía Nacional - Sub Oficial</t>
  </si>
  <si>
    <t>PRODUCTO Gorra Personal Masculino Policía Nacional - Patrullero y Agente</t>
  </si>
  <si>
    <t>PRODUCTO: Chaqueta perchada para uso en las alturas superiores a 3000 metros – EJC</t>
  </si>
  <si>
    <t>PRODUCTO: Chaqueta perchada para uso en las alturas superiores a 2700 Y 3000 metros – EJC</t>
  </si>
  <si>
    <t>PRODUCTO: Saco de dormir (Sleeping)</t>
  </si>
  <si>
    <t xml:space="preserve">PRODUCTO Gorra personal masculino Ejercito Nacional </t>
  </si>
  <si>
    <t>PRODUCTO: Colchoneta de campaña</t>
  </si>
  <si>
    <t>VALORES SMITH S.A</t>
  </si>
  <si>
    <t>INVERSIONES SARHEM DE COLOMBIA SAS</t>
  </si>
  <si>
    <t>UNION TEMPORAL TEXTILES Y MODA</t>
  </si>
  <si>
    <t>UNIROCA SA</t>
  </si>
  <si>
    <t>BACET GROUP SAS</t>
  </si>
  <si>
    <t>UT ENCOL30</t>
  </si>
  <si>
    <t>CROYDON COLOMBIA S.A.</t>
  </si>
  <si>
    <t>UNION TEMPORAL PROSAMFE 2019</t>
  </si>
  <si>
    <t>UNION TEMPORAL SAMMYPROYEC CCE</t>
  </si>
  <si>
    <t>CRYSTAL SAS</t>
  </si>
  <si>
    <t>COBRE PIESANO S.A.S</t>
  </si>
  <si>
    <t>UT MOBECOLTEX</t>
  </si>
  <si>
    <t>MANUFACTURAS LA FE S.A.S</t>
  </si>
  <si>
    <t>CI INVERSIONES DERCA SAS</t>
  </si>
  <si>
    <t>SPARTA SHOES SAS</t>
  </si>
  <si>
    <t>UT DOTACALZADO</t>
  </si>
  <si>
    <t>CONFECCIONES PAEZ SAS</t>
  </si>
  <si>
    <t>UT PRESENTE  TEXTIL</t>
  </si>
  <si>
    <t>JEM SUPPLIES SAS</t>
  </si>
  <si>
    <t>PERMODA LTDA</t>
  </si>
  <si>
    <t>MANUFACTURAS CADUGI S.A.S.</t>
  </si>
  <si>
    <t>UNION TEMPORAL QIA2020</t>
  </si>
  <si>
    <t>UT FACOCREAR 2019</t>
  </si>
  <si>
    <t>UNION TEMPORAL INTENDENCIA KBC</t>
  </si>
  <si>
    <t>UT DOTAMUNDO</t>
  </si>
  <si>
    <t xml:space="preserve">UNION TEMPORAL INDUSABAG		</t>
  </si>
  <si>
    <t>INDUSTRIAS SALGARI S.A.S</t>
  </si>
  <si>
    <t>GRUPO G Y C SAS</t>
  </si>
  <si>
    <t>UT 2019</t>
  </si>
  <si>
    <t>UNION TEMPORAL MQCOL-2019</t>
  </si>
  <si>
    <t>UT. MILNIC-2019</t>
  </si>
  <si>
    <t xml:space="preserve"> INDETRO LTDA</t>
  </si>
  <si>
    <t>UNION TEMPORAL INTENDENCIA 2019</t>
  </si>
  <si>
    <t>UNION TEMPORAL DISCAP III 2019</t>
  </si>
  <si>
    <t>UNION TEMPORAL COLMIG 2019</t>
  </si>
  <si>
    <t>INDUSTRIAS Y CONFECCIONES INDUCON SAS</t>
  </si>
  <si>
    <t>CI DISTRIHOGAR SAS</t>
  </si>
  <si>
    <t>UNION TEMPORAL U.T.E. 4 DE 2019</t>
  </si>
  <si>
    <t>DOTA HOGAR COLCHONES</t>
  </si>
  <si>
    <t>ESPUMAS SANTAFE DE BOGOTA SAS</t>
  </si>
  <si>
    <t>ESPUMADOS SA</t>
  </si>
  <si>
    <t>PROTELA S.A.</t>
  </si>
  <si>
    <t>INDUSTRIAS SAGOR LTD</t>
  </si>
  <si>
    <t>UNION TEMPORAL HERBLAN</t>
  </si>
  <si>
    <t>INDUSTRIAS ERREGE S.A.S</t>
  </si>
  <si>
    <t>DISMOTOS PM</t>
  </si>
  <si>
    <t>CLASS GROUP LTDA</t>
  </si>
  <si>
    <t>INDUSTRIAS ERREGE S.A.S.</t>
  </si>
  <si>
    <t>SI</t>
  </si>
  <si>
    <t>PRODUCTO: Guantes de Cabritillla</t>
  </si>
  <si>
    <t xml:space="preserve">Distancia de la media </t>
  </si>
  <si>
    <t>Bota de combate tipo desierto media caña en cuero y lona bi densidad</t>
  </si>
  <si>
    <t>De 1 a 6.000 unidades</t>
  </si>
  <si>
    <t>Más de 6.001 unidades</t>
  </si>
  <si>
    <t>Producto</t>
  </si>
  <si>
    <t xml:space="preserve">Rango de Unidades </t>
  </si>
  <si>
    <t xml:space="preserve">Porcentaje de Ponderación </t>
  </si>
  <si>
    <t>Bota tenis para deporte</t>
  </si>
  <si>
    <t>De 1 a 10.000 unidades</t>
  </si>
  <si>
    <t>De 10.001 a 30.000 unidades</t>
  </si>
  <si>
    <t>De 30.001 a 60.000 unidades</t>
  </si>
  <si>
    <t>De 60.000 a 120.000 unidades</t>
  </si>
  <si>
    <t>Más de 120.001 unidades</t>
  </si>
  <si>
    <t>Bota de combate media caña en cuero sistema vulcanizado e inyección directa</t>
  </si>
  <si>
    <t>Más de 10.001 unidades</t>
  </si>
  <si>
    <t>Botas Pantaneras en PVC</t>
  </si>
  <si>
    <t>De 10.001 a 20.000 unidades</t>
  </si>
  <si>
    <t>Más de 20.001 unidades</t>
  </si>
  <si>
    <t>Calcetín para uso con bota de combate Tipo I</t>
  </si>
  <si>
    <t>De 1 a 30.000 unidades</t>
  </si>
  <si>
    <t>De 60.001 a 90.000 unidades</t>
  </si>
  <si>
    <t>De 90.001 a 140.000 unidades</t>
  </si>
  <si>
    <t>Más de 140.001 unidades</t>
  </si>
  <si>
    <t>Calcetín para uso con bota de combate Tipo II</t>
  </si>
  <si>
    <t>De 1 a 50.000 unidades</t>
  </si>
  <si>
    <t>De 50.001 a 100.000 unidades</t>
  </si>
  <si>
    <t>De 100.001 a 150.000 unidades</t>
  </si>
  <si>
    <t>Más de 150.001 unidades</t>
  </si>
  <si>
    <t>Calcetín para uso con zapato</t>
  </si>
  <si>
    <t>De 1 a 15.000 unidades</t>
  </si>
  <si>
    <t>De 15.001 a 30.000 unidades</t>
  </si>
  <si>
    <t>De 30.001 a 50.000 unidades</t>
  </si>
  <si>
    <t>Más de 50.001 unidades</t>
  </si>
  <si>
    <t>Calzado de calle para hombre, en material sintético</t>
  </si>
  <si>
    <t>Más de 30.001 unidades</t>
  </si>
  <si>
    <t>Camiseta</t>
  </si>
  <si>
    <t>De 50.001 a 150.000 unidades</t>
  </si>
  <si>
    <t>De 150.001 a 300.000 unidades</t>
  </si>
  <si>
    <t>De 300.001 a 500.000 unidades</t>
  </si>
  <si>
    <t>Más de 500.001 unidades</t>
  </si>
  <si>
    <t>Camiseta Estampada</t>
  </si>
  <si>
    <t xml:space="preserve">Puntaje </t>
  </si>
  <si>
    <t>Menor Distancia</t>
  </si>
  <si>
    <t>Puntaje Total</t>
  </si>
  <si>
    <t>Uniforme deportivo fuerza pública</t>
  </si>
  <si>
    <t>De 1 a 25.000 unidades</t>
  </si>
  <si>
    <t>De 25.001 a 50.000 unidades</t>
  </si>
  <si>
    <t>Más de 60.001 unidades</t>
  </si>
  <si>
    <t>Pijama</t>
  </si>
  <si>
    <t>De 10.001 - 20.000 unidades</t>
  </si>
  <si>
    <t>De 20.001 - 40.000 unidades</t>
  </si>
  <si>
    <t>Mas de 40.001 unidades</t>
  </si>
  <si>
    <t>Cantimplora</t>
  </si>
  <si>
    <t>Más de 90.001 unidades</t>
  </si>
  <si>
    <t>Jarro para cantimplora</t>
  </si>
  <si>
    <t>Portacantimplora</t>
  </si>
  <si>
    <t>chaleco para diez proveedores de munición</t>
  </si>
  <si>
    <t>Cinturón en reata de 55 mm</t>
  </si>
  <si>
    <t>Cinturón en reata con chapa metálica (fija)</t>
  </si>
  <si>
    <t xml:space="preserve">Cobija </t>
  </si>
  <si>
    <t>De 1 a 5,000 unidades</t>
  </si>
  <si>
    <t>De 5.001 a 10.000 unidades</t>
  </si>
  <si>
    <t>Bufanda - pasamontañas</t>
  </si>
  <si>
    <t>Colchón y almohada en espuma de poliuretano</t>
  </si>
  <si>
    <t>De 1 a 1.000 unidades</t>
  </si>
  <si>
    <t>Más de 1.001 unidades</t>
  </si>
  <si>
    <t>Colchón y almohada en espuma de poliuretano (con cremallera)</t>
  </si>
  <si>
    <t>Frazada térmica</t>
  </si>
  <si>
    <t>Frazada térmica para uso por encima de 3000 m de altitud</t>
  </si>
  <si>
    <t>Hamaca con toldillo incorporado</t>
  </si>
  <si>
    <t>De 1 a 5.000 unidades</t>
  </si>
  <si>
    <t>Mosquitero</t>
  </si>
  <si>
    <t xml:space="preserve">Toldillo </t>
  </si>
  <si>
    <t>Juego de cama en tejido plano</t>
  </si>
  <si>
    <t>De 1 a 20.000 unidades</t>
  </si>
  <si>
    <t>De 20.001 - 50.000 unidades</t>
  </si>
  <si>
    <t>De 50.001 - 100.000 unidades</t>
  </si>
  <si>
    <t>Mas de 100.001 unidades</t>
  </si>
  <si>
    <t>Morral de asalto</t>
  </si>
  <si>
    <t>Tula con cierre de cremallera</t>
  </si>
  <si>
    <t>De 10.001 - 30.000 unidades</t>
  </si>
  <si>
    <t>De 30.001 - 50.000 unidades</t>
  </si>
  <si>
    <t>Mas de 50.001 unidades</t>
  </si>
  <si>
    <t>De 30.001 - 60.000 unidades</t>
  </si>
  <si>
    <t>De 60.001 - 120.000 unidades</t>
  </si>
  <si>
    <t>De 120.001 a 200.000 unidades</t>
  </si>
  <si>
    <t>Más de 200.001 unidades</t>
  </si>
  <si>
    <t>Pantaloncillo tipo bóxer</t>
  </si>
  <si>
    <t>Poncho</t>
  </si>
  <si>
    <t>Sobrecarpa</t>
  </si>
  <si>
    <t>Toalla</t>
  </si>
  <si>
    <t>De 30.000 a 60.000 unidades</t>
  </si>
  <si>
    <t>Camisa formal para dama</t>
  </si>
  <si>
    <t>Camisa formal para hombre</t>
  </si>
  <si>
    <t>Chaqueta de Campaña</t>
  </si>
  <si>
    <t>Más de 5.001 unidades</t>
  </si>
  <si>
    <t>Chaleco reflectivo tipo cerrado</t>
  </si>
  <si>
    <t>De 1 -15.000 unidades</t>
  </si>
  <si>
    <t>De 15.001 – 30.000 unidades</t>
  </si>
  <si>
    <t>De 30.001 – 60.000 unidades</t>
  </si>
  <si>
    <t>De 60.001 – 90.000 unidades</t>
  </si>
  <si>
    <t>Camisa informal para dama</t>
  </si>
  <si>
    <t>Camisa informal para hombre</t>
  </si>
  <si>
    <t>Confección uniforme camuflado masculino y femenino fuerza aérea colombiana</t>
  </si>
  <si>
    <t>De 5.001 - 10.000 unidades</t>
  </si>
  <si>
    <t>Mas de 20.001 unidades</t>
  </si>
  <si>
    <t>Chaqueta de cuero FAC</t>
  </si>
  <si>
    <t>Confección gorro tipo chaco</t>
  </si>
  <si>
    <t>Guantes de cabritilla</t>
  </si>
  <si>
    <t>De 1 a 3.000 unidades</t>
  </si>
  <si>
    <t>De 3.001 a 5.000 unidades</t>
  </si>
  <si>
    <t>Guantes blancos</t>
  </si>
  <si>
    <t>Chaqueta de Policía judicial e inteligencia</t>
  </si>
  <si>
    <t>De 3.001 a 6.000 unidades</t>
  </si>
  <si>
    <t>Gorra femenina Policía Nacional - (Oficial)</t>
  </si>
  <si>
    <t>Más de 3.001 unidades</t>
  </si>
  <si>
    <t>Gorra femenina Policía Nacional – (Sub Oficial)</t>
  </si>
  <si>
    <t>De 1 a 2.000 unidades</t>
  </si>
  <si>
    <t>De 2.001 a 4.000 unidades</t>
  </si>
  <si>
    <t>Más de 4.001 unidades</t>
  </si>
  <si>
    <t>Gorra femenina Policía Nacional- (Patrullero y Agente)</t>
  </si>
  <si>
    <t>De 5.001 a 15.000 unidades</t>
  </si>
  <si>
    <t>Más de 15.001 unidades</t>
  </si>
  <si>
    <t>Gorra Personal Masculino Policía Nacional - (Oficial)</t>
  </si>
  <si>
    <t>De 1 a 2.500 unidades</t>
  </si>
  <si>
    <t>De2.501 a 5.000 unidades</t>
  </si>
  <si>
    <t>Gorra Personal Masculino Policía Nacional - (Sub Oficial)</t>
  </si>
  <si>
    <t>De 1 a 4.000 unidades</t>
  </si>
  <si>
    <t>De 4.001 a 7.000 unidades</t>
  </si>
  <si>
    <t>Más de 7.001 unidades</t>
  </si>
  <si>
    <t>Gorra Personal Masculino Policía Nacional - (Patrullero y Agente)</t>
  </si>
  <si>
    <t>Chaqueta perchada para uso en las alturas superiores a 3000 metros - EJC</t>
  </si>
  <si>
    <t>Saco de dormir (Sleeping)</t>
  </si>
  <si>
    <t>Más de 2.001 unidades</t>
  </si>
  <si>
    <t>Gorra personal masculino Ejercito Nacional</t>
  </si>
  <si>
    <t>Colchoneta de campaña</t>
  </si>
  <si>
    <t>Más de 100.001 unidades</t>
  </si>
  <si>
    <t>Puntaje  total</t>
  </si>
  <si>
    <t xml:space="preserve">Puntaje Total </t>
  </si>
  <si>
    <t>Puntaje total</t>
  </si>
  <si>
    <t>Puntaje 
total</t>
  </si>
  <si>
    <t xml:space="preserve">Puntaje total </t>
  </si>
  <si>
    <t>Chaqueta perchada para uso en las alturas superiores a 2700 Y 3000 metros - EJC</t>
  </si>
  <si>
    <t>Promedio</t>
  </si>
  <si>
    <t xml:space="preserve">Promedio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</si>
</sst>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164" formatCode="&quot;$&quot;#,##0;[Red]\-&quot;$&quot;#,##0"/>
    <numFmt numFmtId="165" formatCode="&quot;$&quot;#,##0.00;[Red]\-&quot;$&quot;#,##0.00"/>
    <numFmt numFmtId="166" formatCode="0.0%"/>
    <numFmt numFmtId="167" formatCode="0.0"/>
    <numFmt numFmtId="168" formatCode="_-&quot;$&quot;\ * #,##0.0_-;\-&quot;$&quot;\ * #,##0.0_-;_-&quot;$&quot;\ * &quot;-&quot;_-;_-@_-"/>
  </numFmts>
  <fonts count="14" x14ac:knownFonts="1">
    <font>
      <sz val="11"/>
      <color theme="1"/>
      <name val="Calibri"/>
      <family val="2"/>
      <scheme val="minor"/>
    </font>
    <font>
      <b/>
      <sz val="11"/>
      <color rgb="FF4E4D4D"/>
      <name val="Arial"/>
      <family val="2"/>
    </font>
    <font>
      <b/>
      <sz val="16"/>
      <color theme="1" tint="0.34998626667073579"/>
      <name val="Calibri"/>
      <family val="2"/>
      <scheme val="minor"/>
    </font>
    <font>
      <sz val="10"/>
      <color rgb="FF4E4D4D"/>
      <name val="Arial"/>
      <family val="2"/>
    </font>
    <font>
      <sz val="11"/>
      <color rgb="FF4E4D4D"/>
      <name val="Calibri"/>
      <family val="2"/>
    </font>
    <font>
      <b/>
      <sz val="10"/>
      <color rgb="FF4E4D4D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b/>
      <sz val="11"/>
      <color theme="1" tint="0.14999847407452621"/>
      <name val="Calibri"/>
      <family val="2"/>
      <scheme val="minor"/>
    </font>
    <font>
      <sz val="11"/>
      <color theme="1" tint="0.14999847407452621"/>
      <name val="Calibri"/>
      <family val="2"/>
    </font>
    <font>
      <sz val="11"/>
      <color theme="1" tint="0.1499984740745262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9" fontId="7" fillId="0" borderId="0" applyFont="0" applyFill="0" applyBorder="0" applyAlignment="0" applyProtection="0"/>
    <xf numFmtId="0" fontId="7" fillId="3" borderId="0" applyNumberFormat="0" applyBorder="0" applyAlignment="0" applyProtection="0"/>
    <xf numFmtId="42" fontId="7" fillId="0" borderId="0" applyFont="0" applyFill="0" applyBorder="0" applyAlignment="0" applyProtection="0"/>
    <xf numFmtId="0" fontId="13" fillId="0" borderId="0"/>
  </cellStyleXfs>
  <cellXfs count="129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0" xfId="0" applyFill="1"/>
    <xf numFmtId="0" fontId="0" fillId="0" borderId="0" xfId="0" applyFill="1"/>
    <xf numFmtId="0" fontId="0" fillId="0" borderId="0" xfId="0" applyBorder="1" applyAlignment="1">
      <alignment vertical="center" wrapText="1"/>
    </xf>
    <xf numFmtId="0" fontId="0" fillId="0" borderId="0" xfId="0"/>
    <xf numFmtId="0" fontId="0" fillId="0" borderId="0" xfId="0" applyFont="1"/>
    <xf numFmtId="0" fontId="0" fillId="0" borderId="0" xfId="0" applyAlignment="1">
      <alignment wrapText="1"/>
    </xf>
    <xf numFmtId="0" fontId="0" fillId="0" borderId="0" xfId="0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6" fillId="3" borderId="1" xfId="2" applyFont="1" applyBorder="1" applyAlignment="1">
      <alignment horizontal="center" vertical="center" wrapText="1"/>
    </xf>
    <xf numFmtId="0" fontId="6" fillId="3" borderId="1" xfId="2" applyFont="1" applyBorder="1" applyAlignment="1">
      <alignment horizontal="center" vertical="center"/>
    </xf>
    <xf numFmtId="0" fontId="0" fillId="0" borderId="1" xfId="0" applyFont="1" applyFill="1" applyBorder="1"/>
    <xf numFmtId="0" fontId="6" fillId="3" borderId="3" xfId="2" applyFont="1" applyBorder="1" applyAlignment="1">
      <alignment horizontal="center" vertical="center" wrapText="1"/>
    </xf>
    <xf numFmtId="0" fontId="6" fillId="3" borderId="4" xfId="2" applyFont="1" applyBorder="1" applyAlignment="1">
      <alignment horizontal="center" vertical="center" wrapText="1"/>
    </xf>
    <xf numFmtId="0" fontId="6" fillId="3" borderId="5" xfId="2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0" fillId="4" borderId="2" xfId="0" applyFill="1" applyBorder="1" applyAlignment="1">
      <alignment horizontal="center" vertical="center" wrapText="1"/>
    </xf>
    <xf numFmtId="166" fontId="0" fillId="4" borderId="2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66" fontId="0" fillId="4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166" fontId="0" fillId="4" borderId="1" xfId="1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64" fontId="0" fillId="0" borderId="0" xfId="0" applyNumberFormat="1"/>
    <xf numFmtId="42" fontId="0" fillId="0" borderId="1" xfId="3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2" fontId="0" fillId="0" borderId="1" xfId="3" applyFon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42" fontId="0" fillId="0" borderId="0" xfId="3" applyFont="1" applyAlignment="1">
      <alignment horizontal="center"/>
    </xf>
    <xf numFmtId="2" fontId="0" fillId="0" borderId="1" xfId="0" applyNumberFormat="1" applyFill="1" applyBorder="1" applyAlignment="1">
      <alignment vertical="center"/>
    </xf>
    <xf numFmtId="42" fontId="0" fillId="0" borderId="1" xfId="3" applyFon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42" fontId="0" fillId="0" borderId="1" xfId="3" applyFont="1" applyFill="1" applyBorder="1" applyAlignment="1">
      <alignment horizontal="center"/>
    </xf>
    <xf numFmtId="2" fontId="0" fillId="0" borderId="1" xfId="0" applyNumberFormat="1" applyFont="1" applyFill="1" applyBorder="1"/>
    <xf numFmtId="2" fontId="0" fillId="0" borderId="1" xfId="0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2" fontId="0" fillId="0" borderId="0" xfId="3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/>
    <xf numFmtId="42" fontId="0" fillId="0" borderId="0" xfId="3" applyFont="1"/>
    <xf numFmtId="42" fontId="8" fillId="0" borderId="1" xfId="3" applyFont="1" applyFill="1" applyBorder="1" applyAlignment="1">
      <alignment horizontal="center"/>
    </xf>
    <xf numFmtId="42" fontId="8" fillId="0" borderId="1" xfId="3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10" fillId="3" borderId="1" xfId="2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42" fontId="12" fillId="0" borderId="1" xfId="3" applyFont="1" applyFill="1" applyBorder="1" applyAlignment="1">
      <alignment horizontal="center" vertical="center"/>
    </xf>
    <xf numFmtId="2" fontId="12" fillId="0" borderId="1" xfId="0" applyNumberFormat="1" applyFont="1" applyFill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42" fontId="12" fillId="0" borderId="1" xfId="3" applyFont="1" applyBorder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horizontal="center"/>
    </xf>
    <xf numFmtId="168" fontId="12" fillId="0" borderId="0" xfId="3" applyNumberFormat="1" applyFont="1" applyAlignment="1">
      <alignment horizontal="center"/>
    </xf>
    <xf numFmtId="2" fontId="12" fillId="0" borderId="0" xfId="0" applyNumberFormat="1" applyFont="1" applyAlignment="1">
      <alignment horizontal="center"/>
    </xf>
    <xf numFmtId="0" fontId="10" fillId="3" borderId="1" xfId="2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64" fontId="12" fillId="0" borderId="0" xfId="0" applyNumberFormat="1" applyFont="1" applyAlignment="1">
      <alignment horizontal="center"/>
    </xf>
    <xf numFmtId="0" fontId="10" fillId="3" borderId="1" xfId="2" applyFont="1" applyBorder="1" applyAlignment="1">
      <alignment horizontal="center" wrapText="1"/>
    </xf>
    <xf numFmtId="42" fontId="12" fillId="0" borderId="0" xfId="3" applyFont="1" applyAlignment="1">
      <alignment horizontal="center"/>
    </xf>
    <xf numFmtId="165" fontId="12" fillId="0" borderId="0" xfId="0" applyNumberFormat="1" applyFont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 wrapText="1"/>
    </xf>
    <xf numFmtId="0" fontId="12" fillId="0" borderId="0" xfId="0" applyFont="1" applyAlignment="1">
      <alignment horizontal="center" vertical="center"/>
    </xf>
    <xf numFmtId="42" fontId="12" fillId="0" borderId="0" xfId="3" applyFont="1" applyAlignment="1">
      <alignment horizontal="center" vertical="center"/>
    </xf>
    <xf numFmtId="2" fontId="12" fillId="0" borderId="0" xfId="0" applyNumberFormat="1" applyFont="1" applyAlignment="1">
      <alignment horizontal="center" vertical="center"/>
    </xf>
    <xf numFmtId="167" fontId="12" fillId="0" borderId="1" xfId="0" applyNumberFormat="1" applyFont="1" applyFill="1" applyBorder="1" applyAlignment="1">
      <alignment horizontal="center" vertical="center"/>
    </xf>
    <xf numFmtId="167" fontId="12" fillId="0" borderId="0" xfId="0" applyNumberFormat="1" applyFont="1" applyAlignment="1">
      <alignment horizontal="center" vertical="center"/>
    </xf>
    <xf numFmtId="2" fontId="12" fillId="0" borderId="1" xfId="0" applyNumberFormat="1" applyFont="1" applyFill="1" applyBorder="1" applyAlignment="1">
      <alignment horizontal="center"/>
    </xf>
    <xf numFmtId="42" fontId="12" fillId="0" borderId="1" xfId="3" applyFont="1" applyFill="1" applyBorder="1" applyAlignment="1">
      <alignment horizontal="center"/>
    </xf>
    <xf numFmtId="42" fontId="12" fillId="0" borderId="0" xfId="3" applyFont="1"/>
    <xf numFmtId="2" fontId="12" fillId="0" borderId="0" xfId="0" applyNumberFormat="1" applyFont="1"/>
    <xf numFmtId="0" fontId="12" fillId="0" borderId="0" xfId="0" applyFont="1" applyAlignment="1">
      <alignment vertical="center"/>
    </xf>
    <xf numFmtId="42" fontId="12" fillId="0" borderId="1" xfId="3" applyFont="1" applyBorder="1" applyAlignment="1">
      <alignment vertical="center"/>
    </xf>
    <xf numFmtId="2" fontId="12" fillId="0" borderId="1" xfId="0" applyNumberFormat="1" applyFont="1" applyFill="1" applyBorder="1" applyAlignment="1">
      <alignment vertical="center"/>
    </xf>
    <xf numFmtId="42" fontId="12" fillId="0" borderId="1" xfId="3" applyFont="1" applyFill="1" applyBorder="1" applyAlignment="1">
      <alignment vertical="center"/>
    </xf>
    <xf numFmtId="42" fontId="12" fillId="0" borderId="1" xfId="3" applyFont="1" applyFill="1" applyBorder="1"/>
    <xf numFmtId="0" fontId="0" fillId="0" borderId="0" xfId="0" applyAlignment="1">
      <alignment vertical="center"/>
    </xf>
    <xf numFmtId="42" fontId="6" fillId="3" borderId="1" xfId="3" applyFont="1" applyFill="1" applyBorder="1" applyAlignment="1">
      <alignment horizontal="center" vertical="center" wrapText="1"/>
    </xf>
    <xf numFmtId="2" fontId="12" fillId="0" borderId="1" xfId="0" applyNumberFormat="1" applyFont="1" applyBorder="1" applyAlignment="1">
      <alignment vertical="center"/>
    </xf>
    <xf numFmtId="167" fontId="12" fillId="0" borderId="0" xfId="0" applyNumberFormat="1" applyFont="1"/>
    <xf numFmtId="167" fontId="12" fillId="0" borderId="1" xfId="0" applyNumberFormat="1" applyFont="1" applyBorder="1" applyAlignment="1">
      <alignment horizontal="center" vertical="center"/>
    </xf>
    <xf numFmtId="42" fontId="8" fillId="0" borderId="1" xfId="3" applyFont="1" applyFill="1" applyBorder="1"/>
    <xf numFmtId="42" fontId="12" fillId="0" borderId="1" xfId="3" applyFont="1" applyBorder="1"/>
    <xf numFmtId="0" fontId="12" fillId="0" borderId="1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2" fontId="12" fillId="0" borderId="0" xfId="0" applyNumberFormat="1" applyFont="1" applyBorder="1"/>
    <xf numFmtId="2" fontId="12" fillId="0" borderId="0" xfId="0" applyNumberFormat="1" applyFont="1" applyBorder="1" applyAlignment="1">
      <alignment horizontal="center"/>
    </xf>
    <xf numFmtId="2" fontId="12" fillId="0" borderId="1" xfId="0" applyNumberFormat="1" applyFont="1" applyBorder="1" applyAlignment="1">
      <alignment horizontal="center"/>
    </xf>
    <xf numFmtId="42" fontId="12" fillId="0" borderId="0" xfId="3" applyFont="1" applyBorder="1"/>
    <xf numFmtId="42" fontId="0" fillId="0" borderId="0" xfId="3" applyFont="1" applyBorder="1" applyAlignment="1">
      <alignment horizontal="center"/>
    </xf>
    <xf numFmtId="2" fontId="0" fillId="0" borderId="0" xfId="0" applyNumberFormat="1" applyBorder="1" applyAlignment="1">
      <alignment horizontal="center" vertical="center"/>
    </xf>
    <xf numFmtId="0" fontId="12" fillId="0" borderId="0" xfId="0" applyFont="1" applyFill="1"/>
    <xf numFmtId="0" fontId="12" fillId="0" borderId="0" xfId="0" applyFont="1" applyFill="1" applyAlignment="1">
      <alignment horizontal="center" vertical="center"/>
    </xf>
    <xf numFmtId="42" fontId="12" fillId="0" borderId="0" xfId="3" applyFont="1" applyBorder="1" applyAlignment="1">
      <alignment horizontal="center" vertical="center"/>
    </xf>
    <xf numFmtId="42" fontId="10" fillId="3" borderId="1" xfId="3" applyFont="1" applyFill="1" applyBorder="1" applyAlignment="1">
      <alignment horizontal="center" vertical="center" wrapText="1"/>
    </xf>
    <xf numFmtId="2" fontId="12" fillId="0" borderId="0" xfId="0" applyNumberFormat="1" applyFont="1" applyBorder="1" applyAlignment="1">
      <alignment horizontal="center" vertical="center"/>
    </xf>
    <xf numFmtId="167" fontId="12" fillId="0" borderId="0" xfId="0" applyNumberFormat="1" applyFont="1" applyBorder="1" applyAlignment="1">
      <alignment horizontal="center" vertical="center"/>
    </xf>
    <xf numFmtId="42" fontId="0" fillId="0" borderId="0" xfId="3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2" fontId="0" fillId="0" borderId="0" xfId="3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42" fontId="12" fillId="0" borderId="0" xfId="3" applyFont="1" applyFill="1" applyBorder="1" applyAlignment="1">
      <alignment horizontal="center" vertical="center"/>
    </xf>
    <xf numFmtId="167" fontId="12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2" fontId="12" fillId="2" borderId="1" xfId="3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5">
    <cellStyle name="20% - Énfasis1" xfId="2" builtinId="30"/>
    <cellStyle name="Moneda [0]" xfId="3" builtinId="7"/>
    <cellStyle name="Normal" xfId="0" builtinId="0"/>
    <cellStyle name="Normal 2" xfId="4" xr:uid="{869FD6EC-D088-4423-934A-87F95DA053B8}"/>
    <cellStyle name="Porcentaje" xfId="1" builtinId="5"/>
  </cellStyles>
  <dxfs count="0"/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styles" Target="styles.xml"/><Relationship Id="rId65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customXml" Target="../customXml/item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theme" Target="theme/theme1.xml"/><Relationship Id="rId67" Type="http://schemas.microsoft.com/office/2006/relationships/vbaProject" Target="vbaProject.bin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Laura Natalia Herrera" id="{8CAF6E44-5BB4-46A7-ABFF-9E2B8C29EF51}" userId="S::laura.herrera@colombiacompra.gov.co::69bb57de-6648-4d6d-ad7c-78862516f9f0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ADD1C-42D8-43FB-BFB0-A6161FAFC792}">
  <dimension ref="A1:D181"/>
  <sheetViews>
    <sheetView workbookViewId="0">
      <selection activeCell="C1" sqref="C1"/>
    </sheetView>
  </sheetViews>
  <sheetFormatPr baseColWidth="10" defaultRowHeight="15" x14ac:dyDescent="0.25"/>
  <cols>
    <col min="2" max="2" width="34.85546875" customWidth="1"/>
    <col min="3" max="3" width="28.85546875" customWidth="1"/>
    <col min="4" max="4" width="14.28515625" customWidth="1"/>
  </cols>
  <sheetData>
    <row r="1" spans="1:4" ht="15.75" thickBot="1" x14ac:dyDescent="0.3"/>
    <row r="2" spans="1:4" ht="30.75" thickBot="1" x14ac:dyDescent="0.3">
      <c r="A2" s="14"/>
      <c r="B2" s="15" t="s">
        <v>114</v>
      </c>
      <c r="C2" s="15" t="s">
        <v>115</v>
      </c>
      <c r="D2" s="16" t="s">
        <v>116</v>
      </c>
    </row>
    <row r="3" spans="1:4" x14ac:dyDescent="0.25">
      <c r="A3" s="122">
        <v>1</v>
      </c>
      <c r="B3" s="122" t="s">
        <v>111</v>
      </c>
      <c r="C3" s="20" t="s">
        <v>112</v>
      </c>
      <c r="D3" s="21">
        <v>0.6</v>
      </c>
    </row>
    <row r="4" spans="1:4" x14ac:dyDescent="0.25">
      <c r="A4" s="121"/>
      <c r="B4" s="121"/>
      <c r="C4" s="22" t="s">
        <v>113</v>
      </c>
      <c r="D4" s="23">
        <v>0.4</v>
      </c>
    </row>
    <row r="5" spans="1:4" x14ac:dyDescent="0.25">
      <c r="A5" s="123">
        <v>2</v>
      </c>
      <c r="B5" s="123" t="s">
        <v>117</v>
      </c>
      <c r="C5" s="24" t="s">
        <v>118</v>
      </c>
      <c r="D5" s="25">
        <v>0.3</v>
      </c>
    </row>
    <row r="6" spans="1:4" x14ac:dyDescent="0.25">
      <c r="A6" s="123"/>
      <c r="B6" s="123"/>
      <c r="C6" s="24" t="s">
        <v>119</v>
      </c>
      <c r="D6" s="25">
        <v>0.17499999999999999</v>
      </c>
    </row>
    <row r="7" spans="1:4" x14ac:dyDescent="0.25">
      <c r="A7" s="123"/>
      <c r="B7" s="123"/>
      <c r="C7" s="24" t="s">
        <v>120</v>
      </c>
      <c r="D7" s="25">
        <v>0.17499999999999999</v>
      </c>
    </row>
    <row r="8" spans="1:4" x14ac:dyDescent="0.25">
      <c r="A8" s="123"/>
      <c r="B8" s="123"/>
      <c r="C8" s="24" t="s">
        <v>121</v>
      </c>
      <c r="D8" s="25">
        <v>0.17499999999999999</v>
      </c>
    </row>
    <row r="9" spans="1:4" x14ac:dyDescent="0.25">
      <c r="A9" s="123"/>
      <c r="B9" s="123"/>
      <c r="C9" s="24" t="s">
        <v>122</v>
      </c>
      <c r="D9" s="25">
        <v>0.17499999999999999</v>
      </c>
    </row>
    <row r="10" spans="1:4" ht="24" customHeight="1" x14ac:dyDescent="0.25">
      <c r="A10" s="121">
        <v>3</v>
      </c>
      <c r="B10" s="124" t="s">
        <v>123</v>
      </c>
      <c r="C10" s="24" t="s">
        <v>118</v>
      </c>
      <c r="D10" s="23">
        <v>0.6</v>
      </c>
    </row>
    <row r="11" spans="1:4" ht="19.5" customHeight="1" x14ac:dyDescent="0.25">
      <c r="A11" s="121"/>
      <c r="B11" s="124"/>
      <c r="C11" s="24" t="s">
        <v>124</v>
      </c>
      <c r="D11" s="23">
        <v>0.4</v>
      </c>
    </row>
    <row r="12" spans="1:4" x14ac:dyDescent="0.25">
      <c r="A12" s="123">
        <v>4</v>
      </c>
      <c r="B12" s="123" t="s">
        <v>125</v>
      </c>
      <c r="C12" s="24" t="s">
        <v>118</v>
      </c>
      <c r="D12" s="23">
        <v>0.4</v>
      </c>
    </row>
    <row r="13" spans="1:4" x14ac:dyDescent="0.25">
      <c r="A13" s="123"/>
      <c r="B13" s="123"/>
      <c r="C13" s="24" t="s">
        <v>126</v>
      </c>
      <c r="D13" s="23">
        <v>0.3</v>
      </c>
    </row>
    <row r="14" spans="1:4" x14ac:dyDescent="0.25">
      <c r="A14" s="123"/>
      <c r="B14" s="123"/>
      <c r="C14" s="24" t="s">
        <v>127</v>
      </c>
      <c r="D14" s="23">
        <v>0.3</v>
      </c>
    </row>
    <row r="15" spans="1:4" x14ac:dyDescent="0.25">
      <c r="A15" s="121">
        <v>5</v>
      </c>
      <c r="B15" s="121" t="s">
        <v>128</v>
      </c>
      <c r="C15" s="24" t="s">
        <v>129</v>
      </c>
      <c r="D15" s="23">
        <v>0.3</v>
      </c>
    </row>
    <row r="16" spans="1:4" x14ac:dyDescent="0.25">
      <c r="A16" s="121"/>
      <c r="B16" s="121"/>
      <c r="C16" s="24" t="s">
        <v>120</v>
      </c>
      <c r="D16" s="25">
        <v>0.17499999999999999</v>
      </c>
    </row>
    <row r="17" spans="1:4" x14ac:dyDescent="0.25">
      <c r="A17" s="121"/>
      <c r="B17" s="121"/>
      <c r="C17" s="24" t="s">
        <v>130</v>
      </c>
      <c r="D17" s="25">
        <v>0.17499999999999999</v>
      </c>
    </row>
    <row r="18" spans="1:4" x14ac:dyDescent="0.25">
      <c r="A18" s="121"/>
      <c r="B18" s="121"/>
      <c r="C18" s="24" t="s">
        <v>131</v>
      </c>
      <c r="D18" s="25">
        <v>0.17499999999999999</v>
      </c>
    </row>
    <row r="19" spans="1:4" x14ac:dyDescent="0.25">
      <c r="A19" s="121"/>
      <c r="B19" s="121"/>
      <c r="C19" s="24" t="s">
        <v>132</v>
      </c>
      <c r="D19" s="25">
        <v>0.17499999999999999</v>
      </c>
    </row>
    <row r="20" spans="1:4" x14ac:dyDescent="0.25">
      <c r="A20" s="121">
        <v>6</v>
      </c>
      <c r="B20" s="121" t="s">
        <v>133</v>
      </c>
      <c r="C20" s="24" t="s">
        <v>134</v>
      </c>
      <c r="D20" s="23">
        <v>0.4</v>
      </c>
    </row>
    <row r="21" spans="1:4" x14ac:dyDescent="0.25">
      <c r="A21" s="121"/>
      <c r="B21" s="121"/>
      <c r="C21" s="24" t="s">
        <v>135</v>
      </c>
      <c r="D21" s="23">
        <v>0.2</v>
      </c>
    </row>
    <row r="22" spans="1:4" x14ac:dyDescent="0.25">
      <c r="A22" s="121"/>
      <c r="B22" s="121"/>
      <c r="C22" s="24" t="s">
        <v>136</v>
      </c>
      <c r="D22" s="23">
        <v>0.2</v>
      </c>
    </row>
    <row r="23" spans="1:4" x14ac:dyDescent="0.25">
      <c r="A23" s="121"/>
      <c r="B23" s="121"/>
      <c r="C23" s="24" t="s">
        <v>137</v>
      </c>
      <c r="D23" s="23">
        <v>0.2</v>
      </c>
    </row>
    <row r="24" spans="1:4" x14ac:dyDescent="0.25">
      <c r="A24" s="121">
        <v>7</v>
      </c>
      <c r="B24" s="121" t="s">
        <v>138</v>
      </c>
      <c r="C24" s="24" t="s">
        <v>139</v>
      </c>
      <c r="D24" s="23">
        <v>0.4</v>
      </c>
    </row>
    <row r="25" spans="1:4" x14ac:dyDescent="0.25">
      <c r="A25" s="121"/>
      <c r="B25" s="121"/>
      <c r="C25" s="24" t="s">
        <v>140</v>
      </c>
      <c r="D25" s="23">
        <v>0.2</v>
      </c>
    </row>
    <row r="26" spans="1:4" x14ac:dyDescent="0.25">
      <c r="A26" s="121"/>
      <c r="B26" s="121"/>
      <c r="C26" s="24" t="s">
        <v>141</v>
      </c>
      <c r="D26" s="23">
        <v>0.2</v>
      </c>
    </row>
    <row r="27" spans="1:4" x14ac:dyDescent="0.25">
      <c r="A27" s="121"/>
      <c r="B27" s="121"/>
      <c r="C27" s="24" t="s">
        <v>142</v>
      </c>
      <c r="D27" s="23">
        <v>0.2</v>
      </c>
    </row>
    <row r="28" spans="1:4" x14ac:dyDescent="0.25">
      <c r="A28" s="121">
        <v>8</v>
      </c>
      <c r="B28" s="121" t="s">
        <v>143</v>
      </c>
      <c r="C28" s="24" t="s">
        <v>139</v>
      </c>
      <c r="D28" s="23">
        <v>0.4</v>
      </c>
    </row>
    <row r="29" spans="1:4" x14ac:dyDescent="0.25">
      <c r="A29" s="121"/>
      <c r="B29" s="121"/>
      <c r="C29" s="24" t="s">
        <v>140</v>
      </c>
      <c r="D29" s="23">
        <v>0.3</v>
      </c>
    </row>
    <row r="30" spans="1:4" x14ac:dyDescent="0.25">
      <c r="A30" s="121"/>
      <c r="B30" s="121"/>
      <c r="C30" s="24" t="s">
        <v>144</v>
      </c>
      <c r="D30" s="23">
        <v>0.3</v>
      </c>
    </row>
    <row r="31" spans="1:4" x14ac:dyDescent="0.25">
      <c r="A31" s="123">
        <v>9</v>
      </c>
      <c r="B31" s="123" t="s">
        <v>145</v>
      </c>
      <c r="C31" s="24" t="s">
        <v>134</v>
      </c>
      <c r="D31" s="23">
        <v>0.3</v>
      </c>
    </row>
    <row r="32" spans="1:4" x14ac:dyDescent="0.25">
      <c r="A32" s="123"/>
      <c r="B32" s="123"/>
      <c r="C32" s="24" t="s">
        <v>146</v>
      </c>
      <c r="D32" s="25">
        <v>0.17499999999999999</v>
      </c>
    </row>
    <row r="33" spans="1:4" x14ac:dyDescent="0.25">
      <c r="A33" s="123"/>
      <c r="B33" s="123"/>
      <c r="C33" s="24" t="s">
        <v>147</v>
      </c>
      <c r="D33" s="25">
        <v>0.17499999999999999</v>
      </c>
    </row>
    <row r="34" spans="1:4" x14ac:dyDescent="0.25">
      <c r="A34" s="123"/>
      <c r="B34" s="123"/>
      <c r="C34" s="24" t="s">
        <v>148</v>
      </c>
      <c r="D34" s="25">
        <v>0.17499999999999999</v>
      </c>
    </row>
    <row r="35" spans="1:4" x14ac:dyDescent="0.25">
      <c r="A35" s="123"/>
      <c r="B35" s="123"/>
      <c r="C35" s="24" t="s">
        <v>149</v>
      </c>
      <c r="D35" s="25">
        <v>0.17499999999999999</v>
      </c>
    </row>
    <row r="36" spans="1:4" x14ac:dyDescent="0.25">
      <c r="A36" s="123">
        <v>10</v>
      </c>
      <c r="B36" s="123" t="s">
        <v>150</v>
      </c>
      <c r="C36" s="24" t="s">
        <v>118</v>
      </c>
      <c r="D36" s="23">
        <v>0.4</v>
      </c>
    </row>
    <row r="37" spans="1:4" x14ac:dyDescent="0.25">
      <c r="A37" s="123"/>
      <c r="B37" s="123"/>
      <c r="C37" s="24" t="s">
        <v>119</v>
      </c>
      <c r="D37" s="23">
        <v>0.3</v>
      </c>
    </row>
    <row r="38" spans="1:4" x14ac:dyDescent="0.25">
      <c r="A38" s="123"/>
      <c r="B38" s="123"/>
      <c r="C38" s="24" t="s">
        <v>144</v>
      </c>
      <c r="D38" s="23">
        <v>0.3</v>
      </c>
    </row>
    <row r="39" spans="1:4" x14ac:dyDescent="0.25">
      <c r="A39" s="121">
        <v>11</v>
      </c>
      <c r="B39" s="121" t="s">
        <v>154</v>
      </c>
      <c r="C39" s="26" t="s">
        <v>155</v>
      </c>
      <c r="D39" s="23">
        <v>0.4</v>
      </c>
    </row>
    <row r="40" spans="1:4" x14ac:dyDescent="0.25">
      <c r="A40" s="121"/>
      <c r="B40" s="121"/>
      <c r="C40" s="26" t="s">
        <v>156</v>
      </c>
      <c r="D40" s="23">
        <v>0.2</v>
      </c>
    </row>
    <row r="41" spans="1:4" x14ac:dyDescent="0.25">
      <c r="A41" s="121"/>
      <c r="B41" s="121"/>
      <c r="C41" s="26" t="s">
        <v>135</v>
      </c>
      <c r="D41" s="23">
        <v>0.2</v>
      </c>
    </row>
    <row r="42" spans="1:4" x14ac:dyDescent="0.25">
      <c r="A42" s="121"/>
      <c r="B42" s="121"/>
      <c r="C42" s="26" t="s">
        <v>157</v>
      </c>
      <c r="D42" s="23">
        <v>0.2</v>
      </c>
    </row>
    <row r="43" spans="1:4" x14ac:dyDescent="0.25">
      <c r="A43" s="123">
        <v>12</v>
      </c>
      <c r="B43" s="123" t="s">
        <v>158</v>
      </c>
      <c r="C43" s="26" t="s">
        <v>118</v>
      </c>
      <c r="D43" s="23">
        <v>0.4</v>
      </c>
    </row>
    <row r="44" spans="1:4" x14ac:dyDescent="0.25">
      <c r="A44" s="123"/>
      <c r="B44" s="123"/>
      <c r="C44" s="26" t="s">
        <v>159</v>
      </c>
      <c r="D44" s="23">
        <v>0.2</v>
      </c>
    </row>
    <row r="45" spans="1:4" x14ac:dyDescent="0.25">
      <c r="A45" s="123"/>
      <c r="B45" s="123"/>
      <c r="C45" s="26" t="s">
        <v>160</v>
      </c>
      <c r="D45" s="23">
        <v>0.2</v>
      </c>
    </row>
    <row r="46" spans="1:4" x14ac:dyDescent="0.25">
      <c r="A46" s="123"/>
      <c r="B46" s="123"/>
      <c r="C46" s="26" t="s">
        <v>161</v>
      </c>
      <c r="D46" s="23">
        <v>0.2</v>
      </c>
    </row>
    <row r="47" spans="1:4" x14ac:dyDescent="0.25">
      <c r="A47" s="121">
        <v>13</v>
      </c>
      <c r="B47" s="121" t="s">
        <v>162</v>
      </c>
      <c r="C47" s="26" t="s">
        <v>139</v>
      </c>
      <c r="D47" s="23">
        <v>0.3</v>
      </c>
    </row>
    <row r="48" spans="1:4" x14ac:dyDescent="0.25">
      <c r="A48" s="121"/>
      <c r="B48" s="121"/>
      <c r="C48" s="26" t="s">
        <v>140</v>
      </c>
      <c r="D48" s="25">
        <v>0.17499999999999999</v>
      </c>
    </row>
    <row r="49" spans="1:4" x14ac:dyDescent="0.25">
      <c r="A49" s="121"/>
      <c r="B49" s="121"/>
      <c r="C49" s="26" t="s">
        <v>120</v>
      </c>
      <c r="D49" s="25">
        <v>0.17499999999999999</v>
      </c>
    </row>
    <row r="50" spans="1:4" x14ac:dyDescent="0.25">
      <c r="A50" s="121"/>
      <c r="B50" s="121"/>
      <c r="C50" s="26" t="s">
        <v>130</v>
      </c>
      <c r="D50" s="25">
        <v>0.17499999999999999</v>
      </c>
    </row>
    <row r="51" spans="1:4" x14ac:dyDescent="0.25">
      <c r="A51" s="121"/>
      <c r="B51" s="121"/>
      <c r="C51" s="26" t="s">
        <v>163</v>
      </c>
      <c r="D51" s="25">
        <v>0.17499999999999999</v>
      </c>
    </row>
    <row r="52" spans="1:4" x14ac:dyDescent="0.25">
      <c r="A52" s="121">
        <v>14</v>
      </c>
      <c r="B52" s="121" t="s">
        <v>164</v>
      </c>
      <c r="C52" s="26" t="s">
        <v>139</v>
      </c>
      <c r="D52" s="23">
        <v>0.3</v>
      </c>
    </row>
    <row r="53" spans="1:4" x14ac:dyDescent="0.25">
      <c r="A53" s="121"/>
      <c r="B53" s="121"/>
      <c r="C53" s="26" t="s">
        <v>140</v>
      </c>
      <c r="D53" s="25">
        <v>0.17499999999999999</v>
      </c>
    </row>
    <row r="54" spans="1:4" x14ac:dyDescent="0.25">
      <c r="A54" s="121"/>
      <c r="B54" s="121"/>
      <c r="C54" s="26" t="s">
        <v>120</v>
      </c>
      <c r="D54" s="25">
        <v>0.17499999999999999</v>
      </c>
    </row>
    <row r="55" spans="1:4" x14ac:dyDescent="0.25">
      <c r="A55" s="121"/>
      <c r="B55" s="121"/>
      <c r="C55" s="26" t="s">
        <v>130</v>
      </c>
      <c r="D55" s="25">
        <v>0.17499999999999999</v>
      </c>
    </row>
    <row r="56" spans="1:4" x14ac:dyDescent="0.25">
      <c r="A56" s="121"/>
      <c r="B56" s="121"/>
      <c r="C56" s="26" t="s">
        <v>163</v>
      </c>
      <c r="D56" s="25">
        <v>0.17499999999999999</v>
      </c>
    </row>
    <row r="57" spans="1:4" x14ac:dyDescent="0.25">
      <c r="A57" s="121">
        <v>15</v>
      </c>
      <c r="B57" s="121" t="s">
        <v>165</v>
      </c>
      <c r="C57" s="26" t="s">
        <v>139</v>
      </c>
      <c r="D57" s="23">
        <v>0.3</v>
      </c>
    </row>
    <row r="58" spans="1:4" x14ac:dyDescent="0.25">
      <c r="A58" s="121"/>
      <c r="B58" s="121"/>
      <c r="C58" s="26" t="s">
        <v>140</v>
      </c>
      <c r="D58" s="25">
        <v>0.17499999999999999</v>
      </c>
    </row>
    <row r="59" spans="1:4" x14ac:dyDescent="0.25">
      <c r="A59" s="121"/>
      <c r="B59" s="121"/>
      <c r="C59" s="26" t="s">
        <v>120</v>
      </c>
      <c r="D59" s="25">
        <v>0.17499999999999999</v>
      </c>
    </row>
    <row r="60" spans="1:4" x14ac:dyDescent="0.25">
      <c r="A60" s="121"/>
      <c r="B60" s="121"/>
      <c r="C60" s="26" t="s">
        <v>130</v>
      </c>
      <c r="D60" s="25">
        <v>0.17499999999999999</v>
      </c>
    </row>
    <row r="61" spans="1:4" x14ac:dyDescent="0.25">
      <c r="A61" s="121"/>
      <c r="B61" s="121"/>
      <c r="C61" s="26" t="s">
        <v>163</v>
      </c>
      <c r="D61" s="25">
        <v>0.17499999999999999</v>
      </c>
    </row>
    <row r="62" spans="1:4" x14ac:dyDescent="0.25">
      <c r="A62" s="121">
        <v>16</v>
      </c>
      <c r="B62" s="121" t="s">
        <v>166</v>
      </c>
      <c r="C62" s="26" t="s">
        <v>118</v>
      </c>
      <c r="D62" s="25">
        <v>0.6</v>
      </c>
    </row>
    <row r="63" spans="1:4" x14ac:dyDescent="0.25">
      <c r="A63" s="121"/>
      <c r="B63" s="121"/>
      <c r="C63" s="26" t="s">
        <v>124</v>
      </c>
      <c r="D63" s="25">
        <v>0.4</v>
      </c>
    </row>
    <row r="64" spans="1:4" x14ac:dyDescent="0.25">
      <c r="A64" s="121">
        <v>17</v>
      </c>
      <c r="B64" s="121" t="s">
        <v>167</v>
      </c>
      <c r="C64" s="26" t="s">
        <v>118</v>
      </c>
      <c r="D64" s="25">
        <v>0.4</v>
      </c>
    </row>
    <row r="65" spans="1:4" x14ac:dyDescent="0.25">
      <c r="A65" s="121"/>
      <c r="B65" s="121"/>
      <c r="C65" s="26" t="s">
        <v>126</v>
      </c>
      <c r="D65" s="25">
        <v>0.3</v>
      </c>
    </row>
    <row r="66" spans="1:4" x14ac:dyDescent="0.25">
      <c r="A66" s="121"/>
      <c r="B66" s="121"/>
      <c r="C66" s="26" t="s">
        <v>127</v>
      </c>
      <c r="D66" s="25">
        <v>0.3</v>
      </c>
    </row>
    <row r="67" spans="1:4" x14ac:dyDescent="0.25">
      <c r="A67" s="121">
        <v>18</v>
      </c>
      <c r="B67" s="121" t="s">
        <v>168</v>
      </c>
      <c r="C67" s="26" t="s">
        <v>118</v>
      </c>
      <c r="D67" s="25">
        <v>0.4</v>
      </c>
    </row>
    <row r="68" spans="1:4" x14ac:dyDescent="0.25">
      <c r="A68" s="121"/>
      <c r="B68" s="121"/>
      <c r="C68" s="26" t="s">
        <v>119</v>
      </c>
      <c r="D68" s="25">
        <v>0.3</v>
      </c>
    </row>
    <row r="69" spans="1:4" x14ac:dyDescent="0.25">
      <c r="A69" s="121"/>
      <c r="B69" s="121"/>
      <c r="C69" s="26" t="s">
        <v>144</v>
      </c>
      <c r="D69" s="25">
        <v>0.3</v>
      </c>
    </row>
    <row r="70" spans="1:4" x14ac:dyDescent="0.25">
      <c r="A70" s="121">
        <v>19</v>
      </c>
      <c r="B70" s="121" t="s">
        <v>169</v>
      </c>
      <c r="C70" s="26" t="s">
        <v>170</v>
      </c>
      <c r="D70" s="25">
        <v>0.4</v>
      </c>
    </row>
    <row r="71" spans="1:4" x14ac:dyDescent="0.25">
      <c r="A71" s="121"/>
      <c r="B71" s="121"/>
      <c r="C71" s="26" t="s">
        <v>171</v>
      </c>
      <c r="D71" s="25">
        <v>0.3</v>
      </c>
    </row>
    <row r="72" spans="1:4" x14ac:dyDescent="0.25">
      <c r="A72" s="121"/>
      <c r="B72" s="121"/>
      <c r="C72" s="26" t="s">
        <v>124</v>
      </c>
      <c r="D72" s="25">
        <v>0.3</v>
      </c>
    </row>
    <row r="73" spans="1:4" x14ac:dyDescent="0.25">
      <c r="A73" s="121">
        <v>20</v>
      </c>
      <c r="B73" s="121" t="s">
        <v>172</v>
      </c>
      <c r="C73" s="26" t="s">
        <v>180</v>
      </c>
      <c r="D73" s="25">
        <v>0.4</v>
      </c>
    </row>
    <row r="74" spans="1:4" x14ac:dyDescent="0.25">
      <c r="A74" s="121"/>
      <c r="B74" s="121"/>
      <c r="C74" s="26" t="s">
        <v>171</v>
      </c>
      <c r="D74" s="25">
        <v>0.3</v>
      </c>
    </row>
    <row r="75" spans="1:4" x14ac:dyDescent="0.25">
      <c r="A75" s="121"/>
      <c r="B75" s="121"/>
      <c r="C75" s="26" t="s">
        <v>124</v>
      </c>
      <c r="D75" s="25">
        <v>0.3</v>
      </c>
    </row>
    <row r="76" spans="1:4" x14ac:dyDescent="0.25">
      <c r="A76" s="121">
        <v>21</v>
      </c>
      <c r="B76" s="121" t="s">
        <v>173</v>
      </c>
      <c r="C76" s="26" t="s">
        <v>174</v>
      </c>
      <c r="D76" s="25">
        <v>0.6</v>
      </c>
    </row>
    <row r="77" spans="1:4" x14ac:dyDescent="0.25">
      <c r="A77" s="121"/>
      <c r="B77" s="121"/>
      <c r="C77" s="26" t="s">
        <v>175</v>
      </c>
      <c r="D77" s="25">
        <v>0.4</v>
      </c>
    </row>
    <row r="78" spans="1:4" x14ac:dyDescent="0.25">
      <c r="A78" s="121">
        <v>22</v>
      </c>
      <c r="B78" s="121" t="s">
        <v>176</v>
      </c>
      <c r="C78" s="26" t="s">
        <v>174</v>
      </c>
      <c r="D78" s="25">
        <v>0.6</v>
      </c>
    </row>
    <row r="79" spans="1:4" x14ac:dyDescent="0.25">
      <c r="A79" s="121"/>
      <c r="B79" s="121"/>
      <c r="C79" s="26" t="s">
        <v>175</v>
      </c>
      <c r="D79" s="25">
        <v>0.4</v>
      </c>
    </row>
    <row r="80" spans="1:4" x14ac:dyDescent="0.25">
      <c r="A80" s="121">
        <v>23</v>
      </c>
      <c r="B80" s="121" t="s">
        <v>177</v>
      </c>
      <c r="C80" s="26" t="s">
        <v>174</v>
      </c>
      <c r="D80" s="25">
        <v>0.6</v>
      </c>
    </row>
    <row r="81" spans="1:4" x14ac:dyDescent="0.25">
      <c r="A81" s="121"/>
      <c r="B81" s="121"/>
      <c r="C81" s="26" t="s">
        <v>175</v>
      </c>
      <c r="D81" s="25">
        <v>0.4</v>
      </c>
    </row>
    <row r="82" spans="1:4" x14ac:dyDescent="0.25">
      <c r="A82" s="121">
        <v>24</v>
      </c>
      <c r="B82" s="121" t="s">
        <v>178</v>
      </c>
      <c r="C82" s="26" t="s">
        <v>174</v>
      </c>
      <c r="D82" s="25">
        <v>0.6</v>
      </c>
    </row>
    <row r="83" spans="1:4" x14ac:dyDescent="0.25">
      <c r="A83" s="121"/>
      <c r="B83" s="121"/>
      <c r="C83" s="26" t="s">
        <v>175</v>
      </c>
      <c r="D83" s="25">
        <v>0.4</v>
      </c>
    </row>
    <row r="84" spans="1:4" x14ac:dyDescent="0.25">
      <c r="A84" s="121">
        <v>25</v>
      </c>
      <c r="B84" s="121" t="s">
        <v>179</v>
      </c>
      <c r="C84" s="26" t="s">
        <v>118</v>
      </c>
      <c r="D84" s="25">
        <v>0.4</v>
      </c>
    </row>
    <row r="85" spans="1:4" x14ac:dyDescent="0.25">
      <c r="A85" s="121"/>
      <c r="B85" s="121"/>
      <c r="C85" s="26" t="s">
        <v>126</v>
      </c>
      <c r="D85" s="25">
        <v>0.3</v>
      </c>
    </row>
    <row r="86" spans="1:4" x14ac:dyDescent="0.25">
      <c r="A86" s="121"/>
      <c r="B86" s="121"/>
      <c r="C86" s="26" t="s">
        <v>127</v>
      </c>
      <c r="D86" s="25">
        <v>0.3</v>
      </c>
    </row>
    <row r="87" spans="1:4" x14ac:dyDescent="0.25">
      <c r="A87" s="121">
        <v>26</v>
      </c>
      <c r="B87" s="121" t="s">
        <v>181</v>
      </c>
      <c r="C87" s="26" t="s">
        <v>174</v>
      </c>
      <c r="D87" s="25">
        <v>0.6</v>
      </c>
    </row>
    <row r="88" spans="1:4" x14ac:dyDescent="0.25">
      <c r="A88" s="121"/>
      <c r="B88" s="121"/>
      <c r="C88" s="26" t="s">
        <v>175</v>
      </c>
      <c r="D88" s="25">
        <v>0.4</v>
      </c>
    </row>
    <row r="89" spans="1:4" x14ac:dyDescent="0.25">
      <c r="A89" s="121">
        <v>27</v>
      </c>
      <c r="B89" s="121" t="s">
        <v>182</v>
      </c>
      <c r="C89" s="26" t="s">
        <v>118</v>
      </c>
      <c r="D89" s="25">
        <v>0.4</v>
      </c>
    </row>
    <row r="90" spans="1:4" x14ac:dyDescent="0.25">
      <c r="A90" s="121"/>
      <c r="B90" s="121"/>
      <c r="C90" s="26" t="s">
        <v>126</v>
      </c>
      <c r="D90" s="25">
        <v>0.3</v>
      </c>
    </row>
    <row r="91" spans="1:4" x14ac:dyDescent="0.25">
      <c r="A91" s="121"/>
      <c r="B91" s="121"/>
      <c r="C91" s="26" t="s">
        <v>127</v>
      </c>
      <c r="D91" s="25">
        <v>0.3</v>
      </c>
    </row>
    <row r="92" spans="1:4" x14ac:dyDescent="0.25">
      <c r="A92" s="123">
        <v>28</v>
      </c>
      <c r="B92" s="123" t="s">
        <v>183</v>
      </c>
      <c r="C92" s="26" t="s">
        <v>184</v>
      </c>
      <c r="D92" s="23">
        <v>0.4</v>
      </c>
    </row>
    <row r="93" spans="1:4" x14ac:dyDescent="0.25">
      <c r="A93" s="123"/>
      <c r="B93" s="123"/>
      <c r="C93" s="26" t="s">
        <v>185</v>
      </c>
      <c r="D93" s="23">
        <v>0.2</v>
      </c>
    </row>
    <row r="94" spans="1:4" x14ac:dyDescent="0.25">
      <c r="A94" s="123"/>
      <c r="B94" s="123"/>
      <c r="C94" s="26" t="s">
        <v>186</v>
      </c>
      <c r="D94" s="23">
        <v>0.2</v>
      </c>
    </row>
    <row r="95" spans="1:4" x14ac:dyDescent="0.25">
      <c r="A95" s="123"/>
      <c r="B95" s="123"/>
      <c r="C95" s="26" t="s">
        <v>187</v>
      </c>
      <c r="D95" s="23">
        <v>0.2</v>
      </c>
    </row>
    <row r="96" spans="1:4" x14ac:dyDescent="0.25">
      <c r="A96" s="121">
        <v>29</v>
      </c>
      <c r="B96" s="121" t="s">
        <v>188</v>
      </c>
      <c r="C96" s="26" t="s">
        <v>118</v>
      </c>
      <c r="D96" s="25">
        <v>0.4</v>
      </c>
    </row>
    <row r="97" spans="1:4" x14ac:dyDescent="0.25">
      <c r="A97" s="121"/>
      <c r="B97" s="121"/>
      <c r="C97" s="26" t="s">
        <v>126</v>
      </c>
      <c r="D97" s="25">
        <v>0.3</v>
      </c>
    </row>
    <row r="98" spans="1:4" x14ac:dyDescent="0.25">
      <c r="A98" s="121"/>
      <c r="B98" s="121"/>
      <c r="C98" s="26" t="s">
        <v>127</v>
      </c>
      <c r="D98" s="25">
        <v>0.3</v>
      </c>
    </row>
    <row r="99" spans="1:4" x14ac:dyDescent="0.25">
      <c r="A99" s="123">
        <v>30</v>
      </c>
      <c r="B99" s="123" t="s">
        <v>189</v>
      </c>
      <c r="C99" s="26" t="s">
        <v>118</v>
      </c>
      <c r="D99" s="23">
        <v>0.4</v>
      </c>
    </row>
    <row r="100" spans="1:4" x14ac:dyDescent="0.25">
      <c r="A100" s="123"/>
      <c r="B100" s="123"/>
      <c r="C100" s="26" t="s">
        <v>190</v>
      </c>
      <c r="D100" s="23">
        <v>0.2</v>
      </c>
    </row>
    <row r="101" spans="1:4" x14ac:dyDescent="0.25">
      <c r="A101" s="123"/>
      <c r="B101" s="123"/>
      <c r="C101" s="26" t="s">
        <v>191</v>
      </c>
      <c r="D101" s="23">
        <v>0.2</v>
      </c>
    </row>
    <row r="102" spans="1:4" x14ac:dyDescent="0.25">
      <c r="A102" s="123"/>
      <c r="B102" s="123"/>
      <c r="C102" s="26" t="s">
        <v>192</v>
      </c>
      <c r="D102" s="23">
        <v>0.2</v>
      </c>
    </row>
    <row r="103" spans="1:4" x14ac:dyDescent="0.25">
      <c r="A103" s="123">
        <v>31</v>
      </c>
      <c r="B103" s="123" t="s">
        <v>197</v>
      </c>
      <c r="C103" s="26" t="s">
        <v>129</v>
      </c>
      <c r="D103" s="23">
        <v>0.3</v>
      </c>
    </row>
    <row r="104" spans="1:4" x14ac:dyDescent="0.25">
      <c r="A104" s="123"/>
      <c r="B104" s="123"/>
      <c r="C104" s="26" t="s">
        <v>193</v>
      </c>
      <c r="D104" s="25">
        <v>0.17499999999999999</v>
      </c>
    </row>
    <row r="105" spans="1:4" x14ac:dyDescent="0.25">
      <c r="A105" s="123"/>
      <c r="B105" s="123"/>
      <c r="C105" s="26" t="s">
        <v>194</v>
      </c>
      <c r="D105" s="25">
        <v>0.17499999999999999</v>
      </c>
    </row>
    <row r="106" spans="1:4" x14ac:dyDescent="0.25">
      <c r="A106" s="123"/>
      <c r="B106" s="123"/>
      <c r="C106" s="26" t="s">
        <v>195</v>
      </c>
      <c r="D106" s="25">
        <v>0.17499999999999999</v>
      </c>
    </row>
    <row r="107" spans="1:4" x14ac:dyDescent="0.25">
      <c r="A107" s="123"/>
      <c r="B107" s="123"/>
      <c r="C107" s="26" t="s">
        <v>196</v>
      </c>
      <c r="D107" s="25">
        <v>0.17499999999999999</v>
      </c>
    </row>
    <row r="108" spans="1:4" x14ac:dyDescent="0.25">
      <c r="A108" s="121">
        <v>32</v>
      </c>
      <c r="B108" s="121" t="s">
        <v>198</v>
      </c>
      <c r="C108" s="26" t="s">
        <v>112</v>
      </c>
      <c r="D108" s="25">
        <v>0.6</v>
      </c>
    </row>
    <row r="109" spans="1:4" x14ac:dyDescent="0.25">
      <c r="A109" s="121"/>
      <c r="B109" s="121"/>
      <c r="C109" s="26" t="s">
        <v>113</v>
      </c>
      <c r="D109" s="25">
        <v>0.4</v>
      </c>
    </row>
    <row r="110" spans="1:4" x14ac:dyDescent="0.25">
      <c r="A110" s="121">
        <v>33</v>
      </c>
      <c r="B110" s="121" t="s">
        <v>199</v>
      </c>
      <c r="C110" s="26" t="s">
        <v>118</v>
      </c>
      <c r="D110" s="25">
        <v>0.4</v>
      </c>
    </row>
    <row r="111" spans="1:4" x14ac:dyDescent="0.25">
      <c r="A111" s="121"/>
      <c r="B111" s="121"/>
      <c r="C111" s="26" t="s">
        <v>126</v>
      </c>
      <c r="D111" s="25">
        <v>0.3</v>
      </c>
    </row>
    <row r="112" spans="1:4" x14ac:dyDescent="0.25">
      <c r="A112" s="121"/>
      <c r="B112" s="121"/>
      <c r="C112" s="26" t="s">
        <v>127</v>
      </c>
      <c r="D112" s="25">
        <v>0.3</v>
      </c>
    </row>
    <row r="113" spans="1:4" x14ac:dyDescent="0.25">
      <c r="A113" s="123">
        <v>34</v>
      </c>
      <c r="B113" s="123" t="s">
        <v>200</v>
      </c>
      <c r="C113" s="26" t="s">
        <v>118</v>
      </c>
      <c r="D113" s="23">
        <v>0.3</v>
      </c>
    </row>
    <row r="114" spans="1:4" x14ac:dyDescent="0.25">
      <c r="A114" s="123"/>
      <c r="B114" s="123"/>
      <c r="C114" s="26" t="s">
        <v>190</v>
      </c>
      <c r="D114" s="25">
        <v>0.17499999999999999</v>
      </c>
    </row>
    <row r="115" spans="1:4" x14ac:dyDescent="0.25">
      <c r="A115" s="123"/>
      <c r="B115" s="123"/>
      <c r="C115" s="26" t="s">
        <v>201</v>
      </c>
      <c r="D115" s="25">
        <v>0.17499999999999999</v>
      </c>
    </row>
    <row r="116" spans="1:4" x14ac:dyDescent="0.25">
      <c r="A116" s="123"/>
      <c r="B116" s="123"/>
      <c r="C116" s="26" t="s">
        <v>121</v>
      </c>
      <c r="D116" s="25">
        <v>0.17499999999999999</v>
      </c>
    </row>
    <row r="117" spans="1:4" x14ac:dyDescent="0.25">
      <c r="A117" s="123"/>
      <c r="B117" s="123"/>
      <c r="C117" s="26" t="s">
        <v>122</v>
      </c>
      <c r="D117" s="25">
        <v>0.17499999999999999</v>
      </c>
    </row>
    <row r="118" spans="1:4" x14ac:dyDescent="0.25">
      <c r="A118" s="121">
        <v>35</v>
      </c>
      <c r="B118" s="121" t="s">
        <v>202</v>
      </c>
      <c r="C118" s="26" t="s">
        <v>180</v>
      </c>
      <c r="D118" s="25">
        <v>0.4</v>
      </c>
    </row>
    <row r="119" spans="1:4" x14ac:dyDescent="0.25">
      <c r="A119" s="121"/>
      <c r="B119" s="121"/>
      <c r="C119" s="26" t="s">
        <v>171</v>
      </c>
      <c r="D119" s="25">
        <v>0.3</v>
      </c>
    </row>
    <row r="120" spans="1:4" x14ac:dyDescent="0.25">
      <c r="A120" s="121"/>
      <c r="B120" s="121"/>
      <c r="C120" s="26" t="s">
        <v>124</v>
      </c>
      <c r="D120" s="25">
        <v>0.3</v>
      </c>
    </row>
    <row r="121" spans="1:4" x14ac:dyDescent="0.25">
      <c r="A121" s="121">
        <v>36</v>
      </c>
      <c r="B121" s="121" t="s">
        <v>203</v>
      </c>
      <c r="C121" s="26" t="s">
        <v>180</v>
      </c>
      <c r="D121" s="25">
        <v>0.4</v>
      </c>
    </row>
    <row r="122" spans="1:4" x14ac:dyDescent="0.25">
      <c r="A122" s="121"/>
      <c r="B122" s="121"/>
      <c r="C122" s="26" t="s">
        <v>171</v>
      </c>
      <c r="D122" s="25">
        <v>0.3</v>
      </c>
    </row>
    <row r="123" spans="1:4" x14ac:dyDescent="0.25">
      <c r="A123" s="121"/>
      <c r="B123" s="121"/>
      <c r="C123" s="26" t="s">
        <v>124</v>
      </c>
      <c r="D123" s="25">
        <v>0.3</v>
      </c>
    </row>
    <row r="124" spans="1:4" x14ac:dyDescent="0.25">
      <c r="A124" s="121">
        <v>37</v>
      </c>
      <c r="B124" s="121" t="s">
        <v>204</v>
      </c>
      <c r="C124" s="26" t="s">
        <v>180</v>
      </c>
      <c r="D124" s="25">
        <v>0.6</v>
      </c>
    </row>
    <row r="125" spans="1:4" x14ac:dyDescent="0.25">
      <c r="A125" s="121"/>
      <c r="B125" s="121"/>
      <c r="C125" s="26" t="s">
        <v>205</v>
      </c>
      <c r="D125" s="25">
        <v>0.4</v>
      </c>
    </row>
    <row r="126" spans="1:4" x14ac:dyDescent="0.25">
      <c r="A126" s="123">
        <v>38</v>
      </c>
      <c r="B126" s="123" t="s">
        <v>206</v>
      </c>
      <c r="C126" s="26" t="s">
        <v>207</v>
      </c>
      <c r="D126" s="23">
        <v>0.3</v>
      </c>
    </row>
    <row r="127" spans="1:4" x14ac:dyDescent="0.25">
      <c r="A127" s="123"/>
      <c r="B127" s="123"/>
      <c r="C127" s="26" t="s">
        <v>208</v>
      </c>
      <c r="D127" s="25">
        <v>0.17499999999999999</v>
      </c>
    </row>
    <row r="128" spans="1:4" x14ac:dyDescent="0.25">
      <c r="A128" s="123"/>
      <c r="B128" s="123"/>
      <c r="C128" s="26" t="s">
        <v>209</v>
      </c>
      <c r="D128" s="25">
        <v>0.17499999999999999</v>
      </c>
    </row>
    <row r="129" spans="1:4" x14ac:dyDescent="0.25">
      <c r="A129" s="123"/>
      <c r="B129" s="123"/>
      <c r="C129" s="26" t="s">
        <v>210</v>
      </c>
      <c r="D129" s="25">
        <v>0.17499999999999999</v>
      </c>
    </row>
    <row r="130" spans="1:4" x14ac:dyDescent="0.25">
      <c r="A130" s="123"/>
      <c r="B130" s="123"/>
      <c r="C130" s="26" t="s">
        <v>163</v>
      </c>
      <c r="D130" s="25">
        <v>0.17499999999999999</v>
      </c>
    </row>
    <row r="131" spans="1:4" x14ac:dyDescent="0.25">
      <c r="A131" s="121">
        <v>39</v>
      </c>
      <c r="B131" s="121" t="s">
        <v>211</v>
      </c>
      <c r="C131" s="26" t="s">
        <v>180</v>
      </c>
      <c r="D131" s="25">
        <v>0.6</v>
      </c>
    </row>
    <row r="132" spans="1:4" x14ac:dyDescent="0.25">
      <c r="A132" s="121"/>
      <c r="B132" s="121"/>
      <c r="C132" s="26" t="s">
        <v>205</v>
      </c>
      <c r="D132" s="25">
        <v>0.4</v>
      </c>
    </row>
    <row r="133" spans="1:4" x14ac:dyDescent="0.25">
      <c r="A133" s="121">
        <v>40</v>
      </c>
      <c r="B133" s="121" t="s">
        <v>212</v>
      </c>
      <c r="C133" s="26" t="s">
        <v>180</v>
      </c>
      <c r="D133" s="25">
        <v>0.6</v>
      </c>
    </row>
    <row r="134" spans="1:4" x14ac:dyDescent="0.25">
      <c r="A134" s="121"/>
      <c r="B134" s="121"/>
      <c r="C134" s="26" t="s">
        <v>205</v>
      </c>
      <c r="D134" s="25">
        <v>0.4</v>
      </c>
    </row>
    <row r="135" spans="1:4" x14ac:dyDescent="0.25">
      <c r="A135" s="123">
        <v>41</v>
      </c>
      <c r="B135" s="121" t="s">
        <v>213</v>
      </c>
      <c r="C135" s="26" t="s">
        <v>180</v>
      </c>
      <c r="D135" s="23">
        <v>0.4</v>
      </c>
    </row>
    <row r="136" spans="1:4" x14ac:dyDescent="0.25">
      <c r="A136" s="123"/>
      <c r="B136" s="121"/>
      <c r="C136" s="26" t="s">
        <v>214</v>
      </c>
      <c r="D136" s="23">
        <v>0.2</v>
      </c>
    </row>
    <row r="137" spans="1:4" x14ac:dyDescent="0.25">
      <c r="A137" s="123"/>
      <c r="B137" s="121"/>
      <c r="C137" s="26" t="s">
        <v>159</v>
      </c>
      <c r="D137" s="23">
        <v>0.2</v>
      </c>
    </row>
    <row r="138" spans="1:4" x14ac:dyDescent="0.25">
      <c r="A138" s="123"/>
      <c r="B138" s="121"/>
      <c r="C138" s="26" t="s">
        <v>215</v>
      </c>
      <c r="D138" s="23">
        <v>0.2</v>
      </c>
    </row>
    <row r="139" spans="1:4" x14ac:dyDescent="0.25">
      <c r="A139" s="121">
        <v>42</v>
      </c>
      <c r="B139" s="121" t="s">
        <v>216</v>
      </c>
      <c r="C139" s="26" t="s">
        <v>180</v>
      </c>
      <c r="D139" s="25">
        <v>0.6</v>
      </c>
    </row>
    <row r="140" spans="1:4" x14ac:dyDescent="0.25">
      <c r="A140" s="121"/>
      <c r="B140" s="121"/>
      <c r="C140" s="26" t="s">
        <v>205</v>
      </c>
      <c r="D140" s="25">
        <v>0.4</v>
      </c>
    </row>
    <row r="141" spans="1:4" x14ac:dyDescent="0.25">
      <c r="A141" s="121">
        <v>43</v>
      </c>
      <c r="B141" s="121" t="s">
        <v>217</v>
      </c>
      <c r="C141" s="26" t="s">
        <v>180</v>
      </c>
      <c r="D141" s="25">
        <v>0.6</v>
      </c>
    </row>
    <row r="142" spans="1:4" x14ac:dyDescent="0.25">
      <c r="A142" s="121"/>
      <c r="B142" s="121"/>
      <c r="C142" s="26" t="s">
        <v>205</v>
      </c>
      <c r="D142" s="25">
        <v>0.4</v>
      </c>
    </row>
    <row r="143" spans="1:4" x14ac:dyDescent="0.25">
      <c r="A143" s="121">
        <v>44</v>
      </c>
      <c r="B143" s="121" t="s">
        <v>218</v>
      </c>
      <c r="C143" s="26" t="s">
        <v>219</v>
      </c>
      <c r="D143" s="25">
        <v>0.4</v>
      </c>
    </row>
    <row r="144" spans="1:4" x14ac:dyDescent="0.25">
      <c r="A144" s="121"/>
      <c r="B144" s="121"/>
      <c r="C144" s="26" t="s">
        <v>220</v>
      </c>
      <c r="D144" s="25">
        <v>0.3</v>
      </c>
    </row>
    <row r="145" spans="1:4" x14ac:dyDescent="0.25">
      <c r="A145" s="121"/>
      <c r="B145" s="121"/>
      <c r="C145" s="26" t="s">
        <v>205</v>
      </c>
      <c r="D145" s="25">
        <v>0.3</v>
      </c>
    </row>
    <row r="146" spans="1:4" x14ac:dyDescent="0.25">
      <c r="A146" s="121">
        <v>45</v>
      </c>
      <c r="B146" s="121" t="s">
        <v>221</v>
      </c>
      <c r="C146" s="26" t="s">
        <v>219</v>
      </c>
      <c r="D146" s="25">
        <v>0.4</v>
      </c>
    </row>
    <row r="147" spans="1:4" x14ac:dyDescent="0.25">
      <c r="A147" s="121"/>
      <c r="B147" s="121"/>
      <c r="C147" s="26" t="s">
        <v>220</v>
      </c>
      <c r="D147" s="25">
        <v>0.3</v>
      </c>
    </row>
    <row r="148" spans="1:4" x14ac:dyDescent="0.25">
      <c r="A148" s="121"/>
      <c r="B148" s="121"/>
      <c r="C148" s="26" t="s">
        <v>205</v>
      </c>
      <c r="D148" s="25">
        <v>0.3</v>
      </c>
    </row>
    <row r="149" spans="1:4" x14ac:dyDescent="0.25">
      <c r="A149" s="121">
        <v>46</v>
      </c>
      <c r="B149" s="121" t="s">
        <v>222</v>
      </c>
      <c r="C149" s="26" t="s">
        <v>219</v>
      </c>
      <c r="D149" s="25">
        <v>0.4</v>
      </c>
    </row>
    <row r="150" spans="1:4" x14ac:dyDescent="0.25">
      <c r="A150" s="121"/>
      <c r="B150" s="121"/>
      <c r="C150" s="26" t="s">
        <v>223</v>
      </c>
      <c r="D150" s="25">
        <v>0.3</v>
      </c>
    </row>
    <row r="151" spans="1:4" x14ac:dyDescent="0.25">
      <c r="A151" s="121"/>
      <c r="B151" s="121"/>
      <c r="C151" s="26" t="s">
        <v>113</v>
      </c>
      <c r="D151" s="25">
        <v>0.3</v>
      </c>
    </row>
    <row r="152" spans="1:4" x14ac:dyDescent="0.25">
      <c r="A152" s="121">
        <v>47</v>
      </c>
      <c r="B152" s="121" t="s">
        <v>224</v>
      </c>
      <c r="C152" s="26" t="s">
        <v>219</v>
      </c>
      <c r="D152" s="25">
        <v>0.6</v>
      </c>
    </row>
    <row r="153" spans="1:4" x14ac:dyDescent="0.25">
      <c r="A153" s="121"/>
      <c r="B153" s="121"/>
      <c r="C153" s="26" t="s">
        <v>225</v>
      </c>
      <c r="D153" s="25">
        <v>0.4</v>
      </c>
    </row>
    <row r="154" spans="1:4" x14ac:dyDescent="0.25">
      <c r="A154" s="121">
        <v>48</v>
      </c>
      <c r="B154" s="121" t="s">
        <v>226</v>
      </c>
      <c r="C154" s="26" t="s">
        <v>227</v>
      </c>
      <c r="D154" s="25">
        <v>0.4</v>
      </c>
    </row>
    <row r="155" spans="1:4" x14ac:dyDescent="0.25">
      <c r="A155" s="121"/>
      <c r="B155" s="121"/>
      <c r="C155" s="26" t="s">
        <v>228</v>
      </c>
      <c r="D155" s="25">
        <v>0.3</v>
      </c>
    </row>
    <row r="156" spans="1:4" x14ac:dyDescent="0.25">
      <c r="A156" s="121"/>
      <c r="B156" s="121"/>
      <c r="C156" s="26" t="s">
        <v>229</v>
      </c>
      <c r="D156" s="25">
        <v>0.3</v>
      </c>
    </row>
    <row r="157" spans="1:4" x14ac:dyDescent="0.25">
      <c r="A157" s="121">
        <v>49</v>
      </c>
      <c r="B157" s="121" t="s">
        <v>230</v>
      </c>
      <c r="C157" s="26" t="s">
        <v>180</v>
      </c>
      <c r="D157" s="25">
        <v>0.4</v>
      </c>
    </row>
    <row r="158" spans="1:4" x14ac:dyDescent="0.25">
      <c r="A158" s="121"/>
      <c r="B158" s="121"/>
      <c r="C158" s="26" t="s">
        <v>231</v>
      </c>
      <c r="D158" s="25">
        <v>0.3</v>
      </c>
    </row>
    <row r="159" spans="1:4" x14ac:dyDescent="0.25">
      <c r="A159" s="121"/>
      <c r="B159" s="121"/>
      <c r="C159" s="26" t="s">
        <v>232</v>
      </c>
      <c r="D159" s="25">
        <v>0.3</v>
      </c>
    </row>
    <row r="160" spans="1:4" x14ac:dyDescent="0.25">
      <c r="A160" s="121">
        <v>50</v>
      </c>
      <c r="B160" s="121" t="s">
        <v>233</v>
      </c>
      <c r="C160" s="26" t="s">
        <v>234</v>
      </c>
      <c r="D160" s="25">
        <v>0.4</v>
      </c>
    </row>
    <row r="161" spans="1:4" x14ac:dyDescent="0.25">
      <c r="A161" s="121"/>
      <c r="B161" s="121"/>
      <c r="C161" s="26" t="s">
        <v>235</v>
      </c>
      <c r="D161" s="25">
        <v>0.3</v>
      </c>
    </row>
    <row r="162" spans="1:4" x14ac:dyDescent="0.25">
      <c r="A162" s="121"/>
      <c r="B162" s="121"/>
      <c r="C162" s="26" t="s">
        <v>205</v>
      </c>
      <c r="D162" s="25">
        <v>0.3</v>
      </c>
    </row>
    <row r="163" spans="1:4" x14ac:dyDescent="0.25">
      <c r="A163" s="121">
        <v>51</v>
      </c>
      <c r="B163" s="121" t="s">
        <v>236</v>
      </c>
      <c r="C163" s="26" t="s">
        <v>237</v>
      </c>
      <c r="D163" s="25">
        <v>0.4</v>
      </c>
    </row>
    <row r="164" spans="1:4" x14ac:dyDescent="0.25">
      <c r="A164" s="121"/>
      <c r="B164" s="121"/>
      <c r="C164" s="26" t="s">
        <v>238</v>
      </c>
      <c r="D164" s="25">
        <v>0.3</v>
      </c>
    </row>
    <row r="165" spans="1:4" x14ac:dyDescent="0.25">
      <c r="A165" s="121"/>
      <c r="B165" s="121"/>
      <c r="C165" s="26" t="s">
        <v>239</v>
      </c>
      <c r="D165" s="25">
        <v>0.3</v>
      </c>
    </row>
    <row r="166" spans="1:4" x14ac:dyDescent="0.25">
      <c r="A166" s="121">
        <v>52</v>
      </c>
      <c r="B166" s="121" t="s">
        <v>240</v>
      </c>
      <c r="C166" s="26" t="s">
        <v>118</v>
      </c>
      <c r="D166" s="25">
        <v>0.4</v>
      </c>
    </row>
    <row r="167" spans="1:4" x14ac:dyDescent="0.25">
      <c r="A167" s="121"/>
      <c r="B167" s="121"/>
      <c r="C167" s="26" t="s">
        <v>126</v>
      </c>
      <c r="D167" s="25">
        <v>0.3</v>
      </c>
    </row>
    <row r="168" spans="1:4" x14ac:dyDescent="0.25">
      <c r="A168" s="121"/>
      <c r="B168" s="121"/>
      <c r="C168" s="26" t="s">
        <v>127</v>
      </c>
      <c r="D168" s="25">
        <v>0.3</v>
      </c>
    </row>
    <row r="169" spans="1:4" ht="21.75" customHeight="1" x14ac:dyDescent="0.25">
      <c r="A169" s="121">
        <v>53</v>
      </c>
      <c r="B169" s="121" t="s">
        <v>241</v>
      </c>
      <c r="C169" s="26" t="s">
        <v>219</v>
      </c>
      <c r="D169" s="25">
        <v>0.6</v>
      </c>
    </row>
    <row r="170" spans="1:4" ht="19.5" customHeight="1" x14ac:dyDescent="0.25">
      <c r="A170" s="121"/>
      <c r="B170" s="121"/>
      <c r="C170" s="26" t="s">
        <v>225</v>
      </c>
      <c r="D170" s="25">
        <v>0.4</v>
      </c>
    </row>
    <row r="171" spans="1:4" ht="15" customHeight="1" x14ac:dyDescent="0.25">
      <c r="A171" s="121">
        <v>54</v>
      </c>
      <c r="B171" s="121" t="s">
        <v>252</v>
      </c>
      <c r="C171" s="26" t="s">
        <v>134</v>
      </c>
      <c r="D171" s="25">
        <v>0.4</v>
      </c>
    </row>
    <row r="172" spans="1:4" x14ac:dyDescent="0.25">
      <c r="A172" s="121"/>
      <c r="B172" s="121"/>
      <c r="C172" s="26" t="s">
        <v>135</v>
      </c>
      <c r="D172" s="25">
        <v>0.3</v>
      </c>
    </row>
    <row r="173" spans="1:4" x14ac:dyDescent="0.25">
      <c r="A173" s="121"/>
      <c r="B173" s="121"/>
      <c r="C173" s="26" t="s">
        <v>246</v>
      </c>
      <c r="D173" s="25">
        <v>0.3</v>
      </c>
    </row>
    <row r="174" spans="1:4" x14ac:dyDescent="0.25">
      <c r="A174" s="121">
        <v>55</v>
      </c>
      <c r="B174" s="121" t="s">
        <v>242</v>
      </c>
      <c r="C174" s="26" t="s">
        <v>134</v>
      </c>
      <c r="D174" s="25">
        <v>0.4</v>
      </c>
    </row>
    <row r="175" spans="1:4" x14ac:dyDescent="0.25">
      <c r="A175" s="121"/>
      <c r="B175" s="121"/>
      <c r="C175" s="26" t="s">
        <v>135</v>
      </c>
      <c r="D175" s="25">
        <v>0.3</v>
      </c>
    </row>
    <row r="176" spans="1:4" x14ac:dyDescent="0.25">
      <c r="A176" s="121"/>
      <c r="B176" s="121"/>
      <c r="C176" s="26" t="s">
        <v>246</v>
      </c>
      <c r="D176" s="25">
        <v>0.3</v>
      </c>
    </row>
    <row r="177" spans="1:4" x14ac:dyDescent="0.25">
      <c r="A177" s="121">
        <v>56</v>
      </c>
      <c r="B177" s="121" t="s">
        <v>244</v>
      </c>
      <c r="C177" s="26" t="s">
        <v>227</v>
      </c>
      <c r="D177" s="25">
        <v>0.6</v>
      </c>
    </row>
    <row r="178" spans="1:4" x14ac:dyDescent="0.25">
      <c r="A178" s="121"/>
      <c r="B178" s="121"/>
      <c r="C178" s="26" t="s">
        <v>243</v>
      </c>
      <c r="D178" s="25">
        <v>0.4</v>
      </c>
    </row>
    <row r="179" spans="1:4" x14ac:dyDescent="0.25">
      <c r="A179" s="121">
        <v>57</v>
      </c>
      <c r="B179" s="121" t="s">
        <v>245</v>
      </c>
      <c r="C179" s="26" t="s">
        <v>118</v>
      </c>
      <c r="D179" s="25">
        <v>0.4</v>
      </c>
    </row>
    <row r="180" spans="1:4" x14ac:dyDescent="0.25">
      <c r="A180" s="121"/>
      <c r="B180" s="121"/>
      <c r="C180" s="26" t="s">
        <v>126</v>
      </c>
      <c r="D180" s="25">
        <v>0.3</v>
      </c>
    </row>
    <row r="181" spans="1:4" x14ac:dyDescent="0.25">
      <c r="A181" s="121"/>
      <c r="B181" s="121"/>
      <c r="C181" s="26" t="s">
        <v>127</v>
      </c>
      <c r="D181" s="25">
        <v>0.3</v>
      </c>
    </row>
  </sheetData>
  <mergeCells count="114">
    <mergeCell ref="A179:A181"/>
    <mergeCell ref="B179:B181"/>
    <mergeCell ref="A169:A170"/>
    <mergeCell ref="B169:B170"/>
    <mergeCell ref="A174:A176"/>
    <mergeCell ref="B174:B176"/>
    <mergeCell ref="A177:A178"/>
    <mergeCell ref="B177:B178"/>
    <mergeCell ref="A160:A162"/>
    <mergeCell ref="B160:B162"/>
    <mergeCell ref="A163:A165"/>
    <mergeCell ref="B163:B165"/>
    <mergeCell ref="A166:A168"/>
    <mergeCell ref="B166:B168"/>
    <mergeCell ref="A171:A173"/>
    <mergeCell ref="B171:B173"/>
    <mergeCell ref="A152:A153"/>
    <mergeCell ref="B152:B153"/>
    <mergeCell ref="A154:A156"/>
    <mergeCell ref="B154:B156"/>
    <mergeCell ref="A157:A159"/>
    <mergeCell ref="B157:B159"/>
    <mergeCell ref="A146:A148"/>
    <mergeCell ref="B146:B148"/>
    <mergeCell ref="A149:A151"/>
    <mergeCell ref="B149:B151"/>
    <mergeCell ref="A139:A140"/>
    <mergeCell ref="B139:B140"/>
    <mergeCell ref="A141:A142"/>
    <mergeCell ref="B141:B142"/>
    <mergeCell ref="A143:A145"/>
    <mergeCell ref="B143:B145"/>
    <mergeCell ref="A131:A132"/>
    <mergeCell ref="B131:B132"/>
    <mergeCell ref="A133:A134"/>
    <mergeCell ref="B133:B134"/>
    <mergeCell ref="A135:A138"/>
    <mergeCell ref="B135:B138"/>
    <mergeCell ref="A121:A123"/>
    <mergeCell ref="B121:B123"/>
    <mergeCell ref="A124:A125"/>
    <mergeCell ref="B124:B125"/>
    <mergeCell ref="A126:A130"/>
    <mergeCell ref="B126:B130"/>
    <mergeCell ref="B108:B109"/>
    <mergeCell ref="A110:A112"/>
    <mergeCell ref="B110:B112"/>
    <mergeCell ref="A113:A117"/>
    <mergeCell ref="B113:B117"/>
    <mergeCell ref="A118:A120"/>
    <mergeCell ref="B118:B120"/>
    <mergeCell ref="A96:A98"/>
    <mergeCell ref="B96:B98"/>
    <mergeCell ref="A99:A102"/>
    <mergeCell ref="B99:B102"/>
    <mergeCell ref="B103:B107"/>
    <mergeCell ref="A103:A107"/>
    <mergeCell ref="A108:A109"/>
    <mergeCell ref="A87:A88"/>
    <mergeCell ref="B87:B88"/>
    <mergeCell ref="A89:A91"/>
    <mergeCell ref="B89:B91"/>
    <mergeCell ref="A92:A95"/>
    <mergeCell ref="B92:B95"/>
    <mergeCell ref="A80:A81"/>
    <mergeCell ref="B80:B81"/>
    <mergeCell ref="A82:A83"/>
    <mergeCell ref="B82:B83"/>
    <mergeCell ref="A84:A86"/>
    <mergeCell ref="B84:B86"/>
    <mergeCell ref="A73:A75"/>
    <mergeCell ref="B73:B75"/>
    <mergeCell ref="B76:B77"/>
    <mergeCell ref="A76:A77"/>
    <mergeCell ref="A78:A79"/>
    <mergeCell ref="B78:B79"/>
    <mergeCell ref="B64:B66"/>
    <mergeCell ref="A64:A66"/>
    <mergeCell ref="A67:A69"/>
    <mergeCell ref="B67:B69"/>
    <mergeCell ref="A70:A72"/>
    <mergeCell ref="B70:B72"/>
    <mergeCell ref="A52:A56"/>
    <mergeCell ref="B52:B56"/>
    <mergeCell ref="A57:A61"/>
    <mergeCell ref="B57:B61"/>
    <mergeCell ref="B62:B63"/>
    <mergeCell ref="A62:A63"/>
    <mergeCell ref="B39:B42"/>
    <mergeCell ref="A39:A42"/>
    <mergeCell ref="B43:B46"/>
    <mergeCell ref="A43:A46"/>
    <mergeCell ref="B47:B51"/>
    <mergeCell ref="A47:A51"/>
    <mergeCell ref="B28:B30"/>
    <mergeCell ref="A28:A30"/>
    <mergeCell ref="B31:B35"/>
    <mergeCell ref="A31:A35"/>
    <mergeCell ref="B36:B38"/>
    <mergeCell ref="A36:A38"/>
    <mergeCell ref="B15:B19"/>
    <mergeCell ref="A15:A19"/>
    <mergeCell ref="B20:B23"/>
    <mergeCell ref="A20:A23"/>
    <mergeCell ref="B24:B27"/>
    <mergeCell ref="A24:A27"/>
    <mergeCell ref="B3:B4"/>
    <mergeCell ref="A3:A4"/>
    <mergeCell ref="B5:B9"/>
    <mergeCell ref="A5:A9"/>
    <mergeCell ref="B10:B11"/>
    <mergeCell ref="A10:A11"/>
    <mergeCell ref="B12:B14"/>
    <mergeCell ref="A12:A14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D3A56-E8B2-4343-8116-1024E14DA90A}">
  <sheetPr codeName="Hoja2"/>
  <dimension ref="B2:J16"/>
  <sheetViews>
    <sheetView showGridLines="0" zoomScale="89" zoomScaleNormal="89" workbookViewId="0">
      <selection activeCell="I13" sqref="I13"/>
    </sheetView>
  </sheetViews>
  <sheetFormatPr baseColWidth="10" defaultRowHeight="15" x14ac:dyDescent="0.25"/>
  <cols>
    <col min="1" max="1" width="3.42578125" customWidth="1"/>
    <col min="2" max="2" width="39" customWidth="1"/>
    <col min="3" max="3" width="15.140625" customWidth="1"/>
    <col min="4" max="4" width="16.140625" customWidth="1"/>
    <col min="5" max="5" width="15.85546875" customWidth="1"/>
    <col min="6" max="6" width="14.28515625" customWidth="1"/>
    <col min="7" max="7" width="13.28515625" customWidth="1"/>
    <col min="8" max="8" width="19.140625" bestFit="1" customWidth="1"/>
    <col min="9" max="9" width="14.42578125" customWidth="1"/>
    <col min="10" max="10" width="15.28515625" customWidth="1"/>
    <col min="11" max="11" width="10.7109375" customWidth="1"/>
    <col min="13" max="13" width="13.28515625" customWidth="1"/>
    <col min="14" max="14" width="14.140625" customWidth="1"/>
  </cols>
  <sheetData>
    <row r="2" spans="2:10" ht="15" customHeight="1" x14ac:dyDescent="0.25">
      <c r="B2" s="125" t="s">
        <v>0</v>
      </c>
      <c r="C2" s="125"/>
      <c r="D2" s="125"/>
      <c r="E2" s="125"/>
      <c r="F2" s="125"/>
      <c r="G2" s="125"/>
      <c r="H2" s="125"/>
      <c r="I2" s="125"/>
      <c r="J2" s="125"/>
    </row>
    <row r="3" spans="2:10" ht="21" x14ac:dyDescent="0.25">
      <c r="B3" s="127" t="s">
        <v>1</v>
      </c>
      <c r="C3" s="127"/>
      <c r="D3" s="127"/>
      <c r="E3" s="127"/>
      <c r="F3" s="127"/>
      <c r="G3" s="127"/>
      <c r="H3" s="127"/>
      <c r="I3" s="127"/>
      <c r="J3" s="127"/>
    </row>
    <row r="4" spans="2:10" x14ac:dyDescent="0.25">
      <c r="B4" s="126" t="s">
        <v>2</v>
      </c>
      <c r="C4" s="126"/>
      <c r="D4" s="126"/>
      <c r="E4" s="126"/>
      <c r="F4" s="126"/>
      <c r="G4" s="126"/>
      <c r="H4" s="126"/>
      <c r="I4" s="126"/>
      <c r="J4" s="126"/>
    </row>
    <row r="5" spans="2:10" ht="9.75" customHeight="1" x14ac:dyDescent="0.25"/>
    <row r="7" spans="2:10" s="10" customFormat="1" ht="30" customHeight="1" x14ac:dyDescent="0.25">
      <c r="B7" s="54" t="s">
        <v>3</v>
      </c>
      <c r="C7" s="54" t="str">
        <f>Rangos!C3</f>
        <v>De 1 a 6.000 unidades</v>
      </c>
      <c r="D7" s="54" t="s">
        <v>110</v>
      </c>
      <c r="E7" s="54" t="s">
        <v>151</v>
      </c>
      <c r="F7" s="54" t="str">
        <f>Rangos!C4</f>
        <v>Más de 6.001 unidades</v>
      </c>
      <c r="G7" s="54" t="s">
        <v>110</v>
      </c>
      <c r="H7" s="54" t="s">
        <v>151</v>
      </c>
      <c r="I7" s="54" t="s">
        <v>153</v>
      </c>
    </row>
    <row r="8" spans="2:10" x14ac:dyDescent="0.25">
      <c r="B8" s="55" t="s">
        <v>60</v>
      </c>
      <c r="C8" s="56">
        <v>215000</v>
      </c>
      <c r="D8" s="57">
        <f t="shared" ref="D8:D13" si="0">ABS(C8-$C$16)</f>
        <v>9777.166666666657</v>
      </c>
      <c r="E8" s="57">
        <f t="shared" ref="E8:E13" si="1">(70*60%)*$D$16/D8</f>
        <v>20.521384859280957</v>
      </c>
      <c r="F8" s="56">
        <v>230000</v>
      </c>
      <c r="G8" s="57">
        <f t="shared" ref="G8:G13" si="2">ABS(F8-$F$16)</f>
        <v>10091.666666666657</v>
      </c>
      <c r="H8" s="57">
        <f t="shared" ref="H8:H13" si="3">(70*40%)*$G$16/G8</f>
        <v>5.2947976878613039</v>
      </c>
      <c r="I8" s="58">
        <f t="shared" ref="I8:I13" si="4">E8+H8</f>
        <v>25.816182547142262</v>
      </c>
    </row>
    <row r="9" spans="2:10" x14ac:dyDescent="0.25">
      <c r="B9" s="59" t="s">
        <v>61</v>
      </c>
      <c r="C9" s="56">
        <v>220000</v>
      </c>
      <c r="D9" s="57">
        <f t="shared" si="0"/>
        <v>4777.166666666657</v>
      </c>
      <c r="E9" s="57">
        <f t="shared" si="1"/>
        <v>42</v>
      </c>
      <c r="F9" s="56">
        <v>218000</v>
      </c>
      <c r="G9" s="57">
        <f t="shared" si="2"/>
        <v>1908.333333333343</v>
      </c>
      <c r="H9" s="57">
        <f t="shared" si="3"/>
        <v>28</v>
      </c>
      <c r="I9" s="58">
        <f t="shared" si="4"/>
        <v>70</v>
      </c>
    </row>
    <row r="10" spans="2:10" x14ac:dyDescent="0.25">
      <c r="B10" s="55" t="s">
        <v>62</v>
      </c>
      <c r="C10" s="56">
        <v>198000</v>
      </c>
      <c r="D10" s="57">
        <f t="shared" si="0"/>
        <v>26777.166666666657</v>
      </c>
      <c r="E10" s="57">
        <f t="shared" si="1"/>
        <v>7.4929884291965045</v>
      </c>
      <c r="F10" s="56">
        <v>186000</v>
      </c>
      <c r="G10" s="57">
        <f t="shared" si="2"/>
        <v>33908.333333333343</v>
      </c>
      <c r="H10" s="57">
        <f t="shared" si="3"/>
        <v>1.5758171540919221</v>
      </c>
      <c r="I10" s="58">
        <f t="shared" si="4"/>
        <v>9.0688055832884267</v>
      </c>
    </row>
    <row r="11" spans="2:10" x14ac:dyDescent="0.25">
      <c r="B11" s="55" t="s">
        <v>63</v>
      </c>
      <c r="C11" s="56">
        <v>217000</v>
      </c>
      <c r="D11" s="57">
        <f t="shared" si="0"/>
        <v>7777.166666666657</v>
      </c>
      <c r="E11" s="57">
        <f t="shared" si="1"/>
        <v>25.798727042839062</v>
      </c>
      <c r="F11" s="56">
        <v>211000</v>
      </c>
      <c r="G11" s="57">
        <f t="shared" si="2"/>
        <v>8908.333333333343</v>
      </c>
      <c r="H11" s="57">
        <f t="shared" si="3"/>
        <v>5.9981290926099398</v>
      </c>
      <c r="I11" s="58">
        <f t="shared" si="4"/>
        <v>31.796856135449001</v>
      </c>
    </row>
    <row r="12" spans="2:10" s="5" customFormat="1" x14ac:dyDescent="0.25">
      <c r="B12" s="60" t="s">
        <v>64</v>
      </c>
      <c r="C12" s="61">
        <v>213663</v>
      </c>
      <c r="D12" s="58">
        <f t="shared" si="0"/>
        <v>11114.166666666657</v>
      </c>
      <c r="E12" s="58">
        <f t="shared" si="1"/>
        <v>18.052725500487345</v>
      </c>
      <c r="F12" s="61">
        <v>195150</v>
      </c>
      <c r="G12" s="58">
        <f t="shared" si="2"/>
        <v>24758.333333333343</v>
      </c>
      <c r="H12" s="58">
        <f t="shared" si="3"/>
        <v>2.1581958936385157</v>
      </c>
      <c r="I12" s="58">
        <f t="shared" si="4"/>
        <v>20.210921394125862</v>
      </c>
    </row>
    <row r="13" spans="2:10" s="5" customFormat="1" x14ac:dyDescent="0.25">
      <c r="B13" s="60" t="s">
        <v>65</v>
      </c>
      <c r="C13" s="61">
        <v>285000</v>
      </c>
      <c r="D13" s="58">
        <f t="shared" si="0"/>
        <v>60222.833333333343</v>
      </c>
      <c r="E13" s="58">
        <f t="shared" si="1"/>
        <v>3.331643313582604</v>
      </c>
      <c r="F13" s="61">
        <v>279300</v>
      </c>
      <c r="G13" s="58">
        <f t="shared" si="2"/>
        <v>59391.666666666657</v>
      </c>
      <c r="H13" s="58">
        <f t="shared" si="3"/>
        <v>0.89967728356952903</v>
      </c>
      <c r="I13" s="58">
        <f t="shared" si="4"/>
        <v>4.2313205971521333</v>
      </c>
    </row>
    <row r="14" spans="2:10" x14ac:dyDescent="0.25">
      <c r="B14" s="62"/>
      <c r="C14" s="62"/>
      <c r="D14" s="62"/>
      <c r="E14" s="62"/>
      <c r="F14" s="62"/>
      <c r="G14" s="62"/>
      <c r="H14" s="62"/>
      <c r="I14" s="62"/>
    </row>
    <row r="15" spans="2:10" x14ac:dyDescent="0.25">
      <c r="B15" s="62"/>
      <c r="C15" s="63" t="s">
        <v>253</v>
      </c>
      <c r="D15" s="63" t="s">
        <v>152</v>
      </c>
      <c r="E15" s="63"/>
      <c r="F15" s="63" t="s">
        <v>253</v>
      </c>
      <c r="G15" s="83" t="s">
        <v>152</v>
      </c>
      <c r="H15" s="62"/>
      <c r="I15" s="62"/>
    </row>
    <row r="16" spans="2:10" x14ac:dyDescent="0.25">
      <c r="B16" s="62"/>
      <c r="C16" s="64">
        <f>AVERAGE(C8:C13)</f>
        <v>224777.16666666666</v>
      </c>
      <c r="D16" s="65">
        <f>MIN(D8:D13)</f>
        <v>4777.166666666657</v>
      </c>
      <c r="E16" s="65"/>
      <c r="F16" s="64">
        <f>AVERAGE(F8:F13)</f>
        <v>219908.33333333334</v>
      </c>
      <c r="G16" s="65">
        <f>MIN(G8:G13)</f>
        <v>1908.333333333343</v>
      </c>
      <c r="H16" s="62"/>
      <c r="I16" s="62"/>
    </row>
  </sheetData>
  <mergeCells count="3">
    <mergeCell ref="B2:J2"/>
    <mergeCell ref="B4:J4"/>
    <mergeCell ref="B3:J3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705C0-FEA6-4263-BF8D-BC7A9165B98D}">
  <sheetPr codeName="Hoja4"/>
  <dimension ref="B2:S18"/>
  <sheetViews>
    <sheetView showGridLines="0" zoomScale="98" zoomScaleNormal="98" workbookViewId="0">
      <selection activeCell="A7" sqref="A7"/>
    </sheetView>
  </sheetViews>
  <sheetFormatPr baseColWidth="10" defaultRowHeight="15" x14ac:dyDescent="0.25"/>
  <cols>
    <col min="1" max="1" width="4.7109375" customWidth="1"/>
    <col min="2" max="2" width="36" customWidth="1"/>
    <col min="3" max="3" width="25" customWidth="1"/>
    <col min="4" max="4" width="18.5703125" customWidth="1"/>
    <col min="5" max="5" width="15.28515625" bestFit="1" customWidth="1"/>
    <col min="6" max="6" width="16.42578125" customWidth="1"/>
    <col min="7" max="7" width="15" customWidth="1"/>
    <col min="8" max="8" width="16.28515625" customWidth="1"/>
    <col min="9" max="9" width="14.42578125" customWidth="1"/>
    <col min="10" max="10" width="15.28515625" customWidth="1"/>
    <col min="11" max="11" width="15.5703125" customWidth="1"/>
    <col min="13" max="13" width="17.140625" customWidth="1"/>
    <col min="14" max="14" width="14.140625" customWidth="1"/>
    <col min="16" max="16" width="14.7109375" customWidth="1"/>
    <col min="17" max="17" width="15.28515625" bestFit="1" customWidth="1"/>
  </cols>
  <sheetData>
    <row r="2" spans="2:19" x14ac:dyDescent="0.25">
      <c r="B2" s="5"/>
      <c r="C2" s="1" t="s">
        <v>0</v>
      </c>
      <c r="D2" s="5"/>
      <c r="E2" s="5"/>
    </row>
    <row r="3" spans="2:19" ht="21.75" customHeight="1" x14ac:dyDescent="0.25">
      <c r="B3" s="127" t="s">
        <v>5</v>
      </c>
      <c r="C3" s="127"/>
      <c r="D3" s="127"/>
      <c r="E3" s="127"/>
    </row>
    <row r="4" spans="2:19" x14ac:dyDescent="0.25">
      <c r="B4" s="126" t="s">
        <v>2</v>
      </c>
      <c r="C4" s="126"/>
      <c r="D4" s="126"/>
      <c r="E4" s="5"/>
    </row>
    <row r="5" spans="2:19" ht="9.75" customHeight="1" x14ac:dyDescent="0.25"/>
    <row r="6" spans="2:19" ht="7.5" customHeight="1" x14ac:dyDescent="0.25"/>
    <row r="8" spans="2:19" ht="62.25" customHeight="1" x14ac:dyDescent="0.25">
      <c r="B8" s="66" t="s">
        <v>3</v>
      </c>
      <c r="C8" s="54" t="s">
        <v>118</v>
      </c>
      <c r="D8" s="54" t="s">
        <v>110</v>
      </c>
      <c r="E8" s="54" t="s">
        <v>151</v>
      </c>
      <c r="F8" s="54" t="s">
        <v>119</v>
      </c>
      <c r="G8" s="54" t="s">
        <v>110</v>
      </c>
      <c r="H8" s="54" t="s">
        <v>151</v>
      </c>
      <c r="I8" s="54" t="s">
        <v>120</v>
      </c>
      <c r="J8" s="54" t="s">
        <v>110</v>
      </c>
      <c r="K8" s="54" t="s">
        <v>151</v>
      </c>
      <c r="L8" s="54" t="s">
        <v>121</v>
      </c>
      <c r="M8" s="54" t="s">
        <v>110</v>
      </c>
      <c r="N8" s="54" t="s">
        <v>151</v>
      </c>
      <c r="O8" s="54" t="s">
        <v>122</v>
      </c>
      <c r="P8" s="54" t="s">
        <v>110</v>
      </c>
      <c r="Q8" s="54" t="s">
        <v>151</v>
      </c>
      <c r="R8" s="54" t="s">
        <v>153</v>
      </c>
    </row>
    <row r="9" spans="2:19" x14ac:dyDescent="0.25">
      <c r="B9" s="55" t="s">
        <v>66</v>
      </c>
      <c r="C9" s="61">
        <v>89900</v>
      </c>
      <c r="D9" s="57">
        <f>ABS(C9-$C$16)</f>
        <v>2702.6000000000058</v>
      </c>
      <c r="E9" s="57">
        <f>(70*30%)*$D$16/D9</f>
        <v>20.222970472877972</v>
      </c>
      <c r="F9" s="61">
        <v>84900</v>
      </c>
      <c r="G9" s="57">
        <f>ABS(F9-$F$16)</f>
        <v>4366</v>
      </c>
      <c r="H9" s="57">
        <f>(70*17.5%)*$G$16/G9</f>
        <v>0.74633531836921663</v>
      </c>
      <c r="I9" s="61">
        <v>81900</v>
      </c>
      <c r="J9" s="57">
        <f>ABS(I9-$I$16)</f>
        <v>5766.1999999999971</v>
      </c>
      <c r="K9" s="57">
        <f>(70*17.5%)*$J$16/J9</f>
        <v>0.70914120217821752</v>
      </c>
      <c r="L9" s="61">
        <v>80900</v>
      </c>
      <c r="M9" s="67">
        <f>ABS(L9-$L$16)</f>
        <v>5737.1999999999971</v>
      </c>
      <c r="N9" s="67">
        <f>(70*17.5%)*$M$16/M9</f>
        <v>0.77464616886286652</v>
      </c>
      <c r="O9" s="61">
        <v>79900</v>
      </c>
      <c r="P9" s="57">
        <f>ABS(O9-$O$16)</f>
        <v>6070.6000000000058</v>
      </c>
      <c r="Q9" s="57">
        <f>(70*17.5%)*$P$16/P9</f>
        <v>5.932691990905814E-2</v>
      </c>
      <c r="R9" s="58">
        <f>E9+H9+K9+N9+Q9</f>
        <v>22.512420082197327</v>
      </c>
    </row>
    <row r="10" spans="2:19" ht="17.25" customHeight="1" x14ac:dyDescent="0.25">
      <c r="B10" s="59" t="s">
        <v>61</v>
      </c>
      <c r="C10" s="61">
        <v>128000</v>
      </c>
      <c r="D10" s="57">
        <f>ABS(C10-$C$16)</f>
        <v>35397.399999999994</v>
      </c>
      <c r="E10" s="57">
        <f>(70*30%)*$D$16/D10</f>
        <v>1.5440286574720214</v>
      </c>
      <c r="F10" s="61">
        <v>126000</v>
      </c>
      <c r="G10" s="57">
        <f t="shared" ref="G10:G13" si="0">ABS(F10-$F$16)</f>
        <v>36734</v>
      </c>
      <c r="H10" s="57">
        <f t="shared" ref="H10:H13" si="1">(70*17.5%)*$G$16/G10</f>
        <v>8.8705286655414606E-2</v>
      </c>
      <c r="I10" s="61">
        <v>124000</v>
      </c>
      <c r="J10" s="57">
        <f t="shared" ref="J10:J13" si="2">ABS(I10-$I$16)</f>
        <v>36333.800000000003</v>
      </c>
      <c r="K10" s="57">
        <f t="shared" ref="K10:K13" si="3">(70*17.5%)*$J$16/J10</f>
        <v>0.11254121506696342</v>
      </c>
      <c r="L10" s="61">
        <v>122000</v>
      </c>
      <c r="M10" s="67">
        <f t="shared" ref="M10:M13" si="4">ABS(L10-$L$16)</f>
        <v>35362.800000000003</v>
      </c>
      <c r="N10" s="67">
        <f t="shared" ref="N10:N13" si="5">(70*17.5%)*$M$16/M10</f>
        <v>0.12567726537491475</v>
      </c>
      <c r="O10" s="61">
        <v>120000</v>
      </c>
      <c r="P10" s="57">
        <f t="shared" ref="P10:P13" si="6">ABS(O10-$O$16)</f>
        <v>34029.399999999994</v>
      </c>
      <c r="Q10" s="57">
        <f t="shared" ref="Q10:Q13" si="7">(70*17.5%)*$P$16/P10</f>
        <v>1.0583495448051648E-2</v>
      </c>
      <c r="R10" s="58">
        <f t="shared" ref="R10:R13" si="8">E10+H10+K10+N10+Q10</f>
        <v>1.8815359200173658</v>
      </c>
    </row>
    <row r="11" spans="2:19" x14ac:dyDescent="0.25">
      <c r="B11" s="55" t="s">
        <v>62</v>
      </c>
      <c r="C11" s="61">
        <v>90000</v>
      </c>
      <c r="D11" s="57">
        <f>ABS(C11-$C$16)</f>
        <v>2602.6000000000058</v>
      </c>
      <c r="E11" s="57">
        <f>(70*30%)*$D$16/D11</f>
        <v>21</v>
      </c>
      <c r="F11" s="61">
        <v>89000</v>
      </c>
      <c r="G11" s="57">
        <f t="shared" si="0"/>
        <v>266</v>
      </c>
      <c r="H11" s="57">
        <f t="shared" si="1"/>
        <v>12.25</v>
      </c>
      <c r="I11" s="61">
        <v>88000</v>
      </c>
      <c r="J11" s="57">
        <f t="shared" si="2"/>
        <v>333.80000000000291</v>
      </c>
      <c r="K11" s="57">
        <f t="shared" si="3"/>
        <v>12.25</v>
      </c>
      <c r="L11" s="61">
        <v>87000</v>
      </c>
      <c r="M11" s="67">
        <f t="shared" si="4"/>
        <v>362.80000000000291</v>
      </c>
      <c r="N11" s="67">
        <f t="shared" si="5"/>
        <v>12.25</v>
      </c>
      <c r="O11" s="61">
        <v>86000</v>
      </c>
      <c r="P11" s="57">
        <f t="shared" si="6"/>
        <v>29.399999999994179</v>
      </c>
      <c r="Q11" s="57">
        <f t="shared" si="7"/>
        <v>12.25</v>
      </c>
      <c r="R11" s="58">
        <f t="shared" si="8"/>
        <v>70</v>
      </c>
    </row>
    <row r="12" spans="2:19" x14ac:dyDescent="0.25">
      <c r="B12" s="55" t="s">
        <v>67</v>
      </c>
      <c r="C12" s="61">
        <v>73348</v>
      </c>
      <c r="D12" s="57">
        <f t="shared" ref="D12:D13" si="9">ABS(C12-$C$16)</f>
        <v>19254.600000000006</v>
      </c>
      <c r="E12" s="57">
        <f t="shared" ref="E12:E13" si="10">(70*30%)*$D$16/D12</f>
        <v>2.8385217039045272</v>
      </c>
      <c r="F12" s="61">
        <v>71910</v>
      </c>
      <c r="G12" s="57">
        <f t="shared" si="0"/>
        <v>17356</v>
      </c>
      <c r="H12" s="57">
        <f t="shared" si="1"/>
        <v>0.18774487209034341</v>
      </c>
      <c r="I12" s="61">
        <v>70500</v>
      </c>
      <c r="J12" s="57">
        <f t="shared" si="2"/>
        <v>17166.199999999997</v>
      </c>
      <c r="K12" s="57">
        <f t="shared" si="3"/>
        <v>0.23820356281530194</v>
      </c>
      <c r="L12" s="61">
        <v>71250</v>
      </c>
      <c r="M12" s="67">
        <f t="shared" si="4"/>
        <v>15387.199999999997</v>
      </c>
      <c r="N12" s="67">
        <f t="shared" si="5"/>
        <v>0.28883097639596783</v>
      </c>
      <c r="O12" s="61">
        <v>71917</v>
      </c>
      <c r="P12" s="57">
        <f t="shared" si="6"/>
        <v>14053.600000000006</v>
      </c>
      <c r="Q12" s="57">
        <f t="shared" si="7"/>
        <v>2.56268856378386E-2</v>
      </c>
      <c r="R12" s="58">
        <f t="shared" si="8"/>
        <v>3.578928000843979</v>
      </c>
    </row>
    <row r="13" spans="2:19" x14ac:dyDescent="0.25">
      <c r="B13" s="55" t="s">
        <v>64</v>
      </c>
      <c r="C13" s="61">
        <v>81765</v>
      </c>
      <c r="D13" s="57">
        <f t="shared" si="9"/>
        <v>10837.600000000006</v>
      </c>
      <c r="E13" s="57">
        <f t="shared" si="10"/>
        <v>5.0430538126522562</v>
      </c>
      <c r="F13" s="61">
        <v>74520</v>
      </c>
      <c r="G13" s="57">
        <f t="shared" si="0"/>
        <v>14746</v>
      </c>
      <c r="H13" s="57">
        <f t="shared" si="1"/>
        <v>0.22097517970975181</v>
      </c>
      <c r="I13" s="61">
        <v>73931</v>
      </c>
      <c r="J13" s="57">
        <f t="shared" si="2"/>
        <v>13735.199999999997</v>
      </c>
      <c r="K13" s="57">
        <f t="shared" si="3"/>
        <v>0.29770589434446071</v>
      </c>
      <c r="L13" s="61">
        <v>72036</v>
      </c>
      <c r="M13" s="67">
        <f t="shared" si="4"/>
        <v>14601.199999999997</v>
      </c>
      <c r="N13" s="67">
        <f t="shared" si="5"/>
        <v>0.30437909212941655</v>
      </c>
      <c r="O13" s="61">
        <v>72036</v>
      </c>
      <c r="P13" s="57">
        <f t="shared" si="6"/>
        <v>13934.600000000006</v>
      </c>
      <c r="Q13" s="57">
        <f t="shared" si="7"/>
        <v>2.5845736511986604E-2</v>
      </c>
      <c r="R13" s="58">
        <f t="shared" si="8"/>
        <v>5.8919597153478724</v>
      </c>
    </row>
    <row r="14" spans="2:19" x14ac:dyDescent="0.25"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</row>
    <row r="15" spans="2:19" x14ac:dyDescent="0.25">
      <c r="B15" s="62"/>
      <c r="C15" s="63" t="s">
        <v>254</v>
      </c>
      <c r="D15" s="63" t="s">
        <v>152</v>
      </c>
      <c r="E15" s="63"/>
      <c r="F15" s="63" t="s">
        <v>254</v>
      </c>
      <c r="G15" s="63" t="s">
        <v>152</v>
      </c>
      <c r="H15" s="62"/>
      <c r="I15" s="63" t="s">
        <v>254</v>
      </c>
      <c r="J15" s="63" t="s">
        <v>152</v>
      </c>
      <c r="K15" s="63"/>
      <c r="L15" s="63" t="s">
        <v>254</v>
      </c>
      <c r="M15" s="63" t="s">
        <v>152</v>
      </c>
      <c r="N15" s="62"/>
      <c r="O15" s="63" t="s">
        <v>254</v>
      </c>
      <c r="P15" s="63" t="s">
        <v>152</v>
      </c>
      <c r="Q15" s="63"/>
      <c r="R15" s="63"/>
      <c r="S15" s="9"/>
    </row>
    <row r="16" spans="2:19" x14ac:dyDescent="0.25">
      <c r="B16" s="62"/>
      <c r="C16" s="68">
        <f>AVERAGE(C9:C13)</f>
        <v>92602.6</v>
      </c>
      <c r="D16" s="65">
        <f>MIN(D9:D13)</f>
        <v>2602.6000000000058</v>
      </c>
      <c r="E16" s="63"/>
      <c r="F16" s="68">
        <f>AVERAGE(F9:F13)</f>
        <v>89266</v>
      </c>
      <c r="G16" s="63">
        <f>MIN(G9:G13)</f>
        <v>266</v>
      </c>
      <c r="H16" s="62"/>
      <c r="I16" s="68">
        <f>AVERAGE(I9:I13)</f>
        <v>87666.2</v>
      </c>
      <c r="J16" s="63">
        <f>MIN(J9:J13)</f>
        <v>333.80000000000291</v>
      </c>
      <c r="K16" s="63"/>
      <c r="L16" s="68">
        <f>AVERAGE(L9:L13)</f>
        <v>86637.2</v>
      </c>
      <c r="M16" s="63">
        <f>MIN(M9:M13)</f>
        <v>362.80000000000291</v>
      </c>
      <c r="N16" s="62"/>
      <c r="O16" s="68">
        <f>AVERAGE(O9:O13)</f>
        <v>85970.6</v>
      </c>
      <c r="P16" s="65">
        <f>MIN(P9:P13)</f>
        <v>29.399999999994179</v>
      </c>
      <c r="Q16" s="63"/>
      <c r="R16" s="63"/>
      <c r="S16" s="9"/>
    </row>
    <row r="17" spans="2:18" x14ac:dyDescent="0.25"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</row>
    <row r="18" spans="2:18" x14ac:dyDescent="0.25">
      <c r="G18" s="31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2C0FD-6760-4F08-90A9-32553D6466CA}">
  <sheetPr codeName="Hoja5"/>
  <dimension ref="B1:I17"/>
  <sheetViews>
    <sheetView showGridLines="0" topLeftCell="A2" workbookViewId="0">
      <selection activeCell="C9" sqref="C9"/>
    </sheetView>
  </sheetViews>
  <sheetFormatPr baseColWidth="10" defaultRowHeight="15" x14ac:dyDescent="0.25"/>
  <cols>
    <col min="1" max="1" width="4.7109375" customWidth="1"/>
    <col min="2" max="2" width="36.85546875" customWidth="1"/>
    <col min="3" max="3" width="23.140625" customWidth="1"/>
    <col min="4" max="4" width="19" customWidth="1"/>
    <col min="5" max="5" width="15.85546875" customWidth="1"/>
    <col min="6" max="6" width="16.42578125" customWidth="1"/>
    <col min="7" max="7" width="17.85546875" customWidth="1"/>
    <col min="8" max="8" width="14.7109375" customWidth="1"/>
    <col min="9" max="9" width="14.42578125" customWidth="1"/>
    <col min="10" max="10" width="15.28515625" customWidth="1"/>
    <col min="11" max="11" width="10.7109375" customWidth="1"/>
    <col min="13" max="13" width="13.28515625" customWidth="1"/>
    <col min="14" max="14" width="14.140625" customWidth="1"/>
  </cols>
  <sheetData>
    <row r="1" spans="2:9" ht="8.25" customHeight="1" x14ac:dyDescent="0.25"/>
    <row r="2" spans="2:9" ht="24" customHeight="1" x14ac:dyDescent="0.25">
      <c r="C2" s="1" t="s">
        <v>0</v>
      </c>
    </row>
    <row r="3" spans="2:9" ht="38.25" customHeight="1" x14ac:dyDescent="0.25">
      <c r="B3" s="127" t="s">
        <v>6</v>
      </c>
      <c r="C3" s="127"/>
      <c r="D3" s="127"/>
      <c r="E3" s="127"/>
    </row>
    <row r="4" spans="2:9" x14ac:dyDescent="0.25">
      <c r="B4" s="126" t="s">
        <v>2</v>
      </c>
      <c r="C4" s="126"/>
      <c r="D4" s="126"/>
    </row>
    <row r="5" spans="2:9" ht="9.75" customHeight="1" x14ac:dyDescent="0.25"/>
    <row r="7" spans="2:9" ht="30" x14ac:dyDescent="0.25">
      <c r="B7" s="66" t="s">
        <v>3</v>
      </c>
      <c r="C7" s="69" t="s">
        <v>118</v>
      </c>
      <c r="D7" s="54" t="s">
        <v>110</v>
      </c>
      <c r="E7" s="54" t="s">
        <v>151</v>
      </c>
      <c r="F7" s="69" t="s">
        <v>124</v>
      </c>
      <c r="G7" s="54" t="s">
        <v>110</v>
      </c>
      <c r="H7" s="54" t="s">
        <v>151</v>
      </c>
      <c r="I7" s="54" t="s">
        <v>153</v>
      </c>
    </row>
    <row r="8" spans="2:9" x14ac:dyDescent="0.25">
      <c r="B8" s="55" t="s">
        <v>60</v>
      </c>
      <c r="C8" s="56">
        <v>197000</v>
      </c>
      <c r="D8" s="57">
        <f>ABS(C8-$C$14)</f>
        <v>1500</v>
      </c>
      <c r="E8" s="57">
        <f>(70*60%)*$D$14/D8</f>
        <v>42</v>
      </c>
      <c r="F8" s="56">
        <v>190000</v>
      </c>
      <c r="G8" s="57">
        <f>ABS(F8-$F$14)</f>
        <v>4000</v>
      </c>
      <c r="H8" s="57">
        <f>(70*40%)*$G$14/G8</f>
        <v>28</v>
      </c>
      <c r="I8" s="57">
        <f>E8+H8</f>
        <v>70</v>
      </c>
    </row>
    <row r="9" spans="2:9" ht="18.75" customHeight="1" x14ac:dyDescent="0.25">
      <c r="B9" s="59" t="s">
        <v>61</v>
      </c>
      <c r="C9" s="56">
        <v>220000</v>
      </c>
      <c r="D9" s="57">
        <f t="shared" ref="D9:D11" si="0">ABS(C9-$C$14)</f>
        <v>21500</v>
      </c>
      <c r="E9" s="57">
        <f t="shared" ref="E9:E11" si="1">(70*60%)*$D$14/D9</f>
        <v>2.9302325581395348</v>
      </c>
      <c r="F9" s="56">
        <v>218000</v>
      </c>
      <c r="G9" s="57">
        <f t="shared" ref="G9:G11" si="2">ABS(F9-$F$14)</f>
        <v>24000</v>
      </c>
      <c r="H9" s="57">
        <f t="shared" ref="H9:H11" si="3">(70*40%)*$G$14/G9</f>
        <v>4.666666666666667</v>
      </c>
      <c r="I9" s="57">
        <f t="shared" ref="I9:I11" si="4">E9+H9</f>
        <v>7.5968992248062017</v>
      </c>
    </row>
    <row r="10" spans="2:9" x14ac:dyDescent="0.25">
      <c r="B10" s="55" t="s">
        <v>62</v>
      </c>
      <c r="C10" s="56">
        <v>195000</v>
      </c>
      <c r="D10" s="57">
        <f t="shared" si="0"/>
        <v>3500</v>
      </c>
      <c r="E10" s="57">
        <f t="shared" si="1"/>
        <v>18</v>
      </c>
      <c r="F10" s="56">
        <v>190000</v>
      </c>
      <c r="G10" s="57">
        <f t="shared" si="2"/>
        <v>4000</v>
      </c>
      <c r="H10" s="57">
        <f t="shared" si="3"/>
        <v>28</v>
      </c>
      <c r="I10" s="57">
        <f t="shared" si="4"/>
        <v>46</v>
      </c>
    </row>
    <row r="11" spans="2:9" x14ac:dyDescent="0.25">
      <c r="B11" s="55" t="s">
        <v>64</v>
      </c>
      <c r="C11" s="56">
        <v>182000</v>
      </c>
      <c r="D11" s="57">
        <f t="shared" si="0"/>
        <v>16500</v>
      </c>
      <c r="E11" s="57">
        <f t="shared" si="1"/>
        <v>3.8181818181818183</v>
      </c>
      <c r="F11" s="56">
        <v>178000</v>
      </c>
      <c r="G11" s="57">
        <f t="shared" si="2"/>
        <v>16000</v>
      </c>
      <c r="H11" s="57">
        <f t="shared" si="3"/>
        <v>7</v>
      </c>
      <c r="I11" s="57">
        <f t="shared" si="4"/>
        <v>10.818181818181818</v>
      </c>
    </row>
    <row r="12" spans="2:9" x14ac:dyDescent="0.25">
      <c r="B12" s="62"/>
      <c r="C12" s="62"/>
      <c r="D12" s="62"/>
      <c r="E12" s="62"/>
      <c r="F12" s="62"/>
      <c r="G12" s="62"/>
      <c r="H12" s="62"/>
      <c r="I12" s="62"/>
    </row>
    <row r="13" spans="2:9" x14ac:dyDescent="0.25">
      <c r="B13" s="62"/>
      <c r="C13" s="63" t="s">
        <v>254</v>
      </c>
      <c r="D13" s="63" t="s">
        <v>152</v>
      </c>
      <c r="E13" s="62"/>
      <c r="F13" s="63" t="s">
        <v>254</v>
      </c>
      <c r="G13" s="63" t="s">
        <v>152</v>
      </c>
      <c r="H13" s="62"/>
      <c r="I13" s="62"/>
    </row>
    <row r="14" spans="2:9" x14ac:dyDescent="0.25">
      <c r="B14" s="62"/>
      <c r="C14" s="75">
        <f>AVERAGE(C8:C11)</f>
        <v>198500</v>
      </c>
      <c r="D14" s="65">
        <f>MIN(D8:D11)</f>
        <v>1500</v>
      </c>
      <c r="E14" s="62"/>
      <c r="F14" s="70">
        <f>AVERAGE(F8:F11)</f>
        <v>194000</v>
      </c>
      <c r="G14" s="65">
        <f>MIN(G8:G11)</f>
        <v>4000</v>
      </c>
      <c r="H14" s="62"/>
      <c r="I14" s="62"/>
    </row>
    <row r="16" spans="2:9" ht="68.25" customHeight="1" x14ac:dyDescent="0.25"/>
    <row r="17" ht="28.5" customHeight="1" x14ac:dyDescent="0.25"/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D366F-FF7B-4A7E-A984-C8EEC46D79F7}">
  <sheetPr codeName="Hoja6"/>
  <dimension ref="B1:L13"/>
  <sheetViews>
    <sheetView showGridLines="0" workbookViewId="0"/>
  </sheetViews>
  <sheetFormatPr baseColWidth="10" defaultRowHeight="15" x14ac:dyDescent="0.25"/>
  <cols>
    <col min="1" max="1" width="4.7109375" customWidth="1"/>
    <col min="2" max="2" width="37.85546875" customWidth="1"/>
    <col min="3" max="3" width="23.42578125" customWidth="1"/>
    <col min="4" max="4" width="19" customWidth="1"/>
    <col min="5" max="5" width="15.85546875" customWidth="1"/>
    <col min="6" max="6" width="16.42578125" customWidth="1"/>
    <col min="7" max="7" width="17.85546875" customWidth="1"/>
    <col min="8" max="8" width="15.140625" customWidth="1"/>
    <col min="9" max="9" width="14.42578125" customWidth="1"/>
    <col min="10" max="10" width="15.28515625" customWidth="1"/>
    <col min="11" max="11" width="15.7109375" customWidth="1"/>
    <col min="13" max="13" width="13.28515625" customWidth="1"/>
    <col min="14" max="14" width="14.140625" customWidth="1"/>
  </cols>
  <sheetData>
    <row r="1" spans="2:12" ht="24" customHeight="1" x14ac:dyDescent="0.25">
      <c r="C1" s="1" t="s">
        <v>0</v>
      </c>
    </row>
    <row r="2" spans="2:12" ht="21.75" customHeight="1" x14ac:dyDescent="0.25">
      <c r="B2" s="127" t="s">
        <v>7</v>
      </c>
      <c r="C2" s="127"/>
      <c r="D2" s="127"/>
      <c r="E2" s="127"/>
    </row>
    <row r="3" spans="2:12" x14ac:dyDescent="0.25">
      <c r="B3" s="126" t="s">
        <v>2</v>
      </c>
      <c r="C3" s="126"/>
      <c r="D3" s="126"/>
    </row>
    <row r="4" spans="2:12" ht="9.75" customHeight="1" x14ac:dyDescent="0.25"/>
    <row r="6" spans="2:12" ht="62.25" customHeight="1" x14ac:dyDescent="0.25">
      <c r="B6" s="66" t="s">
        <v>3</v>
      </c>
      <c r="C6" s="54" t="s">
        <v>118</v>
      </c>
      <c r="D6" s="54" t="s">
        <v>110</v>
      </c>
      <c r="E6" s="54" t="s">
        <v>151</v>
      </c>
      <c r="F6" s="54" t="s">
        <v>126</v>
      </c>
      <c r="G6" s="54" t="s">
        <v>110</v>
      </c>
      <c r="H6" s="54" t="s">
        <v>151</v>
      </c>
      <c r="I6" s="54" t="s">
        <v>127</v>
      </c>
      <c r="J6" s="54" t="s">
        <v>110</v>
      </c>
      <c r="K6" s="54" t="s">
        <v>151</v>
      </c>
      <c r="L6" s="54" t="s">
        <v>153</v>
      </c>
    </row>
    <row r="7" spans="2:12" x14ac:dyDescent="0.25">
      <c r="B7" s="55" t="s">
        <v>66</v>
      </c>
      <c r="C7" s="56">
        <v>35900</v>
      </c>
      <c r="D7" s="57">
        <f>ABS(C7-$C$12)</f>
        <v>850</v>
      </c>
      <c r="E7" s="57">
        <f>(70*40%)*$D$12/D7</f>
        <v>28</v>
      </c>
      <c r="F7" s="56">
        <v>35400</v>
      </c>
      <c r="G7" s="57">
        <f>ABS(F7-$F$12)</f>
        <v>950</v>
      </c>
      <c r="H7" s="57">
        <f>(70*30%)*$G$12/G7</f>
        <v>21</v>
      </c>
      <c r="I7" s="56">
        <v>34900</v>
      </c>
      <c r="J7" s="57">
        <f>ABS(I7-$I$12)</f>
        <v>1000</v>
      </c>
      <c r="K7" s="57">
        <f>(70*30%)*$J$12/J7</f>
        <v>21</v>
      </c>
      <c r="L7" s="57">
        <f>E7+H7+K7</f>
        <v>70</v>
      </c>
    </row>
    <row r="8" spans="2:12" x14ac:dyDescent="0.25">
      <c r="B8" s="59" t="s">
        <v>68</v>
      </c>
      <c r="C8" s="56">
        <v>37600</v>
      </c>
      <c r="D8" s="57">
        <f>ABS(C8-$C$12)</f>
        <v>850</v>
      </c>
      <c r="E8" s="57">
        <f>(70*40%)*$D$12/D8</f>
        <v>28</v>
      </c>
      <c r="F8" s="56">
        <v>37300</v>
      </c>
      <c r="G8" s="57">
        <f>ABS(F8-$F$12)</f>
        <v>950</v>
      </c>
      <c r="H8" s="57">
        <f>(70*30%)*$G$12/G8</f>
        <v>21</v>
      </c>
      <c r="I8" s="56">
        <v>36900</v>
      </c>
      <c r="J8" s="57">
        <f>ABS(I8-$I$12)</f>
        <v>1000</v>
      </c>
      <c r="K8" s="57">
        <f>(70*30%)*$J$12/J8</f>
        <v>21</v>
      </c>
      <c r="L8" s="57">
        <f t="shared" ref="L8" si="0">E8+H8+K8</f>
        <v>70</v>
      </c>
    </row>
    <row r="9" spans="2:12" ht="22.5" customHeight="1" x14ac:dyDescent="0.25"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</row>
    <row r="10" spans="2:12" x14ac:dyDescent="0.25"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</row>
    <row r="11" spans="2:12" x14ac:dyDescent="0.25">
      <c r="B11" s="62"/>
      <c r="C11" s="63" t="s">
        <v>254</v>
      </c>
      <c r="D11" s="63" t="s">
        <v>152</v>
      </c>
      <c r="E11" s="62"/>
      <c r="F11" s="63" t="s">
        <v>254</v>
      </c>
      <c r="G11" s="63" t="s">
        <v>152</v>
      </c>
      <c r="H11" s="62"/>
      <c r="I11" s="63" t="s">
        <v>254</v>
      </c>
      <c r="J11" s="63" t="s">
        <v>152</v>
      </c>
      <c r="K11" s="62"/>
      <c r="L11" s="62"/>
    </row>
    <row r="12" spans="2:12" x14ac:dyDescent="0.25">
      <c r="B12" s="62"/>
      <c r="C12" s="71">
        <f>AVERAGE(C7:C8)</f>
        <v>36750</v>
      </c>
      <c r="D12" s="65">
        <f>MIN(D7:D8)</f>
        <v>850</v>
      </c>
      <c r="E12" s="62"/>
      <c r="F12" s="71">
        <f>AVERAGE(F7:F8)</f>
        <v>36350</v>
      </c>
      <c r="G12" s="63">
        <f>MIN(G7:G8)</f>
        <v>950</v>
      </c>
      <c r="H12" s="62"/>
      <c r="I12" s="71">
        <f>AVERAGE(I7:I8)</f>
        <v>35900</v>
      </c>
      <c r="J12" s="65">
        <f>MIN(J7:J8)</f>
        <v>1000</v>
      </c>
      <c r="K12" s="62"/>
      <c r="L12" s="62"/>
    </row>
    <row r="13" spans="2:12" s="5" customFormat="1" x14ac:dyDescent="0.25">
      <c r="B13"/>
      <c r="C13"/>
      <c r="D13"/>
      <c r="E13"/>
      <c r="F13"/>
      <c r="G13"/>
      <c r="H13"/>
      <c r="I13"/>
      <c r="J13"/>
      <c r="K13"/>
      <c r="L13"/>
    </row>
  </sheetData>
  <mergeCells count="2">
    <mergeCell ref="B2:E2"/>
    <mergeCell ref="B3:D3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82E7F-2279-41E4-8E4D-FD5F6797BC8D}">
  <sheetPr codeName="Hoja7"/>
  <dimension ref="B2:R20"/>
  <sheetViews>
    <sheetView showGridLines="0" zoomScaleNormal="100" workbookViewId="0"/>
  </sheetViews>
  <sheetFormatPr baseColWidth="10" defaultRowHeight="15" x14ac:dyDescent="0.25"/>
  <cols>
    <col min="1" max="1" width="4.7109375" customWidth="1"/>
    <col min="2" max="2" width="37.140625" customWidth="1"/>
    <col min="3" max="3" width="21" customWidth="1"/>
    <col min="4" max="4" width="16.28515625" customWidth="1"/>
    <col min="5" max="5" width="13.85546875" bestFit="1" customWidth="1"/>
    <col min="6" max="6" width="12.85546875" customWidth="1"/>
    <col min="7" max="7" width="17.85546875" customWidth="1"/>
    <col min="8" max="8" width="12.42578125" customWidth="1"/>
    <col min="9" max="9" width="11.5703125" bestFit="1" customWidth="1"/>
    <col min="10" max="10" width="15.28515625" customWidth="1"/>
    <col min="11" max="11" width="13.7109375" customWidth="1"/>
    <col min="13" max="13" width="13.28515625" customWidth="1"/>
    <col min="14" max="14" width="14.140625" customWidth="1"/>
    <col min="17" max="17" width="13.5703125" bestFit="1" customWidth="1"/>
    <col min="18" max="19" width="11.5703125" bestFit="1" customWidth="1"/>
  </cols>
  <sheetData>
    <row r="2" spans="2:18" ht="24" customHeight="1" x14ac:dyDescent="0.25">
      <c r="C2" s="1" t="s">
        <v>0</v>
      </c>
    </row>
    <row r="3" spans="2:18" ht="21" x14ac:dyDescent="0.25">
      <c r="B3" s="127" t="s">
        <v>8</v>
      </c>
      <c r="C3" s="127"/>
      <c r="D3" s="127"/>
      <c r="E3" s="127"/>
    </row>
    <row r="4" spans="2:18" x14ac:dyDescent="0.25">
      <c r="B4" s="126" t="s">
        <v>2</v>
      </c>
      <c r="C4" s="126"/>
      <c r="D4" s="126"/>
    </row>
    <row r="5" spans="2:18" ht="9.75" customHeight="1" x14ac:dyDescent="0.25"/>
    <row r="6" spans="2:18" ht="7.5" customHeight="1" x14ac:dyDescent="0.25"/>
    <row r="8" spans="2:18" ht="62.25" customHeight="1" x14ac:dyDescent="0.25">
      <c r="B8" s="66" t="s">
        <v>3</v>
      </c>
      <c r="C8" s="54" t="s">
        <v>129</v>
      </c>
      <c r="D8" s="54" t="s">
        <v>110</v>
      </c>
      <c r="E8" s="54" t="s">
        <v>151</v>
      </c>
      <c r="F8" s="54" t="s">
        <v>120</v>
      </c>
      <c r="G8" s="54" t="s">
        <v>110</v>
      </c>
      <c r="H8" s="54" t="s">
        <v>151</v>
      </c>
      <c r="I8" s="54" t="s">
        <v>130</v>
      </c>
      <c r="J8" s="54" t="s">
        <v>110</v>
      </c>
      <c r="K8" s="54" t="s">
        <v>151</v>
      </c>
      <c r="L8" s="54" t="s">
        <v>131</v>
      </c>
      <c r="M8" s="54" t="s">
        <v>110</v>
      </c>
      <c r="N8" s="54" t="s">
        <v>151</v>
      </c>
      <c r="O8" s="54" t="s">
        <v>132</v>
      </c>
      <c r="P8" s="54" t="s">
        <v>110</v>
      </c>
      <c r="Q8" s="54" t="s">
        <v>151</v>
      </c>
      <c r="R8" s="54" t="s">
        <v>153</v>
      </c>
    </row>
    <row r="9" spans="2:18" x14ac:dyDescent="0.25">
      <c r="B9" s="72" t="s">
        <v>69</v>
      </c>
      <c r="C9" s="56">
        <v>12300</v>
      </c>
      <c r="D9" s="57">
        <f>ABS(C9-$C$18)</f>
        <v>422.14285714285688</v>
      </c>
      <c r="E9" s="57">
        <f>(70*30%)*$D$18/D9</f>
        <v>3.8730964467005231</v>
      </c>
      <c r="F9" s="56">
        <v>11700</v>
      </c>
      <c r="G9" s="57">
        <f>ABS(F9-$F$18)</f>
        <v>418.42857142857065</v>
      </c>
      <c r="H9" s="57">
        <f>(70*17.5%)*$G$18/G9</f>
        <v>4.115397746671249</v>
      </c>
      <c r="I9" s="56">
        <v>11200</v>
      </c>
      <c r="J9" s="57">
        <f>ABS(I9-$I$18)</f>
        <v>286.28571428571377</v>
      </c>
      <c r="K9" s="57">
        <f>(70*17.5%)*$J$18/J9</f>
        <v>3.6921157684630583</v>
      </c>
      <c r="L9" s="56">
        <v>10700</v>
      </c>
      <c r="M9" s="57">
        <f>ABS(L9-$L$18)</f>
        <v>178</v>
      </c>
      <c r="N9" s="57">
        <f>(70*17.5%)*$M$18/M9</f>
        <v>12.25</v>
      </c>
      <c r="O9" s="56">
        <v>10200</v>
      </c>
      <c r="P9" s="57">
        <f>ABS(O9-$O$18)</f>
        <v>21.428571428570649</v>
      </c>
      <c r="Q9" s="57">
        <f>(70*17.5%)*$P$18/P9</f>
        <v>12.25</v>
      </c>
      <c r="R9" s="57">
        <f>E9+H9+K9+N9+Q9</f>
        <v>36.180609961834833</v>
      </c>
    </row>
    <row r="10" spans="2:18" x14ac:dyDescent="0.25">
      <c r="B10" s="72" t="s">
        <v>70</v>
      </c>
      <c r="C10" s="56">
        <v>9800</v>
      </c>
      <c r="D10" s="57">
        <f t="shared" ref="D10:D15" si="0">ABS(C10-$C$18)</f>
        <v>2077.8571428571431</v>
      </c>
      <c r="E10" s="57">
        <f t="shared" ref="E10:E15" si="1">(70*30%)*$D$18/D10</f>
        <v>0.78686833963561609</v>
      </c>
      <c r="F10" s="56">
        <v>8820</v>
      </c>
      <c r="G10" s="57">
        <f t="shared" ref="G10:G15" si="2">ABS(F10-$F$18)</f>
        <v>2461.5714285714294</v>
      </c>
      <c r="H10" s="57">
        <f t="shared" ref="H10:H15" si="3">(70*17.5%)*$G$18/G10</f>
        <v>0.6995531309848565</v>
      </c>
      <c r="I10" s="56">
        <v>8380</v>
      </c>
      <c r="J10" s="57">
        <f t="shared" ref="J10:J15" si="4">ABS(I10-$I$18)</f>
        <v>2533.7142857142862</v>
      </c>
      <c r="K10" s="57">
        <f t="shared" ref="K10:K15" si="5">(70*17.5%)*$J$18/J10</f>
        <v>0.4171741091565152</v>
      </c>
      <c r="L10" s="56">
        <v>7960</v>
      </c>
      <c r="M10" s="57">
        <f t="shared" ref="M10:M15" si="6">ABS(L10-$L$18)</f>
        <v>2562</v>
      </c>
      <c r="N10" s="57">
        <f t="shared" ref="N10:N15" si="7">(70*17.5%)*$M$18/M10</f>
        <v>0.85109289617486339</v>
      </c>
      <c r="O10" s="56">
        <v>7380</v>
      </c>
      <c r="P10" s="57">
        <f t="shared" ref="P10:P15" si="8">ABS(O10-$O$18)</f>
        <v>2798.5714285714294</v>
      </c>
      <c r="Q10" s="57">
        <f t="shared" ref="Q10:Q15" si="9">(70*17.5%)*$P$18/P10</f>
        <v>9.3797856049001149E-2</v>
      </c>
      <c r="R10" s="57">
        <f t="shared" ref="R10:R15" si="10">E10+H10+K10+N10+Q10</f>
        <v>2.848486332000852</v>
      </c>
    </row>
    <row r="11" spans="2:18" x14ac:dyDescent="0.25">
      <c r="B11" s="72" t="s">
        <v>71</v>
      </c>
      <c r="C11" s="56">
        <v>9500</v>
      </c>
      <c r="D11" s="57">
        <f t="shared" si="0"/>
        <v>2377.8571428571431</v>
      </c>
      <c r="E11" s="57">
        <f t="shared" si="1"/>
        <v>0.68759387203364597</v>
      </c>
      <c r="F11" s="56">
        <v>9310</v>
      </c>
      <c r="G11" s="57">
        <f t="shared" si="2"/>
        <v>1971.5714285714294</v>
      </c>
      <c r="H11" s="57">
        <f t="shared" si="3"/>
        <v>0.87341496992971979</v>
      </c>
      <c r="I11" s="56">
        <v>9216</v>
      </c>
      <c r="J11" s="57">
        <f t="shared" si="4"/>
        <v>1697.7142857142862</v>
      </c>
      <c r="K11" s="57">
        <f t="shared" si="5"/>
        <v>0.6226018175698379</v>
      </c>
      <c r="L11" s="56">
        <v>9124</v>
      </c>
      <c r="M11" s="57">
        <f t="shared" si="6"/>
        <v>1398</v>
      </c>
      <c r="N11" s="57">
        <f t="shared" si="7"/>
        <v>1.5597281831187411</v>
      </c>
      <c r="O11" s="56">
        <v>9050</v>
      </c>
      <c r="P11" s="57">
        <f t="shared" si="8"/>
        <v>1128.5714285714294</v>
      </c>
      <c r="Q11" s="57">
        <f t="shared" si="9"/>
        <v>0.23259493670885215</v>
      </c>
      <c r="R11" s="57">
        <f t="shared" si="10"/>
        <v>3.9759337793607972</v>
      </c>
    </row>
    <row r="12" spans="2:18" ht="15" customHeight="1" x14ac:dyDescent="0.25">
      <c r="B12" s="73" t="s">
        <v>61</v>
      </c>
      <c r="C12" s="56">
        <v>18000</v>
      </c>
      <c r="D12" s="57">
        <f t="shared" si="0"/>
        <v>6122.1428571428569</v>
      </c>
      <c r="E12" s="57">
        <f t="shared" si="1"/>
        <v>0.26706335316765928</v>
      </c>
      <c r="F12" s="56">
        <v>17000</v>
      </c>
      <c r="G12" s="57">
        <f t="shared" si="2"/>
        <v>5718.4285714285706</v>
      </c>
      <c r="H12" s="57">
        <f t="shared" si="3"/>
        <v>0.30113167953234077</v>
      </c>
      <c r="I12" s="56">
        <v>16000</v>
      </c>
      <c r="J12" s="57">
        <f t="shared" si="4"/>
        <v>5086.2857142857138</v>
      </c>
      <c r="K12" s="57">
        <f t="shared" si="5"/>
        <v>0.20781372879451623</v>
      </c>
      <c r="L12" s="56">
        <v>15000</v>
      </c>
      <c r="M12" s="57">
        <f t="shared" si="6"/>
        <v>4478</v>
      </c>
      <c r="N12" s="57">
        <f t="shared" si="7"/>
        <v>0.48693613220187582</v>
      </c>
      <c r="O12" s="56">
        <v>14000</v>
      </c>
      <c r="P12" s="57">
        <f t="shared" si="8"/>
        <v>3821.4285714285706</v>
      </c>
      <c r="Q12" s="57">
        <f t="shared" si="9"/>
        <v>6.869158878504425E-2</v>
      </c>
      <c r="R12" s="57">
        <f t="shared" si="10"/>
        <v>1.3316364824814364</v>
      </c>
    </row>
    <row r="13" spans="2:18" x14ac:dyDescent="0.25">
      <c r="B13" s="72" t="s">
        <v>62</v>
      </c>
      <c r="C13" s="56">
        <v>11800</v>
      </c>
      <c r="D13" s="57">
        <f t="shared" si="0"/>
        <v>77.857142857143117</v>
      </c>
      <c r="E13" s="57">
        <f t="shared" si="1"/>
        <v>21</v>
      </c>
      <c r="F13" s="56">
        <v>11700</v>
      </c>
      <c r="G13" s="57">
        <f t="shared" si="2"/>
        <v>418.42857142857065</v>
      </c>
      <c r="H13" s="57">
        <f t="shared" si="3"/>
        <v>4.115397746671249</v>
      </c>
      <c r="I13" s="56">
        <v>11600</v>
      </c>
      <c r="J13" s="57">
        <f t="shared" si="4"/>
        <v>686.28571428571377</v>
      </c>
      <c r="K13" s="57">
        <f t="shared" si="5"/>
        <v>1.5401748542880851</v>
      </c>
      <c r="L13" s="56">
        <v>11500</v>
      </c>
      <c r="M13" s="57">
        <f t="shared" si="6"/>
        <v>978</v>
      </c>
      <c r="N13" s="57">
        <f t="shared" si="7"/>
        <v>2.2295501022494886</v>
      </c>
      <c r="O13" s="56">
        <v>11400</v>
      </c>
      <c r="P13" s="57">
        <f t="shared" si="8"/>
        <v>1221.4285714285706</v>
      </c>
      <c r="Q13" s="57">
        <f t="shared" si="9"/>
        <v>0.2149122807017467</v>
      </c>
      <c r="R13" s="57">
        <f t="shared" si="10"/>
        <v>29.100034983910568</v>
      </c>
    </row>
    <row r="14" spans="2:18" x14ac:dyDescent="0.25">
      <c r="B14" s="72" t="s">
        <v>72</v>
      </c>
      <c r="C14" s="56">
        <v>10200</v>
      </c>
      <c r="D14" s="57">
        <f t="shared" si="0"/>
        <v>1677.8571428571431</v>
      </c>
      <c r="E14" s="57">
        <f t="shared" si="1"/>
        <v>0.97445721583652933</v>
      </c>
      <c r="F14" s="56">
        <v>9300</v>
      </c>
      <c r="G14" s="57">
        <f t="shared" si="2"/>
        <v>1981.5714285714294</v>
      </c>
      <c r="H14" s="57">
        <f t="shared" si="3"/>
        <v>0.86900728137841987</v>
      </c>
      <c r="I14" s="56">
        <v>9000</v>
      </c>
      <c r="J14" s="57">
        <f t="shared" si="4"/>
        <v>1913.7142857142862</v>
      </c>
      <c r="K14" s="57">
        <f t="shared" si="5"/>
        <v>0.55232905344878724</v>
      </c>
      <c r="L14" s="56">
        <v>8600</v>
      </c>
      <c r="M14" s="57">
        <f t="shared" si="6"/>
        <v>1922</v>
      </c>
      <c r="N14" s="57">
        <f t="shared" si="7"/>
        <v>1.1344953173777315</v>
      </c>
      <c r="O14" s="56">
        <v>8500</v>
      </c>
      <c r="P14" s="57">
        <f t="shared" si="8"/>
        <v>1678.5714285714294</v>
      </c>
      <c r="Q14" s="57">
        <f t="shared" si="9"/>
        <v>0.15638297872339849</v>
      </c>
      <c r="R14" s="57">
        <f t="shared" si="10"/>
        <v>3.6866718467648663</v>
      </c>
    </row>
    <row r="15" spans="2:18" x14ac:dyDescent="0.25">
      <c r="B15" s="72" t="s">
        <v>73</v>
      </c>
      <c r="C15" s="56">
        <v>11545</v>
      </c>
      <c r="D15" s="57">
        <f t="shared" si="0"/>
        <v>332.85714285714312</v>
      </c>
      <c r="E15" s="57">
        <f t="shared" si="1"/>
        <v>4.912017167381987</v>
      </c>
      <c r="F15" s="56">
        <v>11141</v>
      </c>
      <c r="G15" s="57">
        <f t="shared" si="2"/>
        <v>140.57142857142935</v>
      </c>
      <c r="H15" s="57">
        <f t="shared" si="3"/>
        <v>12.25</v>
      </c>
      <c r="I15" s="56">
        <v>11000</v>
      </c>
      <c r="J15" s="57">
        <f t="shared" si="4"/>
        <v>86.285714285713766</v>
      </c>
      <c r="K15" s="57">
        <f t="shared" si="5"/>
        <v>12.25</v>
      </c>
      <c r="L15" s="56">
        <v>10770</v>
      </c>
      <c r="M15" s="57">
        <f t="shared" si="6"/>
        <v>248</v>
      </c>
      <c r="N15" s="57">
        <f t="shared" si="7"/>
        <v>8.7923387096774199</v>
      </c>
      <c r="O15" s="56">
        <v>10720</v>
      </c>
      <c r="P15" s="57">
        <f t="shared" si="8"/>
        <v>541.42857142857065</v>
      </c>
      <c r="Q15" s="57">
        <f t="shared" si="9"/>
        <v>0.48482849604219941</v>
      </c>
      <c r="R15" s="57">
        <f t="shared" si="10"/>
        <v>38.689184373101604</v>
      </c>
    </row>
    <row r="16" spans="2:18" x14ac:dyDescent="0.25"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</row>
    <row r="17" spans="2:18" x14ac:dyDescent="0.25">
      <c r="B17" s="62"/>
      <c r="C17" s="63" t="s">
        <v>254</v>
      </c>
      <c r="D17" s="63" t="s">
        <v>152</v>
      </c>
      <c r="E17" s="62"/>
      <c r="F17" s="63" t="s">
        <v>254</v>
      </c>
      <c r="G17" s="63" t="s">
        <v>152</v>
      </c>
      <c r="H17" s="62"/>
      <c r="I17" s="63" t="s">
        <v>254</v>
      </c>
      <c r="J17" s="63" t="s">
        <v>152</v>
      </c>
      <c r="K17" s="62"/>
      <c r="L17" s="63" t="s">
        <v>254</v>
      </c>
      <c r="M17" s="63" t="s">
        <v>152</v>
      </c>
      <c r="N17" s="62"/>
      <c r="O17" s="63" t="s">
        <v>254</v>
      </c>
      <c r="P17" s="63" t="s">
        <v>152</v>
      </c>
      <c r="Q17" s="62"/>
      <c r="R17" s="62"/>
    </row>
    <row r="18" spans="2:18" x14ac:dyDescent="0.25">
      <c r="B18" s="62"/>
      <c r="C18" s="70">
        <f>AVERAGE(C9:C15)</f>
        <v>11877.857142857143</v>
      </c>
      <c r="D18" s="65">
        <f>MIN(D9:D15)</f>
        <v>77.857142857143117</v>
      </c>
      <c r="E18" s="62"/>
      <c r="F18" s="70">
        <f>AVERAGE(F9:F15)</f>
        <v>11281.571428571429</v>
      </c>
      <c r="G18" s="65">
        <f t="shared" ref="G18" si="11">MIN(G9:G15)</f>
        <v>140.57142857142935</v>
      </c>
      <c r="H18" s="62"/>
      <c r="I18" s="70">
        <f>AVERAGE(I9:I15)</f>
        <v>10913.714285714286</v>
      </c>
      <c r="J18" s="65">
        <f t="shared" ref="J18" si="12">MIN(J9:J15)</f>
        <v>86.285714285713766</v>
      </c>
      <c r="K18" s="62"/>
      <c r="L18" s="70">
        <f>AVERAGE(L9:L15)</f>
        <v>10522</v>
      </c>
      <c r="M18" s="65">
        <f t="shared" ref="M18" si="13">MIN(M9:M15)</f>
        <v>178</v>
      </c>
      <c r="N18" s="62"/>
      <c r="O18" s="70">
        <f>AVERAGE(O9:O15)</f>
        <v>10178.571428571429</v>
      </c>
      <c r="P18" s="65">
        <f t="shared" ref="P18" si="14">MIN(P9:P15)</f>
        <v>21.428571428570649</v>
      </c>
      <c r="Q18" s="62"/>
      <c r="R18" s="62"/>
    </row>
    <row r="19" spans="2:18" ht="37.5" customHeight="1" x14ac:dyDescent="0.25"/>
    <row r="20" spans="2:18" ht="49.5" customHeight="1" x14ac:dyDescent="0.25"/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19F0E-233F-4714-B12F-0DAF873C7122}">
  <sheetPr codeName="Hoja8"/>
  <dimension ref="B2:O17"/>
  <sheetViews>
    <sheetView showGridLines="0" zoomScale="73" zoomScaleNormal="73" workbookViewId="0">
      <selection activeCell="C17" sqref="C17"/>
    </sheetView>
  </sheetViews>
  <sheetFormatPr baseColWidth="10" defaultRowHeight="15" x14ac:dyDescent="0.25"/>
  <cols>
    <col min="1" max="1" width="4.7109375" customWidth="1"/>
    <col min="2" max="2" width="37" customWidth="1"/>
    <col min="3" max="3" width="16.42578125" customWidth="1"/>
    <col min="4" max="4" width="19" customWidth="1"/>
    <col min="5" max="5" width="15.85546875" customWidth="1"/>
    <col min="6" max="6" width="12.42578125" bestFit="1" customWidth="1"/>
    <col min="7" max="7" width="17.85546875" customWidth="1"/>
    <col min="8" max="8" width="12.42578125" customWidth="1"/>
    <col min="9" max="9" width="12.42578125" bestFit="1" customWidth="1"/>
    <col min="10" max="10" width="15.28515625" customWidth="1"/>
    <col min="11" max="11" width="16" customWidth="1"/>
    <col min="13" max="13" width="13.28515625" customWidth="1"/>
    <col min="14" max="14" width="15.5703125" customWidth="1"/>
    <col min="15" max="16" width="12.42578125" bestFit="1" customWidth="1"/>
  </cols>
  <sheetData>
    <row r="2" spans="2:15" ht="24" customHeight="1" x14ac:dyDescent="0.25">
      <c r="C2" s="1" t="s">
        <v>0</v>
      </c>
    </row>
    <row r="3" spans="2:15" ht="21" x14ac:dyDescent="0.25">
      <c r="B3" s="127" t="s">
        <v>9</v>
      </c>
      <c r="C3" s="127"/>
      <c r="D3" s="127"/>
      <c r="E3" s="127"/>
    </row>
    <row r="4" spans="2:15" x14ac:dyDescent="0.25">
      <c r="B4" s="126" t="s">
        <v>2</v>
      </c>
      <c r="C4" s="126"/>
      <c r="D4" s="126"/>
    </row>
    <row r="5" spans="2:15" ht="9.75" customHeight="1" x14ac:dyDescent="0.25"/>
    <row r="7" spans="2:15" ht="62.25" customHeight="1" x14ac:dyDescent="0.25">
      <c r="B7" s="66" t="s">
        <v>3</v>
      </c>
      <c r="C7" s="54" t="s">
        <v>134</v>
      </c>
      <c r="D7" s="54" t="s">
        <v>110</v>
      </c>
      <c r="E7" s="54" t="s">
        <v>151</v>
      </c>
      <c r="F7" s="54" t="s">
        <v>135</v>
      </c>
      <c r="G7" s="54" t="s">
        <v>110</v>
      </c>
      <c r="H7" s="54" t="s">
        <v>151</v>
      </c>
      <c r="I7" s="54" t="s">
        <v>136</v>
      </c>
      <c r="J7" s="54" t="s">
        <v>110</v>
      </c>
      <c r="K7" s="54" t="s">
        <v>151</v>
      </c>
      <c r="L7" s="54" t="s">
        <v>137</v>
      </c>
      <c r="M7" s="54" t="s">
        <v>110</v>
      </c>
      <c r="N7" s="54" t="s">
        <v>151</v>
      </c>
      <c r="O7" s="54" t="s">
        <v>153</v>
      </c>
    </row>
    <row r="8" spans="2:15" x14ac:dyDescent="0.25">
      <c r="B8" s="55" t="s">
        <v>69</v>
      </c>
      <c r="C8" s="56">
        <v>9400</v>
      </c>
      <c r="D8" s="57">
        <f>ABS(C8-$C$17)</f>
        <v>1082.8571428571431</v>
      </c>
      <c r="E8" s="57">
        <f>(70*40%)*$D$17/D8</f>
        <v>23.7150395778364</v>
      </c>
      <c r="F8" s="56">
        <v>9000</v>
      </c>
      <c r="G8" s="57">
        <f>ABS(F8-$F$17)</f>
        <v>1028.5714285714294</v>
      </c>
      <c r="H8" s="57">
        <f>(70*20%)*$G$17/G8</f>
        <v>13.222222222222202</v>
      </c>
      <c r="I8" s="56">
        <v>8500</v>
      </c>
      <c r="J8" s="57">
        <f>ABS(I8-$I$17)</f>
        <v>1147.1428571428569</v>
      </c>
      <c r="K8" s="57">
        <f>(70*20%)*$J$17/J8</f>
        <v>14</v>
      </c>
      <c r="L8" s="56">
        <v>8200</v>
      </c>
      <c r="M8" s="57">
        <f>ABS(L8-$L$17)</f>
        <v>1154.2857142857138</v>
      </c>
      <c r="N8" s="57">
        <f>(70*20%)*$M$17/M8</f>
        <v>14</v>
      </c>
      <c r="O8" s="57">
        <f>E8+H8+K8+N8</f>
        <v>64.937261800058593</v>
      </c>
    </row>
    <row r="9" spans="2:15" x14ac:dyDescent="0.25">
      <c r="B9" s="55" t="s">
        <v>70</v>
      </c>
      <c r="C9" s="56">
        <v>8300</v>
      </c>
      <c r="D9" s="57">
        <f t="shared" ref="D9:D14" si="0">ABS(C9-$C$17)</f>
        <v>2182.8571428571431</v>
      </c>
      <c r="E9" s="57">
        <f t="shared" ref="E9:E14" si="1">(70*40%)*$D$17/D9</f>
        <v>11.764397905759157</v>
      </c>
      <c r="F9" s="56">
        <v>7880</v>
      </c>
      <c r="G9" s="57">
        <f t="shared" ref="G9:G14" si="2">ABS(F9-$F$17)</f>
        <v>2148.5714285714294</v>
      </c>
      <c r="H9" s="57">
        <f t="shared" ref="H9:H14" si="3">(70*20%)*$G$17/G9</f>
        <v>6.3297872340425458</v>
      </c>
      <c r="I9" s="56">
        <v>7390</v>
      </c>
      <c r="J9" s="57">
        <f t="shared" ref="J9:J14" si="4">ABS(I9-$I$17)</f>
        <v>2257.1428571428569</v>
      </c>
      <c r="K9" s="57">
        <f t="shared" ref="K9:K14" si="5">(70*20%)*$J$17/J9</f>
        <v>7.1151898734177204</v>
      </c>
      <c r="L9" s="56">
        <v>6650</v>
      </c>
      <c r="M9" s="57">
        <f t="shared" ref="M9:M14" si="6">ABS(L9-$L$17)</f>
        <v>2704.2857142857138</v>
      </c>
      <c r="N9" s="57">
        <f t="shared" ref="N9:N14" si="7">(70*20%)*$M$17/M9</f>
        <v>5.9756999471737968</v>
      </c>
      <c r="O9" s="57">
        <f t="shared" ref="O9:O14" si="8">E9+H9+K9+N9</f>
        <v>31.185074960393219</v>
      </c>
    </row>
    <row r="10" spans="2:15" x14ac:dyDescent="0.25">
      <c r="B10" s="55" t="s">
        <v>71</v>
      </c>
      <c r="C10" s="56">
        <v>7980</v>
      </c>
      <c r="D10" s="57">
        <f t="shared" si="0"/>
        <v>2502.8571428571431</v>
      </c>
      <c r="E10" s="57">
        <f t="shared" si="1"/>
        <v>10.260273972602736</v>
      </c>
      <c r="F10" s="56">
        <v>7820</v>
      </c>
      <c r="G10" s="57">
        <f t="shared" si="2"/>
        <v>2208.5714285714294</v>
      </c>
      <c r="H10" s="57">
        <f t="shared" si="3"/>
        <v>6.1578266494178457</v>
      </c>
      <c r="I10" s="56">
        <v>7740</v>
      </c>
      <c r="J10" s="57">
        <f t="shared" si="4"/>
        <v>1907.1428571428569</v>
      </c>
      <c r="K10" s="57">
        <f t="shared" si="5"/>
        <v>8.4209737827715347</v>
      </c>
      <c r="L10" s="56">
        <v>7660</v>
      </c>
      <c r="M10" s="57">
        <f t="shared" si="6"/>
        <v>1694.2857142857138</v>
      </c>
      <c r="N10" s="57">
        <f t="shared" si="7"/>
        <v>9.5379426644182104</v>
      </c>
      <c r="O10" s="57">
        <f t="shared" si="8"/>
        <v>34.377017069210325</v>
      </c>
    </row>
    <row r="11" spans="2:15" ht="18.75" customHeight="1" x14ac:dyDescent="0.25">
      <c r="B11" s="59" t="s">
        <v>61</v>
      </c>
      <c r="C11" s="56">
        <v>15000</v>
      </c>
      <c r="D11" s="57">
        <f t="shared" si="0"/>
        <v>4517.1428571428569</v>
      </c>
      <c r="E11" s="57">
        <f t="shared" si="1"/>
        <v>5.6850094876660329</v>
      </c>
      <c r="F11" s="56">
        <v>14000</v>
      </c>
      <c r="G11" s="57">
        <f t="shared" si="2"/>
        <v>3971.4285714285706</v>
      </c>
      <c r="H11" s="57">
        <f t="shared" si="3"/>
        <v>3.4244604316546741</v>
      </c>
      <c r="I11" s="56">
        <v>13000</v>
      </c>
      <c r="J11" s="57">
        <f t="shared" si="4"/>
        <v>3352.8571428571431</v>
      </c>
      <c r="K11" s="57">
        <f t="shared" si="5"/>
        <v>4.7899446101406031</v>
      </c>
      <c r="L11" s="56">
        <v>12000</v>
      </c>
      <c r="M11" s="57">
        <f t="shared" si="6"/>
        <v>2645.7142857142862</v>
      </c>
      <c r="N11" s="57">
        <f t="shared" si="7"/>
        <v>6.1079913606911411</v>
      </c>
      <c r="O11" s="57">
        <f t="shared" si="8"/>
        <v>20.007405890152452</v>
      </c>
    </row>
    <row r="12" spans="2:15" x14ac:dyDescent="0.25">
      <c r="B12" s="55" t="s">
        <v>62</v>
      </c>
      <c r="C12" s="56">
        <v>12800</v>
      </c>
      <c r="D12" s="57">
        <f t="shared" si="0"/>
        <v>2317.1428571428569</v>
      </c>
      <c r="E12" s="57">
        <f t="shared" si="1"/>
        <v>11.082614056720097</v>
      </c>
      <c r="F12" s="56">
        <v>12700</v>
      </c>
      <c r="G12" s="57">
        <f t="shared" si="2"/>
        <v>2671.4285714285706</v>
      </c>
      <c r="H12" s="57">
        <f t="shared" si="3"/>
        <v>5.0909090909090882</v>
      </c>
      <c r="I12" s="56">
        <v>12600</v>
      </c>
      <c r="J12" s="57">
        <f t="shared" si="4"/>
        <v>2952.8571428571431</v>
      </c>
      <c r="K12" s="57">
        <f t="shared" si="5"/>
        <v>5.4388001935171726</v>
      </c>
      <c r="L12" s="56">
        <v>12500</v>
      </c>
      <c r="M12" s="57">
        <f t="shared" si="6"/>
        <v>3145.7142857142862</v>
      </c>
      <c r="N12" s="57">
        <f>(70*20%)*$M$17/M12</f>
        <v>5.1371480472297879</v>
      </c>
      <c r="O12" s="57">
        <f>E12+H12+K12+N12</f>
        <v>26.749471388376143</v>
      </c>
    </row>
    <row r="13" spans="2:15" x14ac:dyDescent="0.25">
      <c r="B13" s="55" t="s">
        <v>72</v>
      </c>
      <c r="C13" s="56">
        <v>8500</v>
      </c>
      <c r="D13" s="57">
        <f t="shared" si="0"/>
        <v>1982.8571428571431</v>
      </c>
      <c r="E13" s="57">
        <f t="shared" si="1"/>
        <v>12.951008645533136</v>
      </c>
      <c r="F13" s="56">
        <v>7800</v>
      </c>
      <c r="G13" s="57">
        <f t="shared" si="2"/>
        <v>2228.5714285714294</v>
      </c>
      <c r="H13" s="57">
        <f t="shared" si="3"/>
        <v>6.1025641025640951</v>
      </c>
      <c r="I13" s="56">
        <v>7500</v>
      </c>
      <c r="J13" s="57">
        <f t="shared" si="4"/>
        <v>2147.1428571428569</v>
      </c>
      <c r="K13" s="57">
        <f t="shared" si="5"/>
        <v>7.4797072521623411</v>
      </c>
      <c r="L13" s="56">
        <v>7300</v>
      </c>
      <c r="M13" s="57">
        <f t="shared" si="6"/>
        <v>2054.2857142857138</v>
      </c>
      <c r="N13" s="57">
        <f t="shared" si="7"/>
        <v>7.8664812239221122</v>
      </c>
      <c r="O13" s="57">
        <f t="shared" si="8"/>
        <v>34.399761224181688</v>
      </c>
    </row>
    <row r="14" spans="2:15" x14ac:dyDescent="0.25">
      <c r="B14" s="55" t="s">
        <v>73</v>
      </c>
      <c r="C14" s="56">
        <v>11400</v>
      </c>
      <c r="D14" s="57">
        <f t="shared" si="0"/>
        <v>917.14285714285688</v>
      </c>
      <c r="E14" s="57">
        <f t="shared" si="1"/>
        <v>28</v>
      </c>
      <c r="F14" s="56">
        <v>11000</v>
      </c>
      <c r="G14" s="57">
        <f t="shared" si="2"/>
        <v>971.42857142857065</v>
      </c>
      <c r="H14" s="57">
        <f t="shared" si="3"/>
        <v>14</v>
      </c>
      <c r="I14" s="56">
        <v>10800</v>
      </c>
      <c r="J14" s="57">
        <f t="shared" si="4"/>
        <v>1152.8571428571431</v>
      </c>
      <c r="K14" s="57">
        <f t="shared" si="5"/>
        <v>13.930607187112757</v>
      </c>
      <c r="L14" s="56">
        <v>11170</v>
      </c>
      <c r="M14" s="57">
        <f t="shared" si="6"/>
        <v>1815.7142857142862</v>
      </c>
      <c r="N14" s="57">
        <f t="shared" si="7"/>
        <v>8.9000786782061301</v>
      </c>
      <c r="O14" s="57">
        <f t="shared" si="8"/>
        <v>64.830685865318884</v>
      </c>
    </row>
    <row r="15" spans="2:15" x14ac:dyDescent="0.25"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</row>
    <row r="16" spans="2:15" x14ac:dyDescent="0.25">
      <c r="B16" s="62"/>
      <c r="C16" s="63" t="s">
        <v>254</v>
      </c>
      <c r="D16" s="63" t="s">
        <v>152</v>
      </c>
      <c r="E16" s="62"/>
      <c r="F16" s="63" t="s">
        <v>254</v>
      </c>
      <c r="G16" s="63" t="s">
        <v>152</v>
      </c>
      <c r="H16" s="62"/>
      <c r="I16" s="63" t="s">
        <v>254</v>
      </c>
      <c r="J16" s="63" t="s">
        <v>152</v>
      </c>
      <c r="K16" s="62"/>
      <c r="L16" s="63" t="s">
        <v>254</v>
      </c>
      <c r="M16" s="63" t="s">
        <v>152</v>
      </c>
      <c r="N16" s="62"/>
      <c r="O16" s="62"/>
    </row>
    <row r="17" spans="2:15" x14ac:dyDescent="0.25">
      <c r="B17" s="62"/>
      <c r="C17" s="70">
        <f>AVERAGE(C8:C14)</f>
        <v>10482.857142857143</v>
      </c>
      <c r="D17" s="65">
        <f>MIN(D8:D14)</f>
        <v>917.14285714285688</v>
      </c>
      <c r="E17" s="62"/>
      <c r="F17" s="70">
        <f>AVERAGE(F8:F14)</f>
        <v>10028.571428571429</v>
      </c>
      <c r="G17" s="65">
        <f>MIN(G8:G14)</f>
        <v>971.42857142857065</v>
      </c>
      <c r="H17" s="62"/>
      <c r="I17" s="70">
        <f>AVERAGE(I8:I14)</f>
        <v>9647.1428571428569</v>
      </c>
      <c r="J17" s="65">
        <f t="shared" ref="J17" si="9">MIN(J8:J14)</f>
        <v>1147.1428571428569</v>
      </c>
      <c r="K17" s="62"/>
      <c r="L17" s="70">
        <f>AVERAGE(L8:L14)</f>
        <v>9354.2857142857138</v>
      </c>
      <c r="M17" s="65">
        <f t="shared" ref="M17" si="10">MIN(M8:M14)</f>
        <v>1154.2857142857138</v>
      </c>
      <c r="N17" s="62"/>
      <c r="O17" s="62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BC280-3CB0-469F-A1E7-5B1F9E21C7F0}">
  <sheetPr codeName="Hoja9"/>
  <dimension ref="B2:O19"/>
  <sheetViews>
    <sheetView showGridLines="0" zoomScale="80" zoomScaleNormal="80" workbookViewId="0">
      <selection activeCell="A16" sqref="A16"/>
    </sheetView>
  </sheetViews>
  <sheetFormatPr baseColWidth="10" defaultRowHeight="15" x14ac:dyDescent="0.25"/>
  <cols>
    <col min="1" max="1" width="4.7109375" customWidth="1"/>
    <col min="2" max="2" width="39.140625" customWidth="1"/>
    <col min="3" max="3" width="23.140625" customWidth="1"/>
    <col min="4" max="4" width="19" customWidth="1"/>
    <col min="5" max="5" width="15.85546875" customWidth="1"/>
    <col min="6" max="6" width="16.42578125" customWidth="1"/>
    <col min="7" max="7" width="17.85546875" customWidth="1"/>
    <col min="8" max="8" width="16.42578125" customWidth="1"/>
    <col min="9" max="9" width="14.42578125" customWidth="1"/>
    <col min="10" max="10" width="15.28515625" customWidth="1"/>
    <col min="11" max="11" width="16" customWidth="1"/>
    <col min="13" max="13" width="13.28515625" customWidth="1"/>
    <col min="14" max="14" width="18.28515625" customWidth="1"/>
  </cols>
  <sheetData>
    <row r="2" spans="2:15" ht="24" customHeight="1" x14ac:dyDescent="0.25">
      <c r="C2" s="1" t="s">
        <v>0</v>
      </c>
    </row>
    <row r="3" spans="2:15" ht="38.25" customHeight="1" x14ac:dyDescent="0.25">
      <c r="B3" s="127" t="s">
        <v>10</v>
      </c>
      <c r="C3" s="127"/>
      <c r="D3" s="127"/>
      <c r="E3" s="127"/>
    </row>
    <row r="4" spans="2:15" x14ac:dyDescent="0.25">
      <c r="B4" s="126" t="s">
        <v>2</v>
      </c>
      <c r="C4" s="126"/>
      <c r="D4" s="126"/>
    </row>
    <row r="5" spans="2:15" ht="9.75" customHeight="1" x14ac:dyDescent="0.25"/>
    <row r="6" spans="2:15" ht="7.5" customHeight="1" x14ac:dyDescent="0.25"/>
    <row r="8" spans="2:15" ht="62.25" customHeight="1" x14ac:dyDescent="0.25">
      <c r="B8" s="66" t="s">
        <v>3</v>
      </c>
      <c r="C8" s="54" t="s">
        <v>139</v>
      </c>
      <c r="D8" s="54" t="s">
        <v>110</v>
      </c>
      <c r="E8" s="54" t="s">
        <v>151</v>
      </c>
      <c r="F8" s="54" t="s">
        <v>140</v>
      </c>
      <c r="G8" s="54" t="s">
        <v>110</v>
      </c>
      <c r="H8" s="54" t="s">
        <v>151</v>
      </c>
      <c r="I8" s="54" t="s">
        <v>141</v>
      </c>
      <c r="J8" s="54" t="s">
        <v>110</v>
      </c>
      <c r="K8" s="54" t="s">
        <v>151</v>
      </c>
      <c r="L8" s="54" t="s">
        <v>142</v>
      </c>
      <c r="M8" s="54" t="s">
        <v>110</v>
      </c>
      <c r="N8" s="54" t="s">
        <v>151</v>
      </c>
      <c r="O8" s="54" t="s">
        <v>153</v>
      </c>
    </row>
    <row r="9" spans="2:15" x14ac:dyDescent="0.25">
      <c r="B9" s="55" t="s">
        <v>69</v>
      </c>
      <c r="C9" s="56">
        <v>8500</v>
      </c>
      <c r="D9" s="57">
        <f>ABS(C9-$C$18)</f>
        <v>867.42857142857156</v>
      </c>
      <c r="E9" s="57">
        <f>(70*40%)*$D$18/D9</f>
        <v>11.860342555994732</v>
      </c>
      <c r="F9" s="56">
        <v>8100</v>
      </c>
      <c r="G9" s="57">
        <f>ABS(F9-$F$18)</f>
        <v>834.42857142857156</v>
      </c>
      <c r="H9" s="57">
        <f>(70*20%)*$G$18/G9</f>
        <v>6.4858757062146859</v>
      </c>
      <c r="I9" s="56">
        <v>7700</v>
      </c>
      <c r="J9" s="57">
        <f>ABS(I9-$I$18)</f>
        <v>768.14285714285688</v>
      </c>
      <c r="K9" s="57">
        <f>(70*20%)*$J$18/J9</f>
        <v>6.1759345359866167</v>
      </c>
      <c r="L9" s="56">
        <v>7400</v>
      </c>
      <c r="M9" s="57">
        <f>ABS(L9-$L$18)</f>
        <v>854.28571428571468</v>
      </c>
      <c r="N9" s="57">
        <f>(70*20%)*$M$18/M9</f>
        <v>7.3043478260869472</v>
      </c>
      <c r="O9" s="57">
        <f>E9+H9+K9+N9</f>
        <v>31.826500624282982</v>
      </c>
    </row>
    <row r="10" spans="2:15" x14ac:dyDescent="0.25">
      <c r="B10" s="55" t="s">
        <v>70</v>
      </c>
      <c r="C10" s="56">
        <v>6200</v>
      </c>
      <c r="D10" s="57">
        <f t="shared" ref="D10:D15" si="0">ABS(C10-$C$18)</f>
        <v>1432.5714285714284</v>
      </c>
      <c r="E10" s="57">
        <f t="shared" ref="E10:E15" si="1">(70*40%)*$D$18/D10</f>
        <v>7.1814918228958948</v>
      </c>
      <c r="F10" s="56">
        <v>5890</v>
      </c>
      <c r="G10" s="57">
        <f t="shared" ref="G10:G15" si="2">ABS(F10-$F$18)</f>
        <v>1375.5714285714284</v>
      </c>
      <c r="H10" s="57">
        <f t="shared" ref="H10:H15" si="3">(70*20%)*$G$18/G10</f>
        <v>3.9343649392460267</v>
      </c>
      <c r="I10" s="56">
        <v>5590</v>
      </c>
      <c r="J10" s="57">
        <f t="shared" ref="J10:J15" si="4">ABS(I10-$I$18)</f>
        <v>1341.8571428571431</v>
      </c>
      <c r="K10" s="57">
        <f t="shared" ref="K10:K15" si="5">(70*20%)*$J$18/J10</f>
        <v>3.5353987011604406</v>
      </c>
      <c r="L10" s="56">
        <v>5030</v>
      </c>
      <c r="M10" s="57">
        <f t="shared" ref="M10:M15" si="6">ABS(L10-$L$18)</f>
        <v>1515.7142857142853</v>
      </c>
      <c r="N10" s="57">
        <f t="shared" ref="N10:N15" si="7">(70*20%)*$M$18/M10</f>
        <v>4.1168708765315714</v>
      </c>
      <c r="O10" s="57">
        <f t="shared" ref="O10:O15" si="8">E10+H10+K10+N10</f>
        <v>18.768126339833934</v>
      </c>
    </row>
    <row r="11" spans="2:15" x14ac:dyDescent="0.25">
      <c r="B11" s="55" t="s">
        <v>71</v>
      </c>
      <c r="C11" s="56">
        <v>5300</v>
      </c>
      <c r="D11" s="57">
        <f t="shared" si="0"/>
        <v>2332.5714285714284</v>
      </c>
      <c r="E11" s="57">
        <f t="shared" si="1"/>
        <v>4.4105830475257246</v>
      </c>
      <c r="F11" s="56">
        <v>5190</v>
      </c>
      <c r="G11" s="57">
        <f t="shared" si="2"/>
        <v>2075.5714285714284</v>
      </c>
      <c r="H11" s="57">
        <f t="shared" si="3"/>
        <v>2.6074747057608914</v>
      </c>
      <c r="I11" s="56">
        <v>5140</v>
      </c>
      <c r="J11" s="57">
        <f t="shared" si="4"/>
        <v>1791.8571428571431</v>
      </c>
      <c r="K11" s="57">
        <f t="shared" si="5"/>
        <v>2.6475324882404543</v>
      </c>
      <c r="L11" s="56">
        <v>5090</v>
      </c>
      <c r="M11" s="57">
        <f t="shared" si="6"/>
        <v>1455.7142857142853</v>
      </c>
      <c r="N11" s="57">
        <f t="shared" si="7"/>
        <v>4.2865554465161901</v>
      </c>
      <c r="O11" s="57">
        <f t="shared" si="8"/>
        <v>13.952145688043259</v>
      </c>
    </row>
    <row r="12" spans="2:15" x14ac:dyDescent="0.25">
      <c r="B12" s="59" t="s">
        <v>61</v>
      </c>
      <c r="C12" s="56">
        <v>13000</v>
      </c>
      <c r="D12" s="57">
        <f t="shared" si="0"/>
        <v>5367.4285714285716</v>
      </c>
      <c r="E12" s="57">
        <f t="shared" si="1"/>
        <v>1.9167465133610142</v>
      </c>
      <c r="F12" s="56">
        <v>12000</v>
      </c>
      <c r="G12" s="57">
        <f t="shared" si="2"/>
        <v>4734.4285714285716</v>
      </c>
      <c r="H12" s="57">
        <f t="shared" si="3"/>
        <v>1.1431157780392862</v>
      </c>
      <c r="I12" s="56">
        <v>11000</v>
      </c>
      <c r="J12" s="57">
        <f t="shared" si="4"/>
        <v>4068.1428571428569</v>
      </c>
      <c r="K12" s="57">
        <f t="shared" si="5"/>
        <v>1.166134073111635</v>
      </c>
      <c r="L12" s="56">
        <v>10000</v>
      </c>
      <c r="M12" s="57">
        <f t="shared" si="6"/>
        <v>3454.2857142857147</v>
      </c>
      <c r="N12" s="57">
        <f t="shared" si="7"/>
        <v>1.806451612903224</v>
      </c>
      <c r="O12" s="57">
        <f t="shared" si="8"/>
        <v>6.0324479774151598</v>
      </c>
    </row>
    <row r="13" spans="2:15" x14ac:dyDescent="0.25">
      <c r="B13" s="55" t="s">
        <v>62</v>
      </c>
      <c r="C13" s="56">
        <v>8000</v>
      </c>
      <c r="D13" s="57">
        <f t="shared" si="0"/>
        <v>367.42857142857156</v>
      </c>
      <c r="E13" s="57">
        <f t="shared" si="1"/>
        <v>28</v>
      </c>
      <c r="F13" s="56">
        <v>7800</v>
      </c>
      <c r="G13" s="57">
        <f t="shared" si="2"/>
        <v>534.42857142857156</v>
      </c>
      <c r="H13" s="57">
        <f t="shared" si="3"/>
        <v>10.126704089815551</v>
      </c>
      <c r="I13" s="56">
        <v>7600</v>
      </c>
      <c r="J13" s="57">
        <f t="shared" si="4"/>
        <v>668.14285714285688</v>
      </c>
      <c r="K13" s="57">
        <f t="shared" si="5"/>
        <v>7.10027795595468</v>
      </c>
      <c r="L13" s="56">
        <v>7400</v>
      </c>
      <c r="M13" s="57">
        <f t="shared" si="6"/>
        <v>854.28571428571468</v>
      </c>
      <c r="N13" s="57">
        <f t="shared" si="7"/>
        <v>7.3043478260869472</v>
      </c>
      <c r="O13" s="57">
        <f t="shared" si="8"/>
        <v>52.531329871857174</v>
      </c>
    </row>
    <row r="14" spans="2:15" x14ac:dyDescent="0.25">
      <c r="B14" s="55" t="s">
        <v>72</v>
      </c>
      <c r="C14" s="56">
        <v>5300</v>
      </c>
      <c r="D14" s="57">
        <f t="shared" si="0"/>
        <v>2332.5714285714284</v>
      </c>
      <c r="E14" s="57">
        <f t="shared" si="1"/>
        <v>4.4105830475257246</v>
      </c>
      <c r="F14" s="56">
        <v>5000</v>
      </c>
      <c r="G14" s="57">
        <f t="shared" si="2"/>
        <v>2265.5714285714284</v>
      </c>
      <c r="H14" s="57">
        <f t="shared" si="3"/>
        <v>2.388801311558105</v>
      </c>
      <c r="I14" s="56">
        <v>4900</v>
      </c>
      <c r="J14" s="57">
        <f t="shared" si="4"/>
        <v>2031.8571428571431</v>
      </c>
      <c r="K14" s="57">
        <f t="shared" si="5"/>
        <v>2.334809815088239</v>
      </c>
      <c r="L14" s="56">
        <v>4800</v>
      </c>
      <c r="M14" s="57">
        <f t="shared" si="6"/>
        <v>1745.7142857142853</v>
      </c>
      <c r="N14" s="57">
        <f t="shared" si="7"/>
        <v>3.5744680851063806</v>
      </c>
      <c r="O14" s="57">
        <f t="shared" si="8"/>
        <v>12.708662259278448</v>
      </c>
    </row>
    <row r="15" spans="2:15" x14ac:dyDescent="0.25">
      <c r="B15" s="55" t="s">
        <v>73</v>
      </c>
      <c r="C15" s="56">
        <v>7128</v>
      </c>
      <c r="D15" s="57">
        <f t="shared" si="0"/>
        <v>504.57142857142844</v>
      </c>
      <c r="E15" s="57">
        <f t="shared" si="1"/>
        <v>20.389580973952448</v>
      </c>
      <c r="F15" s="56">
        <v>6879</v>
      </c>
      <c r="G15" s="57">
        <f t="shared" si="2"/>
        <v>386.57142857142844</v>
      </c>
      <c r="H15" s="57">
        <f t="shared" si="3"/>
        <v>14</v>
      </c>
      <c r="I15" s="56">
        <v>6593</v>
      </c>
      <c r="J15" s="57">
        <f t="shared" si="4"/>
        <v>338.85714285714312</v>
      </c>
      <c r="K15" s="57">
        <f t="shared" si="5"/>
        <v>14</v>
      </c>
      <c r="L15" s="56">
        <v>6100</v>
      </c>
      <c r="M15" s="57">
        <f t="shared" si="6"/>
        <v>445.71428571428532</v>
      </c>
      <c r="N15" s="57">
        <f t="shared" si="7"/>
        <v>14</v>
      </c>
      <c r="O15" s="57">
        <f t="shared" si="8"/>
        <v>62.389580973952448</v>
      </c>
    </row>
    <row r="16" spans="2:15" x14ac:dyDescent="0.25">
      <c r="B16" s="62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</row>
    <row r="17" spans="2:15" x14ac:dyDescent="0.25">
      <c r="B17" s="62"/>
      <c r="C17" s="74" t="s">
        <v>254</v>
      </c>
      <c r="D17" s="74" t="s">
        <v>152</v>
      </c>
      <c r="E17" s="74"/>
      <c r="F17" s="74" t="s">
        <v>254</v>
      </c>
      <c r="G17" s="74" t="s">
        <v>152</v>
      </c>
      <c r="H17" s="74"/>
      <c r="I17" s="74" t="s">
        <v>254</v>
      </c>
      <c r="J17" s="74" t="s">
        <v>152</v>
      </c>
      <c r="K17" s="74"/>
      <c r="L17" s="74" t="s">
        <v>254</v>
      </c>
      <c r="M17" s="74" t="s">
        <v>152</v>
      </c>
      <c r="N17" s="74"/>
      <c r="O17" s="74"/>
    </row>
    <row r="18" spans="2:15" x14ac:dyDescent="0.25">
      <c r="B18" s="62"/>
      <c r="C18" s="75">
        <f>AVERAGE(C9:C15)</f>
        <v>7632.5714285714284</v>
      </c>
      <c r="D18" s="76">
        <f>MIN(D9:D15)</f>
        <v>367.42857142857156</v>
      </c>
      <c r="E18" s="74"/>
      <c r="F18" s="75">
        <f>AVERAGE(F9:F15)</f>
        <v>7265.5714285714284</v>
      </c>
      <c r="G18" s="76">
        <f t="shared" ref="G18" si="9">MIN(G9:G15)</f>
        <v>386.57142857142844</v>
      </c>
      <c r="H18" s="74"/>
      <c r="I18" s="75">
        <f>AVERAGE(I9:I15)</f>
        <v>6931.8571428571431</v>
      </c>
      <c r="J18" s="76">
        <f t="shared" ref="J18" si="10">MIN(J9:J15)</f>
        <v>338.85714285714312</v>
      </c>
      <c r="K18" s="74"/>
      <c r="L18" s="75">
        <f>AVERAGE(L9:L15)</f>
        <v>6545.7142857142853</v>
      </c>
      <c r="M18" s="76">
        <f t="shared" ref="M18" si="11">MIN(M9:M15)</f>
        <v>445.71428571428532</v>
      </c>
      <c r="N18" s="74"/>
      <c r="O18" s="74"/>
    </row>
    <row r="19" spans="2:15" x14ac:dyDescent="0.25"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EC351-8D21-41E4-B033-0163AFC0977F}">
  <sheetPr codeName="Hoja10"/>
  <dimension ref="B2:L22"/>
  <sheetViews>
    <sheetView showGridLines="0" topLeftCell="C1" workbookViewId="0">
      <selection activeCell="M17" sqref="M17"/>
    </sheetView>
  </sheetViews>
  <sheetFormatPr baseColWidth="10" defaultRowHeight="15" x14ac:dyDescent="0.25"/>
  <cols>
    <col min="1" max="1" width="4.7109375" customWidth="1"/>
    <col min="2" max="2" width="38.28515625" customWidth="1"/>
    <col min="3" max="3" width="16.85546875" customWidth="1"/>
    <col min="4" max="4" width="19" customWidth="1"/>
    <col min="5" max="5" width="15.85546875" customWidth="1"/>
    <col min="6" max="6" width="16.42578125" customWidth="1"/>
    <col min="7" max="7" width="17.85546875" customWidth="1"/>
    <col min="8" max="8" width="12.42578125" customWidth="1"/>
    <col min="9" max="9" width="10.42578125" bestFit="1" customWidth="1"/>
    <col min="10" max="10" width="15.28515625" customWidth="1"/>
    <col min="11" max="11" width="10.7109375" customWidth="1"/>
    <col min="12" max="12" width="8.5703125" bestFit="1" customWidth="1"/>
    <col min="13" max="13" width="13.28515625" customWidth="1"/>
    <col min="14" max="14" width="14.140625" customWidth="1"/>
  </cols>
  <sheetData>
    <row r="2" spans="2:12" x14ac:dyDescent="0.25">
      <c r="C2" s="1" t="s">
        <v>0</v>
      </c>
    </row>
    <row r="3" spans="2:12" ht="21" x14ac:dyDescent="0.25">
      <c r="B3" s="127" t="s">
        <v>11</v>
      </c>
      <c r="C3" s="127"/>
      <c r="D3" s="127"/>
      <c r="E3" s="127"/>
    </row>
    <row r="4" spans="2:12" x14ac:dyDescent="0.25">
      <c r="B4" s="126" t="s">
        <v>2</v>
      </c>
      <c r="C4" s="126"/>
      <c r="D4" s="126"/>
    </row>
    <row r="5" spans="2:12" ht="9.75" customHeight="1" x14ac:dyDescent="0.25"/>
    <row r="6" spans="2:12" ht="62.25" customHeight="1" x14ac:dyDescent="0.25">
      <c r="B6" s="66" t="s">
        <v>3</v>
      </c>
      <c r="C6" s="54" t="s">
        <v>139</v>
      </c>
      <c r="D6" s="54" t="s">
        <v>110</v>
      </c>
      <c r="E6" s="54" t="s">
        <v>151</v>
      </c>
      <c r="F6" s="54" t="s">
        <v>140</v>
      </c>
      <c r="G6" s="54" t="s">
        <v>110</v>
      </c>
      <c r="H6" s="54" t="s">
        <v>151</v>
      </c>
      <c r="I6" s="54" t="s">
        <v>144</v>
      </c>
      <c r="J6" s="54" t="s">
        <v>110</v>
      </c>
      <c r="K6" s="54" t="s">
        <v>151</v>
      </c>
      <c r="L6" s="54" t="s">
        <v>153</v>
      </c>
    </row>
    <row r="7" spans="2:12" x14ac:dyDescent="0.25">
      <c r="B7" s="55" t="s">
        <v>60</v>
      </c>
      <c r="C7" s="56">
        <v>109000</v>
      </c>
      <c r="D7" s="77">
        <f t="shared" ref="D7:D13" si="0">ABS(C7-$C$17)</f>
        <v>8285.7142857142899</v>
      </c>
      <c r="E7" s="77">
        <f t="shared" ref="E7:E13" si="1">(70*40%)*$D$17/D7</f>
        <v>4.3448275862069083</v>
      </c>
      <c r="F7" s="56">
        <v>103550</v>
      </c>
      <c r="G7" s="77">
        <f t="shared" ref="G7:G13" si="2">ABS(F7-$F$17)</f>
        <v>6342.8571428571449</v>
      </c>
      <c r="H7" s="77">
        <f t="shared" ref="H7:H13" si="3">(70*30%)*$G$17/G7</f>
        <v>2.6250000000000062</v>
      </c>
      <c r="I7" s="56">
        <v>98372</v>
      </c>
      <c r="J7" s="77">
        <f t="shared" ref="J7:J13" si="4">ABS(I7-$I$17)</f>
        <v>4307.4285714285652</v>
      </c>
      <c r="K7" s="77">
        <f t="shared" ref="K7:K13" si="5">(70*30%)*$J$17/J7</f>
        <v>4.5604934996019928</v>
      </c>
      <c r="L7" s="77">
        <f>E7+H7+K7</f>
        <v>11.530321085808907</v>
      </c>
    </row>
    <row r="8" spans="2:12" ht="19.5" customHeight="1" x14ac:dyDescent="0.25">
      <c r="B8" s="59" t="s">
        <v>61</v>
      </c>
      <c r="C8" s="56">
        <v>108000</v>
      </c>
      <c r="D8" s="77">
        <f t="shared" si="0"/>
        <v>7285.7142857142899</v>
      </c>
      <c r="E8" s="77">
        <f t="shared" si="1"/>
        <v>4.9411764705882488</v>
      </c>
      <c r="F8" s="56">
        <v>104000</v>
      </c>
      <c r="G8" s="77">
        <f t="shared" si="2"/>
        <v>6792.8571428571449</v>
      </c>
      <c r="H8" s="77">
        <f t="shared" si="3"/>
        <v>2.4511041009463779</v>
      </c>
      <c r="I8" s="56">
        <v>100000</v>
      </c>
      <c r="J8" s="77">
        <f t="shared" si="4"/>
        <v>5935.4285714285652</v>
      </c>
      <c r="K8" s="77">
        <f t="shared" si="5"/>
        <v>3.3096177914700884</v>
      </c>
      <c r="L8" s="77">
        <f t="shared" ref="L8:L13" si="6">E8+H8+K8</f>
        <v>10.701898363004716</v>
      </c>
    </row>
    <row r="9" spans="2:12" x14ac:dyDescent="0.25">
      <c r="B9" s="55" t="s">
        <v>74</v>
      </c>
      <c r="C9" s="56">
        <v>102000</v>
      </c>
      <c r="D9" s="77">
        <f t="shared" si="0"/>
        <v>1285.7142857142899</v>
      </c>
      <c r="E9" s="77">
        <f t="shared" si="1"/>
        <v>28</v>
      </c>
      <c r="F9" s="56">
        <v>98000</v>
      </c>
      <c r="G9" s="77">
        <f t="shared" si="2"/>
        <v>792.85714285714494</v>
      </c>
      <c r="H9" s="77">
        <f t="shared" si="3"/>
        <v>21</v>
      </c>
      <c r="I9" s="56">
        <v>95000</v>
      </c>
      <c r="J9" s="77">
        <f t="shared" si="4"/>
        <v>935.42857142856519</v>
      </c>
      <c r="K9" s="77">
        <f t="shared" si="5"/>
        <v>21</v>
      </c>
      <c r="L9" s="77">
        <f t="shared" si="6"/>
        <v>70</v>
      </c>
    </row>
    <row r="10" spans="2:12" x14ac:dyDescent="0.25">
      <c r="B10" s="55" t="s">
        <v>62</v>
      </c>
      <c r="C10" s="56">
        <v>90000</v>
      </c>
      <c r="D10" s="77">
        <f t="shared" si="0"/>
        <v>10714.28571428571</v>
      </c>
      <c r="E10" s="77">
        <f t="shared" si="1"/>
        <v>3.3600000000000123</v>
      </c>
      <c r="F10" s="56">
        <v>85000</v>
      </c>
      <c r="G10" s="77">
        <f t="shared" si="2"/>
        <v>12207.142857142855</v>
      </c>
      <c r="H10" s="77">
        <f t="shared" si="3"/>
        <v>1.3639555295494479</v>
      </c>
      <c r="I10" s="56">
        <v>80000</v>
      </c>
      <c r="J10" s="77">
        <f t="shared" si="4"/>
        <v>14064.571428571435</v>
      </c>
      <c r="K10" s="77">
        <f t="shared" si="5"/>
        <v>1.3967009304026228</v>
      </c>
      <c r="L10" s="77">
        <f t="shared" si="6"/>
        <v>6.120656459952083</v>
      </c>
    </row>
    <row r="11" spans="2:12" x14ac:dyDescent="0.25">
      <c r="B11" s="55" t="s">
        <v>75</v>
      </c>
      <c r="C11" s="56">
        <v>115000</v>
      </c>
      <c r="D11" s="77">
        <f t="shared" si="0"/>
        <v>14285.71428571429</v>
      </c>
      <c r="E11" s="77">
        <f t="shared" si="1"/>
        <v>2.5200000000000076</v>
      </c>
      <c r="F11" s="56">
        <v>112700</v>
      </c>
      <c r="G11" s="77">
        <f t="shared" si="2"/>
        <v>15492.857142857145</v>
      </c>
      <c r="H11" s="77">
        <f t="shared" si="3"/>
        <v>1.0746887966805005</v>
      </c>
      <c r="I11" s="56">
        <v>111580</v>
      </c>
      <c r="J11" s="77">
        <f t="shared" si="4"/>
        <v>17515.428571428565</v>
      </c>
      <c r="K11" s="77">
        <f t="shared" si="5"/>
        <v>1.1215255122014807</v>
      </c>
      <c r="L11" s="77">
        <f t="shared" si="6"/>
        <v>4.7162143088819883</v>
      </c>
    </row>
    <row r="12" spans="2:12" x14ac:dyDescent="0.25">
      <c r="B12" s="55" t="s">
        <v>76</v>
      </c>
      <c r="C12" s="56">
        <v>79000</v>
      </c>
      <c r="D12" s="77">
        <f t="shared" si="0"/>
        <v>21714.28571428571</v>
      </c>
      <c r="E12" s="77">
        <f t="shared" si="1"/>
        <v>1.6578947368421109</v>
      </c>
      <c r="F12" s="56">
        <v>78200</v>
      </c>
      <c r="G12" s="77">
        <f t="shared" si="2"/>
        <v>19007.142857142855</v>
      </c>
      <c r="H12" s="77">
        <f t="shared" si="3"/>
        <v>0.8759864712514116</v>
      </c>
      <c r="I12" s="56">
        <v>77500</v>
      </c>
      <c r="J12" s="77">
        <f t="shared" si="4"/>
        <v>16564.571428571435</v>
      </c>
      <c r="K12" s="77">
        <f t="shared" si="5"/>
        <v>1.1859045122119414</v>
      </c>
      <c r="L12" s="77">
        <f t="shared" si="6"/>
        <v>3.7197857203054641</v>
      </c>
    </row>
    <row r="13" spans="2:12" x14ac:dyDescent="0.25">
      <c r="B13" s="55" t="s">
        <v>64</v>
      </c>
      <c r="C13" s="56">
        <v>102000</v>
      </c>
      <c r="D13" s="77">
        <f t="shared" si="0"/>
        <v>1285.7142857142899</v>
      </c>
      <c r="E13" s="77">
        <f t="shared" si="1"/>
        <v>28</v>
      </c>
      <c r="F13" s="56">
        <v>99000</v>
      </c>
      <c r="G13" s="77">
        <f t="shared" si="2"/>
        <v>1792.8571428571449</v>
      </c>
      <c r="H13" s="77">
        <f t="shared" si="3"/>
        <v>9.2868525896414482</v>
      </c>
      <c r="I13" s="56">
        <v>96000</v>
      </c>
      <c r="J13" s="77">
        <f t="shared" si="4"/>
        <v>1935.4285714285652</v>
      </c>
      <c r="K13" s="77">
        <f t="shared" si="5"/>
        <v>10.149689991142569</v>
      </c>
      <c r="L13" s="77">
        <f t="shared" si="6"/>
        <v>47.436542580784021</v>
      </c>
    </row>
    <row r="14" spans="2:12" x14ac:dyDescent="0.25">
      <c r="B14" s="62"/>
      <c r="C14" s="74"/>
      <c r="D14" s="78"/>
      <c r="E14" s="78"/>
      <c r="F14" s="74"/>
      <c r="G14" s="78"/>
      <c r="H14" s="78"/>
      <c r="I14" s="74"/>
      <c r="J14" s="78"/>
      <c r="K14" s="78"/>
      <c r="L14" s="78"/>
    </row>
    <row r="15" spans="2:12" x14ac:dyDescent="0.25">
      <c r="B15" s="62"/>
      <c r="C15" s="74"/>
      <c r="D15" s="78"/>
      <c r="E15" s="78"/>
      <c r="F15" s="74"/>
      <c r="G15" s="78"/>
      <c r="H15" s="78"/>
      <c r="I15" s="74"/>
      <c r="J15" s="78"/>
      <c r="K15" s="78"/>
      <c r="L15" s="78"/>
    </row>
    <row r="16" spans="2:12" x14ac:dyDescent="0.25">
      <c r="B16" s="62"/>
      <c r="C16" s="74" t="s">
        <v>254</v>
      </c>
      <c r="D16" s="78" t="s">
        <v>152</v>
      </c>
      <c r="E16" s="78"/>
      <c r="F16" s="74" t="s">
        <v>254</v>
      </c>
      <c r="G16" s="78" t="s">
        <v>152</v>
      </c>
      <c r="H16" s="78"/>
      <c r="I16" s="74" t="s">
        <v>254</v>
      </c>
      <c r="J16" s="78" t="s">
        <v>152</v>
      </c>
      <c r="K16" s="78"/>
      <c r="L16" s="78"/>
    </row>
    <row r="17" spans="2:12" x14ac:dyDescent="0.25">
      <c r="B17" s="62"/>
      <c r="C17" s="75">
        <f>AVERAGE(C7:C13)</f>
        <v>100714.28571428571</v>
      </c>
      <c r="D17" s="78">
        <f>MIN(D7:D13)</f>
        <v>1285.7142857142899</v>
      </c>
      <c r="E17" s="78"/>
      <c r="F17" s="75">
        <f>AVERAGE(F7:F13)</f>
        <v>97207.142857142855</v>
      </c>
      <c r="G17" s="78">
        <f>MIN(G7:G13)</f>
        <v>792.85714285714494</v>
      </c>
      <c r="H17" s="78"/>
      <c r="I17" s="75">
        <f>AVERAGE(I7:I13)</f>
        <v>94064.571428571435</v>
      </c>
      <c r="J17" s="78">
        <f>MIN(J7:J13)</f>
        <v>935.42857142856519</v>
      </c>
      <c r="K17" s="78"/>
      <c r="L17" s="78"/>
    </row>
    <row r="18" spans="2:12" x14ac:dyDescent="0.25"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/>
    </row>
    <row r="21" spans="2:12" ht="31.5" customHeight="1" x14ac:dyDescent="0.25"/>
    <row r="22" spans="2:12" ht="56.25" customHeight="1" x14ac:dyDescent="0.25"/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0ACF5-5C2D-4676-8128-9C6BD48492D9}">
  <sheetPr codeName="Hoja11"/>
  <dimension ref="B2:T37"/>
  <sheetViews>
    <sheetView showGridLines="0" zoomScale="98" zoomScaleNormal="98" workbookViewId="0">
      <selection activeCell="A2" sqref="A2"/>
    </sheetView>
  </sheetViews>
  <sheetFormatPr baseColWidth="10" defaultRowHeight="15" x14ac:dyDescent="0.25"/>
  <cols>
    <col min="1" max="1" width="4.7109375" customWidth="1"/>
    <col min="2" max="2" width="33.42578125" bestFit="1" customWidth="1"/>
    <col min="3" max="3" width="22" customWidth="1"/>
    <col min="4" max="4" width="18.140625" customWidth="1"/>
    <col min="5" max="5" width="16.28515625" customWidth="1"/>
    <col min="6" max="6" width="11.140625" bestFit="1" customWidth="1"/>
    <col min="7" max="7" width="17.85546875" customWidth="1"/>
    <col min="8" max="8" width="12.42578125" customWidth="1"/>
    <col min="9" max="9" width="11.140625" bestFit="1" customWidth="1"/>
    <col min="10" max="10" width="18.42578125" customWidth="1"/>
    <col min="11" max="11" width="10.7109375" customWidth="1"/>
    <col min="12" max="12" width="11.140625" bestFit="1" customWidth="1"/>
    <col min="13" max="13" width="16.5703125" customWidth="1"/>
    <col min="14" max="14" width="14.140625" customWidth="1"/>
    <col min="15" max="15" width="11.140625" bestFit="1" customWidth="1"/>
    <col min="16" max="16" width="18.7109375" customWidth="1"/>
    <col min="17" max="17" width="18.140625" bestFit="1" customWidth="1"/>
    <col min="18" max="18" width="11.140625" bestFit="1" customWidth="1"/>
    <col min="19" max="19" width="11.5703125" bestFit="1" customWidth="1"/>
  </cols>
  <sheetData>
    <row r="2" spans="2:19" x14ac:dyDescent="0.25">
      <c r="C2" s="1" t="s">
        <v>0</v>
      </c>
    </row>
    <row r="3" spans="2:19" ht="21" x14ac:dyDescent="0.25">
      <c r="B3" s="127" t="s">
        <v>12</v>
      </c>
      <c r="C3" s="127"/>
      <c r="D3" s="127"/>
      <c r="E3" s="127"/>
    </row>
    <row r="4" spans="2:19" x14ac:dyDescent="0.25">
      <c r="B4" s="126" t="s">
        <v>2</v>
      </c>
      <c r="C4" s="126"/>
      <c r="D4" s="126"/>
    </row>
    <row r="5" spans="2:19" ht="9.75" customHeight="1" x14ac:dyDescent="0.25"/>
    <row r="7" spans="2:19" ht="62.25" customHeight="1" x14ac:dyDescent="0.25">
      <c r="B7" s="66" t="s">
        <v>3</v>
      </c>
      <c r="C7" s="54" t="s">
        <v>134</v>
      </c>
      <c r="D7" s="54" t="s">
        <v>110</v>
      </c>
      <c r="E7" s="54" t="s">
        <v>151</v>
      </c>
      <c r="F7" s="54" t="s">
        <v>146</v>
      </c>
      <c r="G7" s="54" t="s">
        <v>110</v>
      </c>
      <c r="H7" s="54" t="s">
        <v>151</v>
      </c>
      <c r="I7" s="54" t="s">
        <v>147</v>
      </c>
      <c r="J7" s="54" t="s">
        <v>110</v>
      </c>
      <c r="K7" s="54" t="s">
        <v>151</v>
      </c>
      <c r="L7" s="54" t="s">
        <v>148</v>
      </c>
      <c r="M7" s="54" t="s">
        <v>110</v>
      </c>
      <c r="N7" s="54" t="s">
        <v>151</v>
      </c>
      <c r="O7" s="54" t="s">
        <v>149</v>
      </c>
      <c r="P7" s="54" t="s">
        <v>110</v>
      </c>
      <c r="Q7" s="54" t="s">
        <v>151</v>
      </c>
      <c r="R7" s="54" t="s">
        <v>153</v>
      </c>
    </row>
    <row r="8" spans="2:19" x14ac:dyDescent="0.25">
      <c r="B8" s="55" t="s">
        <v>69</v>
      </c>
      <c r="C8" s="56">
        <v>31100</v>
      </c>
      <c r="D8" s="57">
        <f t="shared" ref="D8:D20" si="0">ABS(C8-$C$24)</f>
        <v>16631.538461538461</v>
      </c>
      <c r="E8" s="57">
        <f t="shared" ref="E8:E20" si="1">(70*30%)*$D$24/D8</f>
        <v>0.16608852504509433</v>
      </c>
      <c r="F8" s="56">
        <v>29600</v>
      </c>
      <c r="G8" s="57">
        <f t="shared" ref="G8:G20" si="2">ABS(F8-$F$24)</f>
        <v>15787.538461538461</v>
      </c>
      <c r="H8" s="57">
        <f t="shared" ref="H8:H20" si="3">(70*17.5%)*$G$24/G8</f>
        <v>0.24244779231916161</v>
      </c>
      <c r="I8" s="56">
        <v>28300</v>
      </c>
      <c r="J8" s="57">
        <f t="shared" ref="J8:J20" si="4">ABS(I8-$I$24)</f>
        <v>15085</v>
      </c>
      <c r="K8" s="57">
        <f t="shared" ref="K8:K20" si="5">(70*17.5%)*$J$24/J8</f>
        <v>0.25580046403712298</v>
      </c>
      <c r="L8" s="56">
        <v>27000</v>
      </c>
      <c r="M8" s="57">
        <f t="shared" ref="M8:M20" si="6">ABS(L8-$L$24)</f>
        <v>14280.76923076923</v>
      </c>
      <c r="N8" s="57">
        <f t="shared" ref="N8:N20" si="7">(70*17.5%)*$M$24/M8</f>
        <v>0.10227578777269079</v>
      </c>
      <c r="O8" s="56">
        <v>25900</v>
      </c>
      <c r="P8" s="57">
        <f t="shared" ref="P8:P20" si="8">ABS(O8-$O$24)</f>
        <v>13937.307692307691</v>
      </c>
      <c r="Q8" s="57">
        <f t="shared" ref="Q8:Q20" si="9">(70*17.5%)*$P$24/P8</f>
        <v>0.29647183817644879</v>
      </c>
      <c r="R8" s="57">
        <f>E8+H8+K8+N8+Q8</f>
        <v>1.0630844073505186</v>
      </c>
      <c r="S8" s="46"/>
    </row>
    <row r="9" spans="2:19" x14ac:dyDescent="0.25">
      <c r="B9" s="55" t="s">
        <v>77</v>
      </c>
      <c r="C9" s="56">
        <v>17890</v>
      </c>
      <c r="D9" s="57">
        <f t="shared" si="0"/>
        <v>3421.538461538461</v>
      </c>
      <c r="E9" s="57">
        <f t="shared" si="1"/>
        <v>0.80732913669064421</v>
      </c>
      <c r="F9" s="56">
        <v>16380</v>
      </c>
      <c r="G9" s="57">
        <f t="shared" si="2"/>
        <v>2567.538461538461</v>
      </c>
      <c r="H9" s="57">
        <f t="shared" si="3"/>
        <v>1.4907873449577596</v>
      </c>
      <c r="I9" s="56">
        <v>14380</v>
      </c>
      <c r="J9" s="57">
        <f t="shared" si="4"/>
        <v>1165</v>
      </c>
      <c r="K9" s="57">
        <f t="shared" si="5"/>
        <v>3.3122317596566524</v>
      </c>
      <c r="L9" s="56">
        <v>13900</v>
      </c>
      <c r="M9" s="57">
        <f t="shared" si="6"/>
        <v>1180.7692307692305</v>
      </c>
      <c r="N9" s="57">
        <f t="shared" si="7"/>
        <v>1.2369706840390911</v>
      </c>
      <c r="O9" s="56">
        <v>9890</v>
      </c>
      <c r="P9" s="57">
        <f t="shared" si="8"/>
        <v>2072.6923076923085</v>
      </c>
      <c r="Q9" s="57">
        <f t="shared" si="9"/>
        <v>1.9935516793468118</v>
      </c>
      <c r="R9" s="57">
        <f t="shared" ref="R9:R20" si="10">E9+H9+K9+N9+Q9</f>
        <v>8.8408706046909593</v>
      </c>
      <c r="S9" s="46"/>
    </row>
    <row r="10" spans="2:19" x14ac:dyDescent="0.25">
      <c r="B10" s="55" t="s">
        <v>78</v>
      </c>
      <c r="C10" s="56">
        <v>15000</v>
      </c>
      <c r="D10" s="57">
        <f t="shared" si="0"/>
        <v>531.53846153846098</v>
      </c>
      <c r="E10" s="57">
        <f t="shared" si="1"/>
        <v>5.1968162083936154</v>
      </c>
      <c r="F10" s="56">
        <v>14950</v>
      </c>
      <c r="G10" s="57">
        <f t="shared" si="2"/>
        <v>1137.538461538461</v>
      </c>
      <c r="H10" s="57">
        <f t="shared" si="3"/>
        <v>3.3648566405193479</v>
      </c>
      <c r="I10" s="56">
        <v>14900</v>
      </c>
      <c r="J10" s="57">
        <f t="shared" si="4"/>
        <v>1685</v>
      </c>
      <c r="K10" s="57">
        <f t="shared" si="5"/>
        <v>2.2900593471810091</v>
      </c>
      <c r="L10" s="56">
        <v>14850</v>
      </c>
      <c r="M10" s="57">
        <f t="shared" si="6"/>
        <v>2130.7692307692305</v>
      </c>
      <c r="N10" s="57">
        <f t="shared" si="7"/>
        <v>0.68546931407942413</v>
      </c>
      <c r="O10" s="56">
        <v>14800</v>
      </c>
      <c r="P10" s="57">
        <f t="shared" si="8"/>
        <v>2837.3076923076915</v>
      </c>
      <c r="Q10" s="57">
        <f t="shared" si="9"/>
        <v>1.456316931001759</v>
      </c>
      <c r="R10" s="57">
        <f t="shared" si="10"/>
        <v>12.993518441175155</v>
      </c>
      <c r="S10" s="46"/>
    </row>
    <row r="11" spans="2:19" x14ac:dyDescent="0.25">
      <c r="B11" s="55" t="s">
        <v>79</v>
      </c>
      <c r="C11" s="56">
        <v>10100</v>
      </c>
      <c r="D11" s="57">
        <f t="shared" si="0"/>
        <v>4368.461538461539</v>
      </c>
      <c r="E11" s="57">
        <f t="shared" si="1"/>
        <v>0.63232963549920485</v>
      </c>
      <c r="F11" s="56">
        <v>10100</v>
      </c>
      <c r="G11" s="57">
        <f t="shared" si="2"/>
        <v>3712.461538461539</v>
      </c>
      <c r="H11" s="57">
        <f t="shared" si="3"/>
        <v>1.0310285524843579</v>
      </c>
      <c r="I11" s="56">
        <v>10100</v>
      </c>
      <c r="J11" s="57">
        <f t="shared" si="4"/>
        <v>3115</v>
      </c>
      <c r="K11" s="57">
        <f t="shared" si="5"/>
        <v>1.2387640449438202</v>
      </c>
      <c r="L11" s="56">
        <v>10100</v>
      </c>
      <c r="M11" s="57">
        <f t="shared" si="6"/>
        <v>2619.2307692307695</v>
      </c>
      <c r="N11" s="57">
        <f t="shared" si="7"/>
        <v>0.55763582966226266</v>
      </c>
      <c r="O11" s="56">
        <v>10100</v>
      </c>
      <c r="P11" s="57">
        <f t="shared" si="8"/>
        <v>1862.6923076923085</v>
      </c>
      <c r="Q11" s="57">
        <f t="shared" si="9"/>
        <v>2.2183047697707967</v>
      </c>
      <c r="R11" s="57">
        <f t="shared" si="10"/>
        <v>5.6780628323604425</v>
      </c>
      <c r="S11" s="46"/>
    </row>
    <row r="12" spans="2:19" x14ac:dyDescent="0.25">
      <c r="B12" s="55" t="s">
        <v>80</v>
      </c>
      <c r="C12" s="56">
        <v>9800</v>
      </c>
      <c r="D12" s="57">
        <f t="shared" si="0"/>
        <v>4668.461538461539</v>
      </c>
      <c r="E12" s="57">
        <f t="shared" si="1"/>
        <v>0.59169550173010121</v>
      </c>
      <c r="F12" s="56">
        <v>9400</v>
      </c>
      <c r="G12" s="57">
        <f t="shared" si="2"/>
        <v>4412.461538461539</v>
      </c>
      <c r="H12" s="57">
        <f t="shared" si="3"/>
        <v>0.86746452355217885</v>
      </c>
      <c r="I12" s="56">
        <v>9150</v>
      </c>
      <c r="J12" s="57">
        <f t="shared" si="4"/>
        <v>4065</v>
      </c>
      <c r="K12" s="57">
        <f t="shared" si="5"/>
        <v>0.94926199261992616</v>
      </c>
      <c r="L12" s="56">
        <v>9000</v>
      </c>
      <c r="M12" s="57">
        <f t="shared" si="6"/>
        <v>3719.2307692307695</v>
      </c>
      <c r="N12" s="57">
        <f t="shared" si="7"/>
        <v>0.39270941054808778</v>
      </c>
      <c r="O12" s="56">
        <v>8990</v>
      </c>
      <c r="P12" s="57">
        <f t="shared" si="8"/>
        <v>2972.6923076923085</v>
      </c>
      <c r="Q12" s="57">
        <f t="shared" si="9"/>
        <v>1.389992237029366</v>
      </c>
      <c r="R12" s="57">
        <f t="shared" si="10"/>
        <v>4.19112366547966</v>
      </c>
      <c r="S12" s="46"/>
    </row>
    <row r="13" spans="2:19" ht="30" x14ac:dyDescent="0.25">
      <c r="B13" s="59" t="s">
        <v>61</v>
      </c>
      <c r="C13" s="56">
        <v>18000</v>
      </c>
      <c r="D13" s="57">
        <f t="shared" si="0"/>
        <v>3531.538461538461</v>
      </c>
      <c r="E13" s="57">
        <f t="shared" si="1"/>
        <v>0.78218253103898616</v>
      </c>
      <c r="F13" s="56">
        <v>16000</v>
      </c>
      <c r="G13" s="57">
        <f t="shared" si="2"/>
        <v>2187.538461538461</v>
      </c>
      <c r="H13" s="57">
        <f t="shared" si="3"/>
        <v>1.7497538504817534</v>
      </c>
      <c r="I13" s="56">
        <v>14000</v>
      </c>
      <c r="J13" s="57">
        <f t="shared" si="4"/>
        <v>785</v>
      </c>
      <c r="K13" s="57">
        <f t="shared" si="5"/>
        <v>4.9156050955414017</v>
      </c>
      <c r="L13" s="56">
        <v>12000</v>
      </c>
      <c r="M13" s="57">
        <f t="shared" si="6"/>
        <v>719.23076923076951</v>
      </c>
      <c r="N13" s="57">
        <f t="shared" si="7"/>
        <v>2.0307486631016083</v>
      </c>
      <c r="O13" s="56">
        <v>10000</v>
      </c>
      <c r="P13" s="57">
        <f t="shared" si="8"/>
        <v>1962.6923076923085</v>
      </c>
      <c r="Q13" s="57">
        <f t="shared" si="9"/>
        <v>2.1052812071330527</v>
      </c>
      <c r="R13" s="57">
        <f t="shared" si="10"/>
        <v>11.583571347296804</v>
      </c>
      <c r="S13" s="46"/>
    </row>
    <row r="14" spans="2:19" x14ac:dyDescent="0.25">
      <c r="B14" s="55" t="s">
        <v>81</v>
      </c>
      <c r="C14" s="56">
        <v>11900</v>
      </c>
      <c r="D14" s="57">
        <f t="shared" si="0"/>
        <v>2568.461538461539</v>
      </c>
      <c r="E14" s="57">
        <f t="shared" si="1"/>
        <v>1.0754716981132026</v>
      </c>
      <c r="F14" s="56">
        <v>11700</v>
      </c>
      <c r="G14" s="57">
        <f t="shared" si="2"/>
        <v>2112.461538461539</v>
      </c>
      <c r="H14" s="57">
        <f t="shared" si="3"/>
        <v>1.8119401354599109</v>
      </c>
      <c r="I14" s="56">
        <v>11600</v>
      </c>
      <c r="J14" s="57">
        <f t="shared" si="4"/>
        <v>1615</v>
      </c>
      <c r="K14" s="57">
        <f t="shared" si="5"/>
        <v>2.3893188854489162</v>
      </c>
      <c r="L14" s="56">
        <v>11400</v>
      </c>
      <c r="M14" s="57">
        <f t="shared" si="6"/>
        <v>1319.2307692307695</v>
      </c>
      <c r="N14" s="57">
        <f t="shared" si="7"/>
        <v>1.1071428571428594</v>
      </c>
      <c r="O14" s="56">
        <v>11300</v>
      </c>
      <c r="P14" s="57">
        <f t="shared" si="8"/>
        <v>662.69230769230853</v>
      </c>
      <c r="Q14" s="57">
        <f t="shared" si="9"/>
        <v>6.2352002321531979</v>
      </c>
      <c r="R14" s="57">
        <f t="shared" si="10"/>
        <v>12.619073808318088</v>
      </c>
      <c r="S14" s="46"/>
    </row>
    <row r="15" spans="2:19" x14ac:dyDescent="0.25">
      <c r="B15" s="55" t="s">
        <v>62</v>
      </c>
      <c r="C15" s="56">
        <v>11000</v>
      </c>
      <c r="D15" s="57">
        <f t="shared" si="0"/>
        <v>3468.461538461539</v>
      </c>
      <c r="E15" s="57">
        <f t="shared" si="1"/>
        <v>0.79640718562873902</v>
      </c>
      <c r="F15" s="56">
        <v>10900</v>
      </c>
      <c r="G15" s="57">
        <f t="shared" si="2"/>
        <v>2912.461538461539</v>
      </c>
      <c r="H15" s="57">
        <f t="shared" si="3"/>
        <v>1.3142332681844615</v>
      </c>
      <c r="I15" s="56">
        <v>10800</v>
      </c>
      <c r="J15" s="57">
        <f t="shared" si="4"/>
        <v>2415</v>
      </c>
      <c r="K15" s="57">
        <f t="shared" si="5"/>
        <v>1.5978260869565217</v>
      </c>
      <c r="L15" s="56">
        <v>10700</v>
      </c>
      <c r="M15" s="57">
        <f t="shared" si="6"/>
        <v>2019.2307692307695</v>
      </c>
      <c r="N15" s="57">
        <f t="shared" si="7"/>
        <v>0.72333333333333494</v>
      </c>
      <c r="O15" s="56">
        <v>10600</v>
      </c>
      <c r="P15" s="57">
        <f t="shared" si="8"/>
        <v>1362.6923076923085</v>
      </c>
      <c r="Q15" s="57">
        <f t="shared" si="9"/>
        <v>3.0322466836014583</v>
      </c>
      <c r="R15" s="57">
        <f t="shared" si="10"/>
        <v>7.4640465577045152</v>
      </c>
      <c r="S15" s="46"/>
    </row>
    <row r="16" spans="2:19" x14ac:dyDescent="0.25">
      <c r="B16" s="55" t="s">
        <v>63</v>
      </c>
      <c r="C16" s="56">
        <v>13400</v>
      </c>
      <c r="D16" s="57">
        <f t="shared" si="0"/>
        <v>1068.461538461539</v>
      </c>
      <c r="E16" s="57">
        <f t="shared" si="1"/>
        <v>2.5853131749459921</v>
      </c>
      <c r="F16" s="56">
        <v>12200</v>
      </c>
      <c r="G16" s="57">
        <f t="shared" si="2"/>
        <v>1612.461538461539</v>
      </c>
      <c r="H16" s="57">
        <f t="shared" si="3"/>
        <v>2.373795439366476</v>
      </c>
      <c r="I16" s="56">
        <v>11500</v>
      </c>
      <c r="J16" s="57">
        <f t="shared" si="4"/>
        <v>1715</v>
      </c>
      <c r="K16" s="57">
        <f t="shared" si="5"/>
        <v>2.25</v>
      </c>
      <c r="L16" s="56">
        <v>11000</v>
      </c>
      <c r="M16" s="57">
        <f t="shared" si="6"/>
        <v>1719.2307692307695</v>
      </c>
      <c r="N16" s="57">
        <f t="shared" si="7"/>
        <v>0.84955257270693696</v>
      </c>
      <c r="O16" s="56">
        <v>10800</v>
      </c>
      <c r="P16" s="57">
        <f t="shared" si="8"/>
        <v>1162.6923076923085</v>
      </c>
      <c r="Q16" s="57">
        <f t="shared" si="9"/>
        <v>3.5538372477671074</v>
      </c>
      <c r="R16" s="57">
        <f t="shared" si="10"/>
        <v>11.612498434786513</v>
      </c>
      <c r="S16" s="46"/>
    </row>
    <row r="17" spans="2:20" x14ac:dyDescent="0.25">
      <c r="B17" s="55" t="s">
        <v>72</v>
      </c>
      <c r="C17" s="56">
        <v>14600</v>
      </c>
      <c r="D17" s="57">
        <f t="shared" si="0"/>
        <v>131.53846153846098</v>
      </c>
      <c r="E17" s="57">
        <f t="shared" si="1"/>
        <v>21</v>
      </c>
      <c r="F17" s="56">
        <v>13500</v>
      </c>
      <c r="G17" s="57">
        <f t="shared" si="2"/>
        <v>312.46153846153902</v>
      </c>
      <c r="H17" s="57">
        <f t="shared" si="3"/>
        <v>12.25</v>
      </c>
      <c r="I17" s="56">
        <v>12700</v>
      </c>
      <c r="J17" s="57">
        <f t="shared" si="4"/>
        <v>515</v>
      </c>
      <c r="K17" s="57">
        <f t="shared" si="5"/>
        <v>7.4927184466019421</v>
      </c>
      <c r="L17" s="56">
        <v>11500</v>
      </c>
      <c r="M17" s="57">
        <f t="shared" si="6"/>
        <v>1219.2307692307695</v>
      </c>
      <c r="N17" s="57">
        <f t="shared" si="7"/>
        <v>1.1979495268138827</v>
      </c>
      <c r="O17" s="56">
        <v>9700</v>
      </c>
      <c r="P17" s="57">
        <f t="shared" si="8"/>
        <v>2262.6923076923085</v>
      </c>
      <c r="Q17" s="57">
        <f t="shared" si="9"/>
        <v>1.8261516233214294</v>
      </c>
      <c r="R17" s="57">
        <f t="shared" si="10"/>
        <v>43.766819596737257</v>
      </c>
      <c r="S17" s="46"/>
    </row>
    <row r="18" spans="2:20" x14ac:dyDescent="0.25">
      <c r="B18" s="55" t="s">
        <v>82</v>
      </c>
      <c r="C18" s="56">
        <v>13500</v>
      </c>
      <c r="D18" s="57">
        <f t="shared" si="0"/>
        <v>968.46153846153902</v>
      </c>
      <c r="E18" s="57">
        <f t="shared" si="1"/>
        <v>2.8522637013502643</v>
      </c>
      <c r="F18" s="56">
        <v>13200</v>
      </c>
      <c r="G18" s="57">
        <f t="shared" si="2"/>
        <v>612.46153846153902</v>
      </c>
      <c r="H18" s="57">
        <f t="shared" si="3"/>
        <v>6.2496232102486866</v>
      </c>
      <c r="I18" s="56">
        <v>12900</v>
      </c>
      <c r="J18" s="57">
        <f t="shared" si="4"/>
        <v>315</v>
      </c>
      <c r="K18" s="57">
        <f t="shared" si="5"/>
        <v>12.25</v>
      </c>
      <c r="L18" s="56">
        <v>12600</v>
      </c>
      <c r="M18" s="57">
        <f t="shared" si="6"/>
        <v>119.23076923076951</v>
      </c>
      <c r="N18" s="57">
        <f t="shared" si="7"/>
        <v>12.25</v>
      </c>
      <c r="O18" s="56">
        <v>12300</v>
      </c>
      <c r="P18" s="57">
        <f t="shared" si="8"/>
        <v>337.30769230769147</v>
      </c>
      <c r="Q18" s="57">
        <f t="shared" si="9"/>
        <v>12.25</v>
      </c>
      <c r="R18" s="57">
        <f t="shared" si="10"/>
        <v>45.851886911598953</v>
      </c>
      <c r="S18" s="46"/>
    </row>
    <row r="19" spans="2:20" x14ac:dyDescent="0.25">
      <c r="B19" s="55" t="s">
        <v>76</v>
      </c>
      <c r="C19" s="56">
        <v>11800</v>
      </c>
      <c r="D19" s="57">
        <f t="shared" si="0"/>
        <v>2668.461538461539</v>
      </c>
      <c r="E19" s="57">
        <f t="shared" si="1"/>
        <v>1.0351686364946624</v>
      </c>
      <c r="F19" s="56">
        <v>11682</v>
      </c>
      <c r="G19" s="57">
        <f t="shared" si="2"/>
        <v>2130.461538461539</v>
      </c>
      <c r="H19" s="57">
        <f t="shared" si="3"/>
        <v>1.7966312824956701</v>
      </c>
      <c r="I19" s="120">
        <v>11565</v>
      </c>
      <c r="J19" s="57">
        <f t="shared" si="4"/>
        <v>1650</v>
      </c>
      <c r="K19" s="57">
        <f t="shared" si="5"/>
        <v>2.3386363636363638</v>
      </c>
      <c r="L19" s="56">
        <v>11450</v>
      </c>
      <c r="M19" s="57">
        <f t="shared" si="6"/>
        <v>1269.2307692307695</v>
      </c>
      <c r="N19" s="57">
        <f t="shared" si="7"/>
        <v>1.1507575757575783</v>
      </c>
      <c r="O19" s="56">
        <v>11335</v>
      </c>
      <c r="P19" s="57">
        <f t="shared" si="8"/>
        <v>627.69230769230853</v>
      </c>
      <c r="Q19" s="57">
        <f t="shared" si="9"/>
        <v>6.5828737745097792</v>
      </c>
      <c r="R19" s="57">
        <f t="shared" si="10"/>
        <v>12.904067632894053</v>
      </c>
      <c r="S19" s="46"/>
    </row>
    <row r="20" spans="2:20" ht="30" x14ac:dyDescent="0.25">
      <c r="B20" s="59" t="s">
        <v>83</v>
      </c>
      <c r="C20" s="56">
        <v>10000</v>
      </c>
      <c r="D20" s="57">
        <f t="shared" si="0"/>
        <v>4468.461538461539</v>
      </c>
      <c r="E20" s="57">
        <f t="shared" si="1"/>
        <v>0.61817868824237976</v>
      </c>
      <c r="F20" s="56">
        <v>9950</v>
      </c>
      <c r="G20" s="57">
        <f t="shared" si="2"/>
        <v>3862.461538461539</v>
      </c>
      <c r="H20" s="57">
        <f t="shared" si="3"/>
        <v>0.99098820998964554</v>
      </c>
      <c r="I20" s="56">
        <v>9900</v>
      </c>
      <c r="J20" s="57">
        <f t="shared" si="4"/>
        <v>3315</v>
      </c>
      <c r="K20" s="57">
        <f t="shared" si="5"/>
        <v>1.1640271493212671</v>
      </c>
      <c r="L20" s="56">
        <v>9850</v>
      </c>
      <c r="M20" s="57">
        <f t="shared" si="6"/>
        <v>2869.2307692307695</v>
      </c>
      <c r="N20" s="57">
        <f t="shared" si="7"/>
        <v>0.50904825737265536</v>
      </c>
      <c r="O20" s="56">
        <v>9800</v>
      </c>
      <c r="P20" s="57">
        <f t="shared" si="8"/>
        <v>2162.6923076923085</v>
      </c>
      <c r="Q20" s="57">
        <f t="shared" si="9"/>
        <v>1.9105904321536491</v>
      </c>
      <c r="R20" s="57">
        <f t="shared" si="10"/>
        <v>5.1928327370795966</v>
      </c>
      <c r="S20" s="46"/>
    </row>
    <row r="21" spans="2:20" x14ac:dyDescent="0.25">
      <c r="B21" s="62"/>
      <c r="C21" s="75"/>
      <c r="D21" s="76"/>
      <c r="E21" s="76"/>
      <c r="F21" s="75"/>
      <c r="G21" s="76"/>
      <c r="H21" s="76"/>
      <c r="I21" s="75"/>
      <c r="J21" s="76"/>
      <c r="K21" s="76"/>
      <c r="L21" s="75"/>
      <c r="M21" s="76"/>
      <c r="N21" s="76"/>
      <c r="O21" s="75"/>
      <c r="P21" s="76"/>
      <c r="Q21" s="76"/>
      <c r="R21" s="76"/>
      <c r="S21" s="46"/>
    </row>
    <row r="22" spans="2:20" x14ac:dyDescent="0.25">
      <c r="B22" s="62"/>
      <c r="C22" s="75"/>
      <c r="D22" s="76"/>
      <c r="E22" s="76"/>
      <c r="F22" s="75"/>
      <c r="G22" s="76"/>
      <c r="H22" s="76"/>
      <c r="I22" s="75"/>
      <c r="J22" s="76"/>
      <c r="K22" s="76"/>
      <c r="L22" s="75"/>
      <c r="M22" s="76"/>
      <c r="N22" s="76"/>
      <c r="O22" s="75"/>
      <c r="P22" s="76"/>
      <c r="Q22" s="76"/>
      <c r="R22" s="76"/>
      <c r="S22" s="46"/>
    </row>
    <row r="23" spans="2:20" x14ac:dyDescent="0.25">
      <c r="B23" s="62"/>
      <c r="C23" s="75" t="s">
        <v>254</v>
      </c>
      <c r="D23" s="76" t="s">
        <v>152</v>
      </c>
      <c r="E23" s="76"/>
      <c r="F23" s="75" t="s">
        <v>254</v>
      </c>
      <c r="G23" s="76" t="s">
        <v>152</v>
      </c>
      <c r="H23" s="76"/>
      <c r="I23" s="75" t="s">
        <v>254</v>
      </c>
      <c r="J23" s="76" t="s">
        <v>152</v>
      </c>
      <c r="K23" s="76"/>
      <c r="L23" s="75" t="s">
        <v>254</v>
      </c>
      <c r="M23" s="76" t="s">
        <v>152</v>
      </c>
      <c r="N23" s="76"/>
      <c r="O23" s="75" t="s">
        <v>254</v>
      </c>
      <c r="P23" s="76" t="s">
        <v>152</v>
      </c>
      <c r="Q23" s="76"/>
      <c r="R23" s="76"/>
      <c r="S23" s="46"/>
    </row>
    <row r="24" spans="2:20" x14ac:dyDescent="0.25">
      <c r="B24" s="62"/>
      <c r="C24" s="75">
        <f>AVERAGE(C8:C20)</f>
        <v>14468.461538461539</v>
      </c>
      <c r="D24" s="76">
        <f>MIN(D8:D20)</f>
        <v>131.53846153846098</v>
      </c>
      <c r="E24" s="76"/>
      <c r="F24" s="75">
        <f>AVERAGE(F8:F20)</f>
        <v>13812.461538461539</v>
      </c>
      <c r="G24" s="76">
        <f>MIN(G8:G20)</f>
        <v>312.46153846153902</v>
      </c>
      <c r="H24" s="76"/>
      <c r="I24" s="75">
        <f>AVERAGE(I8:I20)</f>
        <v>13215</v>
      </c>
      <c r="J24" s="76">
        <f>MIN(J8:J20)</f>
        <v>315</v>
      </c>
      <c r="K24" s="76"/>
      <c r="L24" s="75">
        <f>AVERAGE(L8:L20)</f>
        <v>12719.23076923077</v>
      </c>
      <c r="M24" s="76">
        <f>MIN(M8:M20)</f>
        <v>119.23076923076951</v>
      </c>
      <c r="N24" s="76"/>
      <c r="O24" s="75">
        <f>AVERAGE(O8:O20)</f>
        <v>11962.692307692309</v>
      </c>
      <c r="P24" s="76">
        <f>MIN(P8:P20)</f>
        <v>337.30769230769147</v>
      </c>
      <c r="Q24" s="76"/>
      <c r="R24" s="76"/>
      <c r="S24" s="46"/>
    </row>
    <row r="25" spans="2:20" x14ac:dyDescent="0.25">
      <c r="D25" s="47"/>
      <c r="E25" s="46"/>
      <c r="F25" s="46"/>
      <c r="G25" s="46"/>
      <c r="H25" s="46"/>
      <c r="I25" s="46"/>
      <c r="J25" s="47"/>
      <c r="K25" s="48"/>
      <c r="L25" s="48"/>
      <c r="M25" s="47"/>
      <c r="N25" s="48"/>
      <c r="O25" s="48"/>
      <c r="P25" s="46"/>
      <c r="Q25" s="46"/>
      <c r="R25" s="46"/>
      <c r="S25" s="46"/>
    </row>
    <row r="26" spans="2:20" x14ac:dyDescent="0.25"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</row>
    <row r="27" spans="2:20" ht="46.5" customHeight="1" x14ac:dyDescent="0.25">
      <c r="S27" s="46"/>
      <c r="T27" s="46"/>
    </row>
    <row r="28" spans="2:20" ht="45" customHeight="1" x14ac:dyDescent="0.25"/>
    <row r="30" spans="2:20" ht="69.75" customHeight="1" x14ac:dyDescent="0.25"/>
    <row r="31" spans="2:20" ht="36" customHeight="1" x14ac:dyDescent="0.25"/>
    <row r="32" spans="2:20" ht="38.25" customHeight="1" x14ac:dyDescent="0.25"/>
    <row r="36" spans="2:18" x14ac:dyDescent="0.25"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2:18" s="5" customFormat="1" x14ac:dyDescent="0.25"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373D4-67D9-4BC6-B445-6EB066B95000}">
  <sheetPr codeName="Hoja12"/>
  <dimension ref="B2:M33"/>
  <sheetViews>
    <sheetView showGridLines="0" zoomScale="82" zoomScaleNormal="82" workbookViewId="0">
      <selection activeCell="L14" sqref="L14"/>
    </sheetView>
  </sheetViews>
  <sheetFormatPr baseColWidth="10" defaultRowHeight="15" x14ac:dyDescent="0.25"/>
  <cols>
    <col min="1" max="1" width="4.7109375" customWidth="1"/>
    <col min="2" max="2" width="41.5703125" customWidth="1"/>
    <col min="3" max="3" width="15.5703125" customWidth="1"/>
    <col min="4" max="4" width="19" customWidth="1"/>
    <col min="5" max="5" width="15.85546875" customWidth="1"/>
    <col min="6" max="6" width="16.42578125" customWidth="1"/>
    <col min="7" max="7" width="17.85546875" customWidth="1"/>
    <col min="8" max="8" width="12.42578125" customWidth="1"/>
    <col min="9" max="9" width="14.42578125" customWidth="1"/>
    <col min="10" max="10" width="15.28515625" customWidth="1"/>
    <col min="11" max="11" width="10.7109375" customWidth="1"/>
    <col min="13" max="13" width="13.28515625" customWidth="1"/>
    <col min="14" max="14" width="14.5703125" customWidth="1"/>
  </cols>
  <sheetData>
    <row r="2" spans="2:12" x14ac:dyDescent="0.25">
      <c r="C2" s="1" t="s">
        <v>0</v>
      </c>
    </row>
    <row r="3" spans="2:12" ht="21" x14ac:dyDescent="0.25">
      <c r="B3" s="127" t="s">
        <v>13</v>
      </c>
      <c r="C3" s="127"/>
      <c r="D3" s="127"/>
      <c r="E3" s="127"/>
    </row>
    <row r="4" spans="2:12" x14ac:dyDescent="0.25">
      <c r="B4" s="126" t="s">
        <v>2</v>
      </c>
      <c r="C4" s="126"/>
      <c r="D4" s="126"/>
    </row>
    <row r="5" spans="2:12" ht="9.75" customHeight="1" x14ac:dyDescent="0.25"/>
    <row r="6" spans="2:12" ht="7.5" customHeight="1" x14ac:dyDescent="0.25"/>
    <row r="8" spans="2:12" ht="62.25" customHeight="1" x14ac:dyDescent="0.25">
      <c r="B8" s="66" t="s">
        <v>3</v>
      </c>
      <c r="C8" s="54" t="s">
        <v>118</v>
      </c>
      <c r="D8" s="54" t="s">
        <v>110</v>
      </c>
      <c r="E8" s="54" t="s">
        <v>151</v>
      </c>
      <c r="F8" s="54" t="s">
        <v>119</v>
      </c>
      <c r="G8" s="54" t="s">
        <v>110</v>
      </c>
      <c r="H8" s="54" t="s">
        <v>151</v>
      </c>
      <c r="I8" s="54" t="s">
        <v>144</v>
      </c>
      <c r="J8" s="54" t="s">
        <v>110</v>
      </c>
      <c r="K8" s="54" t="s">
        <v>151</v>
      </c>
      <c r="L8" s="54" t="s">
        <v>153</v>
      </c>
    </row>
    <row r="9" spans="2:12" x14ac:dyDescent="0.25">
      <c r="B9" s="55" t="s">
        <v>69</v>
      </c>
      <c r="C9" s="56">
        <v>31100</v>
      </c>
      <c r="D9" s="57">
        <f t="shared" ref="D9:D20" si="0">ABS(C9-$C$23)</f>
        <v>10381.666666666668</v>
      </c>
      <c r="E9" s="57">
        <f t="shared" ref="E9:E20" si="1">(70*40%)*$D$23/D9</f>
        <v>0.75967249959865468</v>
      </c>
      <c r="F9" s="56">
        <v>29600</v>
      </c>
      <c r="G9" s="57">
        <f t="shared" ref="G9:G20" si="2">ABS(F9-$F$23)</f>
        <v>9951.25</v>
      </c>
      <c r="H9" s="57">
        <f t="shared" ref="H9:H20" si="3">(70*30%)*$G$23/G9</f>
        <v>0.31390528828036679</v>
      </c>
      <c r="I9" s="56">
        <v>28300</v>
      </c>
      <c r="J9" s="57">
        <f t="shared" ref="J9:J20" si="4">ABS(I9-$I$23)</f>
        <v>9723.1666666666679</v>
      </c>
      <c r="K9" s="57">
        <f t="shared" ref="K9:K20" si="5">(70*30%)*$J$23/J9</f>
        <v>0.48199317780558715</v>
      </c>
      <c r="L9" s="57">
        <f>E9+H9+K9</f>
        <v>1.5555709656846086</v>
      </c>
    </row>
    <row r="10" spans="2:12" x14ac:dyDescent="0.25">
      <c r="B10" s="55" t="s">
        <v>77</v>
      </c>
      <c r="C10" s="56">
        <v>23270</v>
      </c>
      <c r="D10" s="57">
        <f t="shared" si="0"/>
        <v>2551.6666666666679</v>
      </c>
      <c r="E10" s="57">
        <f t="shared" si="1"/>
        <v>3.0907903331156223</v>
      </c>
      <c r="F10" s="56">
        <v>21920</v>
      </c>
      <c r="G10" s="57">
        <f t="shared" si="2"/>
        <v>2271.25</v>
      </c>
      <c r="H10" s="57">
        <f t="shared" si="3"/>
        <v>1.3753439735828288</v>
      </c>
      <c r="I10" s="56">
        <v>19940</v>
      </c>
      <c r="J10" s="57">
        <f t="shared" si="4"/>
        <v>1363.1666666666679</v>
      </c>
      <c r="K10" s="57">
        <f t="shared" si="5"/>
        <v>3.4379508497371472</v>
      </c>
      <c r="L10" s="57">
        <f t="shared" ref="L10:L19" si="6">E10+H10+K10</f>
        <v>7.9040851564355981</v>
      </c>
    </row>
    <row r="11" spans="2:12" x14ac:dyDescent="0.25">
      <c r="B11" s="55" t="s">
        <v>78</v>
      </c>
      <c r="C11" s="56">
        <v>18850</v>
      </c>
      <c r="D11" s="57">
        <f t="shared" si="0"/>
        <v>1868.3333333333321</v>
      </c>
      <c r="E11" s="57">
        <f t="shared" si="1"/>
        <v>4.2212310437109934</v>
      </c>
      <c r="F11" s="56">
        <v>16425</v>
      </c>
      <c r="G11" s="57">
        <f t="shared" si="2"/>
        <v>3223.75</v>
      </c>
      <c r="H11" s="57">
        <f t="shared" si="3"/>
        <v>0.96898022489336955</v>
      </c>
      <c r="I11" s="56">
        <v>14000</v>
      </c>
      <c r="J11" s="57">
        <f t="shared" si="4"/>
        <v>4576.8333333333321</v>
      </c>
      <c r="K11" s="57">
        <f t="shared" si="5"/>
        <v>1.0239612541422438</v>
      </c>
      <c r="L11" s="57">
        <f t="shared" si="6"/>
        <v>6.2141725227466074</v>
      </c>
    </row>
    <row r="12" spans="2:12" x14ac:dyDescent="0.25">
      <c r="B12" s="55" t="s">
        <v>79</v>
      </c>
      <c r="C12" s="56">
        <v>10600</v>
      </c>
      <c r="D12" s="57">
        <f t="shared" si="0"/>
        <v>10118.333333333332</v>
      </c>
      <c r="E12" s="57">
        <f t="shared" si="1"/>
        <v>0.77944325481799059</v>
      </c>
      <c r="F12" s="56">
        <v>10600</v>
      </c>
      <c r="G12" s="57">
        <f t="shared" si="2"/>
        <v>9048.75</v>
      </c>
      <c r="H12" s="57">
        <f t="shared" si="3"/>
        <v>0.34521342726895982</v>
      </c>
      <c r="I12" s="56">
        <v>10600</v>
      </c>
      <c r="J12" s="57">
        <f t="shared" si="4"/>
        <v>7976.8333333333321</v>
      </c>
      <c r="K12" s="57">
        <f t="shared" si="5"/>
        <v>0.587513842167948</v>
      </c>
      <c r="L12" s="57">
        <f t="shared" si="6"/>
        <v>1.7121705242548984</v>
      </c>
    </row>
    <row r="13" spans="2:12" x14ac:dyDescent="0.25">
      <c r="B13" s="59" t="s">
        <v>61</v>
      </c>
      <c r="C13" s="56">
        <v>24000</v>
      </c>
      <c r="D13" s="57">
        <f t="shared" si="0"/>
        <v>3281.6666666666679</v>
      </c>
      <c r="E13" s="57">
        <f t="shared" si="1"/>
        <v>2.4032503809040215</v>
      </c>
      <c r="F13" s="56">
        <v>22000</v>
      </c>
      <c r="G13" s="57">
        <f t="shared" si="2"/>
        <v>2351.25</v>
      </c>
      <c r="H13" s="57">
        <f t="shared" si="3"/>
        <v>1.328548644338118</v>
      </c>
      <c r="I13" s="56">
        <v>20000</v>
      </c>
      <c r="J13" s="57">
        <f t="shared" si="4"/>
        <v>1423.1666666666679</v>
      </c>
      <c r="K13" s="57">
        <f t="shared" si="5"/>
        <v>3.2930085490104379</v>
      </c>
      <c r="L13" s="57">
        <f t="shared" si="6"/>
        <v>7.0248075742525771</v>
      </c>
    </row>
    <row r="14" spans="2:12" x14ac:dyDescent="0.25">
      <c r="B14" s="55" t="s">
        <v>81</v>
      </c>
      <c r="C14" s="56">
        <v>19800</v>
      </c>
      <c r="D14" s="57">
        <f t="shared" si="0"/>
        <v>918.33333333333212</v>
      </c>
      <c r="E14" s="57">
        <f t="shared" si="1"/>
        <v>8.5880217785844408</v>
      </c>
      <c r="F14" s="56">
        <v>19500</v>
      </c>
      <c r="G14" s="57">
        <f t="shared" si="2"/>
        <v>148.75</v>
      </c>
      <c r="H14" s="57">
        <f t="shared" si="3"/>
        <v>21</v>
      </c>
      <c r="I14" s="56">
        <v>18800</v>
      </c>
      <c r="J14" s="57">
        <f t="shared" si="4"/>
        <v>223.16666666666788</v>
      </c>
      <c r="K14" s="57">
        <f t="shared" si="5"/>
        <v>21</v>
      </c>
      <c r="L14" s="57">
        <f t="shared" si="6"/>
        <v>50.588021778584441</v>
      </c>
    </row>
    <row r="15" spans="2:12" x14ac:dyDescent="0.25">
      <c r="B15" s="55" t="s">
        <v>62</v>
      </c>
      <c r="C15" s="56">
        <v>19500</v>
      </c>
      <c r="D15" s="57">
        <f t="shared" si="0"/>
        <v>1218.3333333333321</v>
      </c>
      <c r="E15" s="57">
        <f t="shared" si="1"/>
        <v>6.4733242134063271</v>
      </c>
      <c r="F15" s="56">
        <v>18500</v>
      </c>
      <c r="G15" s="57">
        <f t="shared" si="2"/>
        <v>1148.75</v>
      </c>
      <c r="H15" s="57">
        <f t="shared" si="3"/>
        <v>2.7192600652883567</v>
      </c>
      <c r="I15" s="56">
        <v>17500</v>
      </c>
      <c r="J15" s="57">
        <f t="shared" si="4"/>
        <v>1076.8333333333321</v>
      </c>
      <c r="K15" s="57">
        <f t="shared" si="5"/>
        <v>4.3521126760563664</v>
      </c>
      <c r="L15" s="57">
        <f t="shared" si="6"/>
        <v>13.54469695475105</v>
      </c>
    </row>
    <row r="16" spans="2:12" x14ac:dyDescent="0.25">
      <c r="B16" s="55" t="s">
        <v>63</v>
      </c>
      <c r="C16" s="56">
        <v>19000</v>
      </c>
      <c r="D16" s="57">
        <f t="shared" si="0"/>
        <v>1718.3333333333321</v>
      </c>
      <c r="E16" s="57">
        <f t="shared" si="1"/>
        <v>4.5897187196896443</v>
      </c>
      <c r="F16" s="56">
        <v>17500</v>
      </c>
      <c r="G16" s="57">
        <f t="shared" si="2"/>
        <v>2148.75</v>
      </c>
      <c r="H16" s="57">
        <f t="shared" si="3"/>
        <v>1.4537521815008727</v>
      </c>
      <c r="I16" s="56">
        <v>16800</v>
      </c>
      <c r="J16" s="57">
        <f t="shared" si="4"/>
        <v>1776.8333333333321</v>
      </c>
      <c r="K16" s="57">
        <f t="shared" si="5"/>
        <v>2.6375574523966017</v>
      </c>
      <c r="L16" s="57">
        <f t="shared" si="6"/>
        <v>8.6810283535871182</v>
      </c>
    </row>
    <row r="17" spans="2:13" x14ac:dyDescent="0.25">
      <c r="B17" s="55" t="s">
        <v>72</v>
      </c>
      <c r="C17" s="56">
        <v>22000</v>
      </c>
      <c r="D17" s="57">
        <f t="shared" si="0"/>
        <v>1281.6666666666679</v>
      </c>
      <c r="E17" s="57">
        <f t="shared" si="1"/>
        <v>6.1534460338101633</v>
      </c>
      <c r="F17" s="56">
        <v>20000</v>
      </c>
      <c r="G17" s="57">
        <f t="shared" si="2"/>
        <v>351.25</v>
      </c>
      <c r="H17" s="57">
        <f t="shared" si="3"/>
        <v>8.8932384341637007</v>
      </c>
      <c r="I17" s="56">
        <v>18000</v>
      </c>
      <c r="J17" s="57">
        <f t="shared" si="4"/>
        <v>576.83333333333212</v>
      </c>
      <c r="K17" s="57">
        <f t="shared" si="5"/>
        <v>8.1245304825195639</v>
      </c>
      <c r="L17" s="57">
        <f t="shared" si="6"/>
        <v>23.171214950493429</v>
      </c>
    </row>
    <row r="18" spans="2:13" x14ac:dyDescent="0.25">
      <c r="B18" s="55" t="s">
        <v>82</v>
      </c>
      <c r="C18" s="56">
        <v>22500</v>
      </c>
      <c r="D18" s="57">
        <f t="shared" si="0"/>
        <v>1781.6666666666679</v>
      </c>
      <c r="E18" s="57">
        <f t="shared" si="1"/>
        <v>4.4265668849392119</v>
      </c>
      <c r="F18" s="56">
        <v>22000</v>
      </c>
      <c r="G18" s="57">
        <f t="shared" si="2"/>
        <v>2351.25</v>
      </c>
      <c r="H18" s="57">
        <f t="shared" si="3"/>
        <v>1.328548644338118</v>
      </c>
      <c r="I18" s="56">
        <v>21500</v>
      </c>
      <c r="J18" s="57">
        <f t="shared" si="4"/>
        <v>2923.1666666666679</v>
      </c>
      <c r="K18" s="57">
        <f t="shared" si="5"/>
        <v>1.6032270939050197</v>
      </c>
      <c r="L18" s="57">
        <f t="shared" si="6"/>
        <v>7.3583426231823488</v>
      </c>
    </row>
    <row r="19" spans="2:13" x14ac:dyDescent="0.25">
      <c r="B19" s="55" t="s">
        <v>76</v>
      </c>
      <c r="C19" s="56">
        <v>21000</v>
      </c>
      <c r="D19" s="57">
        <f t="shared" si="0"/>
        <v>281.66666666666788</v>
      </c>
      <c r="E19" s="57">
        <f t="shared" si="1"/>
        <v>28</v>
      </c>
      <c r="F19" s="56">
        <v>20790</v>
      </c>
      <c r="G19" s="57">
        <f t="shared" si="2"/>
        <v>1141.25</v>
      </c>
      <c r="H19" s="57">
        <f t="shared" si="3"/>
        <v>2.737130339539978</v>
      </c>
      <c r="I19" s="56">
        <v>20582</v>
      </c>
      <c r="J19" s="57">
        <f t="shared" si="4"/>
        <v>2005.1666666666679</v>
      </c>
      <c r="K19" s="57">
        <f t="shared" si="5"/>
        <v>2.337212201811997</v>
      </c>
      <c r="L19" s="57">
        <f t="shared" si="6"/>
        <v>33.074342541351974</v>
      </c>
    </row>
    <row r="20" spans="2:13" x14ac:dyDescent="0.25">
      <c r="B20" s="59" t="s">
        <v>83</v>
      </c>
      <c r="C20" s="56">
        <v>17000</v>
      </c>
      <c r="D20" s="57">
        <f t="shared" si="0"/>
        <v>3718.3333333333321</v>
      </c>
      <c r="E20" s="57">
        <f t="shared" si="1"/>
        <v>2.1210219632451914</v>
      </c>
      <c r="F20" s="56">
        <v>16950</v>
      </c>
      <c r="G20" s="57">
        <f t="shared" si="2"/>
        <v>2698.75</v>
      </c>
      <c r="H20" s="57">
        <f t="shared" si="3"/>
        <v>1.1574803149606299</v>
      </c>
      <c r="I20" s="56">
        <v>16900</v>
      </c>
      <c r="J20" s="57">
        <f t="shared" si="4"/>
        <v>1676.8333333333321</v>
      </c>
      <c r="K20" s="57">
        <f t="shared" si="5"/>
        <v>2.7948514064208503</v>
      </c>
      <c r="L20" s="57">
        <f>E20+H20+K20</f>
        <v>6.0733536846266718</v>
      </c>
    </row>
    <row r="21" spans="2:13" x14ac:dyDescent="0.25">
      <c r="B21" s="62"/>
      <c r="C21" s="75"/>
      <c r="D21" s="76"/>
      <c r="E21" s="76"/>
      <c r="F21" s="75"/>
      <c r="G21" s="76"/>
      <c r="H21" s="76"/>
      <c r="I21" s="75"/>
      <c r="J21" s="76"/>
      <c r="K21" s="76"/>
      <c r="L21" s="76"/>
    </row>
    <row r="22" spans="2:13" x14ac:dyDescent="0.25">
      <c r="B22" s="62"/>
      <c r="C22" s="75" t="s">
        <v>254</v>
      </c>
      <c r="D22" s="76" t="s">
        <v>152</v>
      </c>
      <c r="E22" s="76"/>
      <c r="F22" s="75" t="s">
        <v>254</v>
      </c>
      <c r="G22" s="76" t="s">
        <v>152</v>
      </c>
      <c r="H22" s="76"/>
      <c r="I22" s="75" t="s">
        <v>254</v>
      </c>
      <c r="J22" s="76" t="s">
        <v>152</v>
      </c>
      <c r="K22" s="76"/>
      <c r="L22" s="76"/>
    </row>
    <row r="23" spans="2:13" x14ac:dyDescent="0.25">
      <c r="B23" s="62"/>
      <c r="C23" s="75">
        <f>AVERAGE(C9:C20)</f>
        <v>20718.333333333332</v>
      </c>
      <c r="D23" s="76">
        <f>MIN(D9:D20)</f>
        <v>281.66666666666788</v>
      </c>
      <c r="E23" s="76"/>
      <c r="F23" s="75">
        <f>AVERAGE(F9:F20)</f>
        <v>19648.75</v>
      </c>
      <c r="G23" s="76">
        <f>MIN(G9:G20)</f>
        <v>148.75</v>
      </c>
      <c r="H23" s="76"/>
      <c r="I23" s="75">
        <f>AVERAGE(I9:I20)</f>
        <v>18576.833333333332</v>
      </c>
      <c r="J23" s="76">
        <f>MIN(J9:J20)</f>
        <v>223.16666666666788</v>
      </c>
      <c r="K23" s="76"/>
      <c r="L23" s="76"/>
    </row>
    <row r="24" spans="2:13" x14ac:dyDescent="0.25">
      <c r="B24" s="62"/>
      <c r="C24" s="62"/>
      <c r="D24" s="74"/>
      <c r="E24" s="74"/>
      <c r="F24" s="74"/>
      <c r="G24" s="75"/>
      <c r="H24" s="76"/>
      <c r="I24" s="76"/>
      <c r="J24" s="74"/>
      <c r="K24" s="74"/>
      <c r="L24" s="74"/>
    </row>
    <row r="25" spans="2:13" x14ac:dyDescent="0.25">
      <c r="M25" s="46"/>
    </row>
    <row r="28" spans="2:13" ht="63.75" customHeight="1" x14ac:dyDescent="0.25"/>
    <row r="33" ht="122.25" customHeight="1" x14ac:dyDescent="0.25"/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84559-9F5A-4E3F-BD01-7F9F6D14F456}">
  <sheetPr codeName="Hoja13"/>
  <dimension ref="B2:O25"/>
  <sheetViews>
    <sheetView showGridLines="0" zoomScale="69" zoomScaleNormal="69" workbookViewId="0">
      <selection activeCell="F14" sqref="F14"/>
    </sheetView>
  </sheetViews>
  <sheetFormatPr baseColWidth="10" defaultRowHeight="15" x14ac:dyDescent="0.25"/>
  <cols>
    <col min="1" max="1" width="2.7109375" customWidth="1"/>
    <col min="2" max="2" width="52" customWidth="1"/>
    <col min="3" max="3" width="28.140625" customWidth="1"/>
    <col min="4" max="4" width="19" customWidth="1"/>
    <col min="5" max="5" width="15.85546875" customWidth="1"/>
    <col min="6" max="6" width="16.42578125" customWidth="1"/>
    <col min="7" max="7" width="17.85546875" customWidth="1"/>
    <col min="8" max="8" width="18.5703125" customWidth="1"/>
    <col min="9" max="9" width="14.42578125" customWidth="1"/>
    <col min="10" max="10" width="15.28515625" customWidth="1"/>
    <col min="11" max="11" width="14.28515625" customWidth="1"/>
    <col min="12" max="12" width="17" customWidth="1"/>
    <col min="13" max="13" width="13.28515625" customWidth="1"/>
    <col min="14" max="14" width="17.85546875" customWidth="1"/>
  </cols>
  <sheetData>
    <row r="2" spans="2:15" ht="21" customHeight="1" x14ac:dyDescent="0.25">
      <c r="C2" s="1" t="s">
        <v>0</v>
      </c>
    </row>
    <row r="3" spans="2:15" ht="30.75" customHeight="1" x14ac:dyDescent="0.25">
      <c r="B3" s="127" t="s">
        <v>14</v>
      </c>
      <c r="C3" s="127"/>
      <c r="D3" s="127"/>
      <c r="E3" s="127"/>
    </row>
    <row r="4" spans="2:15" x14ac:dyDescent="0.25">
      <c r="B4" s="126" t="s">
        <v>2</v>
      </c>
      <c r="C4" s="126"/>
      <c r="D4" s="126"/>
    </row>
    <row r="5" spans="2:15" ht="9.75" customHeight="1" x14ac:dyDescent="0.25"/>
    <row r="6" spans="2:15" ht="7.5" customHeight="1" x14ac:dyDescent="0.25"/>
    <row r="8" spans="2:15" ht="62.25" customHeight="1" x14ac:dyDescent="0.25">
      <c r="B8" s="54" t="s">
        <v>3</v>
      </c>
      <c r="C8" s="54" t="s">
        <v>155</v>
      </c>
      <c r="D8" s="54" t="s">
        <v>110</v>
      </c>
      <c r="E8" s="54" t="s">
        <v>151</v>
      </c>
      <c r="F8" s="54" t="s">
        <v>156</v>
      </c>
      <c r="G8" s="54" t="s">
        <v>110</v>
      </c>
      <c r="H8" s="54" t="s">
        <v>151</v>
      </c>
      <c r="I8" s="54" t="s">
        <v>135</v>
      </c>
      <c r="J8" s="54" t="s">
        <v>110</v>
      </c>
      <c r="K8" s="54" t="s">
        <v>151</v>
      </c>
      <c r="L8" s="54" t="s">
        <v>157</v>
      </c>
      <c r="M8" s="54" t="s">
        <v>110</v>
      </c>
      <c r="N8" s="54" t="s">
        <v>151</v>
      </c>
      <c r="O8" s="54" t="s">
        <v>248</v>
      </c>
    </row>
    <row r="9" spans="2:15" x14ac:dyDescent="0.25">
      <c r="B9" s="55" t="s">
        <v>69</v>
      </c>
      <c r="C9" s="61">
        <v>83750</v>
      </c>
      <c r="D9" s="57">
        <f t="shared" ref="D9:D18" si="0">ABS(C9-$C$21)</f>
        <v>30760.199999999997</v>
      </c>
      <c r="E9" s="57">
        <f t="shared" ref="E9:E18" si="1">(70*40%)*$D$21/D9</f>
        <v>0.91955188847926606</v>
      </c>
      <c r="F9" s="56">
        <v>79761.904761904749</v>
      </c>
      <c r="G9" s="57">
        <f t="shared" ref="G9:G18" si="2">ABS(F9-$F$21)</f>
        <v>28057.114285714277</v>
      </c>
      <c r="H9" s="57">
        <f t="shared" ref="H9:H18" si="3">(70*20%)*$G$21/G9</f>
        <v>0.14730429121279023</v>
      </c>
      <c r="I9" s="56">
        <v>76136.363636363647</v>
      </c>
      <c r="J9" s="57">
        <f t="shared" ref="J9:J18" si="4">ABS(I9-$I$21)</f>
        <v>25683.227272727279</v>
      </c>
      <c r="K9" s="57">
        <f t="shared" ref="K9:K18" si="5">(70*20%)*$J$21/J9</f>
        <v>0.24700591648953985</v>
      </c>
      <c r="L9" s="56">
        <v>72826.086956521744</v>
      </c>
      <c r="M9" s="57">
        <f t="shared" ref="M9:M18" si="6">ABS(L9-$L$21)</f>
        <v>23411.978260869568</v>
      </c>
      <c r="N9" s="57">
        <f t="shared" ref="N9:N18" si="7">(70*20%)*$M$21/M9</f>
        <v>0.84561507440914319</v>
      </c>
      <c r="O9" s="57">
        <f>E9+H9+K9+N9</f>
        <v>2.1594771705907396</v>
      </c>
    </row>
    <row r="10" spans="2:15" x14ac:dyDescent="0.25">
      <c r="B10" s="55" t="s">
        <v>84</v>
      </c>
      <c r="C10" s="61">
        <v>54490</v>
      </c>
      <c r="D10" s="57">
        <f t="shared" si="0"/>
        <v>1500.1999999999971</v>
      </c>
      <c r="E10" s="57">
        <f t="shared" si="1"/>
        <v>18.85455272630314</v>
      </c>
      <c r="F10" s="61">
        <v>53600</v>
      </c>
      <c r="G10" s="57">
        <f t="shared" si="2"/>
        <v>1895.209523809528</v>
      </c>
      <c r="H10" s="57">
        <f t="shared" si="3"/>
        <v>2.1807263426082062</v>
      </c>
      <c r="I10" s="61">
        <v>53160</v>
      </c>
      <c r="J10" s="57">
        <f t="shared" si="4"/>
        <v>2706.8636363636324</v>
      </c>
      <c r="K10" s="57">
        <f t="shared" si="5"/>
        <v>2.3436382260583604</v>
      </c>
      <c r="L10" s="61">
        <v>52730</v>
      </c>
      <c r="M10" s="57">
        <f t="shared" si="6"/>
        <v>3315.8913043478242</v>
      </c>
      <c r="N10" s="57">
        <f t="shared" si="7"/>
        <v>5.9704978004471334</v>
      </c>
      <c r="O10" s="57">
        <f t="shared" ref="O10:O18" si="8">E10+H10+K10+N10</f>
        <v>29.349415095416841</v>
      </c>
    </row>
    <row r="11" spans="2:15" x14ac:dyDescent="0.25">
      <c r="B11" s="55" t="s">
        <v>78</v>
      </c>
      <c r="C11" s="61">
        <v>54000</v>
      </c>
      <c r="D11" s="57">
        <f t="shared" si="0"/>
        <v>1010.1999999999971</v>
      </c>
      <c r="E11" s="57">
        <f t="shared" si="1"/>
        <v>28</v>
      </c>
      <c r="F11" s="61">
        <v>52000</v>
      </c>
      <c r="G11" s="57">
        <f t="shared" si="2"/>
        <v>295.20952380952804</v>
      </c>
      <c r="H11" s="57">
        <f t="shared" si="3"/>
        <v>14</v>
      </c>
      <c r="I11" s="61">
        <v>50000</v>
      </c>
      <c r="J11" s="57">
        <f t="shared" si="4"/>
        <v>453.13636363636761</v>
      </c>
      <c r="K11" s="57">
        <f t="shared" si="5"/>
        <v>14</v>
      </c>
      <c r="L11" s="61">
        <v>48000</v>
      </c>
      <c r="M11" s="57">
        <f t="shared" si="6"/>
        <v>1414.1086956521758</v>
      </c>
      <c r="N11" s="57">
        <f t="shared" si="7"/>
        <v>14</v>
      </c>
      <c r="O11" s="57">
        <f t="shared" si="8"/>
        <v>70</v>
      </c>
    </row>
    <row r="12" spans="2:15" x14ac:dyDescent="0.25">
      <c r="B12" s="55" t="s">
        <v>80</v>
      </c>
      <c r="C12" s="61">
        <v>56000</v>
      </c>
      <c r="D12" s="57">
        <f t="shared" si="0"/>
        <v>3010.1999999999971</v>
      </c>
      <c r="E12" s="57">
        <f t="shared" si="1"/>
        <v>9.3965849445219405</v>
      </c>
      <c r="F12" s="61">
        <v>54900</v>
      </c>
      <c r="G12" s="57">
        <f t="shared" si="2"/>
        <v>3195.209523809528</v>
      </c>
      <c r="H12" s="57">
        <f t="shared" si="3"/>
        <v>1.2934780340807985</v>
      </c>
      <c r="I12" s="61">
        <v>53000</v>
      </c>
      <c r="J12" s="57">
        <f t="shared" si="4"/>
        <v>2546.8636363636324</v>
      </c>
      <c r="K12" s="57">
        <f t="shared" si="5"/>
        <v>2.4908711249130202</v>
      </c>
      <c r="L12" s="61">
        <v>51000</v>
      </c>
      <c r="M12" s="57">
        <f t="shared" si="6"/>
        <v>1585.8913043478242</v>
      </c>
      <c r="N12" s="57">
        <f t="shared" si="7"/>
        <v>12.48353004071229</v>
      </c>
      <c r="O12" s="57">
        <f t="shared" si="8"/>
        <v>25.664464144228049</v>
      </c>
    </row>
    <row r="13" spans="2:15" x14ac:dyDescent="0.25">
      <c r="B13" s="59" t="s">
        <v>61</v>
      </c>
      <c r="C13" s="61">
        <v>54000</v>
      </c>
      <c r="D13" s="57">
        <f t="shared" si="0"/>
        <v>1010.1999999999971</v>
      </c>
      <c r="E13" s="57">
        <f t="shared" si="1"/>
        <v>28</v>
      </c>
      <c r="F13" s="61">
        <v>52000</v>
      </c>
      <c r="G13" s="57">
        <f t="shared" si="2"/>
        <v>295.20952380952804</v>
      </c>
      <c r="H13" s="57">
        <f t="shared" si="3"/>
        <v>14</v>
      </c>
      <c r="I13" s="61">
        <v>50000</v>
      </c>
      <c r="J13" s="57">
        <f t="shared" si="4"/>
        <v>453.13636363636761</v>
      </c>
      <c r="K13" s="57">
        <f t="shared" si="5"/>
        <v>14</v>
      </c>
      <c r="L13" s="61">
        <v>48000</v>
      </c>
      <c r="M13" s="57">
        <f t="shared" si="6"/>
        <v>1414.1086956521758</v>
      </c>
      <c r="N13" s="57">
        <f t="shared" si="7"/>
        <v>14</v>
      </c>
      <c r="O13" s="57">
        <f t="shared" si="8"/>
        <v>70</v>
      </c>
    </row>
    <row r="14" spans="2:15" x14ac:dyDescent="0.25">
      <c r="B14" s="55" t="s">
        <v>85</v>
      </c>
      <c r="C14" s="61">
        <v>33000</v>
      </c>
      <c r="D14" s="57">
        <f t="shared" si="0"/>
        <v>19989.800000000003</v>
      </c>
      <c r="E14" s="57">
        <f t="shared" si="1"/>
        <v>1.4150016508419252</v>
      </c>
      <c r="F14" s="61">
        <v>32500</v>
      </c>
      <c r="G14" s="57">
        <f t="shared" si="2"/>
        <v>19204.790476190472</v>
      </c>
      <c r="H14" s="57">
        <f t="shared" si="3"/>
        <v>0.21520325037949672</v>
      </c>
      <c r="I14" s="61">
        <v>32000</v>
      </c>
      <c r="J14" s="57">
        <f t="shared" si="4"/>
        <v>18453.136363636368</v>
      </c>
      <c r="K14" s="57">
        <f t="shared" si="5"/>
        <v>0.34378487027334892</v>
      </c>
      <c r="L14" s="61">
        <v>32000</v>
      </c>
      <c r="M14" s="57">
        <f t="shared" si="6"/>
        <v>17414.108695652176</v>
      </c>
      <c r="N14" s="57">
        <f t="shared" si="7"/>
        <v>1.1368667834302286</v>
      </c>
      <c r="O14" s="57">
        <f t="shared" si="8"/>
        <v>3.1108565549249994</v>
      </c>
    </row>
    <row r="15" spans="2:15" x14ac:dyDescent="0.25">
      <c r="B15" s="55" t="s">
        <v>62</v>
      </c>
      <c r="C15" s="61">
        <v>35000</v>
      </c>
      <c r="D15" s="57">
        <f t="shared" si="0"/>
        <v>17989.800000000003</v>
      </c>
      <c r="E15" s="57">
        <f t="shared" si="1"/>
        <v>1.5723131997020485</v>
      </c>
      <c r="F15" s="61">
        <v>34900</v>
      </c>
      <c r="G15" s="57">
        <f t="shared" si="2"/>
        <v>16804.790476190472</v>
      </c>
      <c r="H15" s="57">
        <f t="shared" si="3"/>
        <v>0.24593780798332807</v>
      </c>
      <c r="I15" s="61">
        <v>34800</v>
      </c>
      <c r="J15" s="57">
        <f t="shared" si="4"/>
        <v>15653.136363636368</v>
      </c>
      <c r="K15" s="57">
        <f t="shared" si="5"/>
        <v>0.40528038238053132</v>
      </c>
      <c r="L15" s="61">
        <v>34700</v>
      </c>
      <c r="M15" s="57">
        <f t="shared" si="6"/>
        <v>14714.108695652176</v>
      </c>
      <c r="N15" s="57">
        <f t="shared" si="7"/>
        <v>1.3454788291036865</v>
      </c>
      <c r="O15" s="57">
        <f t="shared" si="8"/>
        <v>3.5690102191695945</v>
      </c>
    </row>
    <row r="16" spans="2:15" x14ac:dyDescent="0.25">
      <c r="B16" s="55" t="s">
        <v>82</v>
      </c>
      <c r="C16" s="61">
        <v>58000</v>
      </c>
      <c r="D16" s="57">
        <f t="shared" si="0"/>
        <v>5010.1999999999971</v>
      </c>
      <c r="E16" s="57">
        <f t="shared" si="1"/>
        <v>5.6456029699413071</v>
      </c>
      <c r="F16" s="61">
        <v>57500</v>
      </c>
      <c r="G16" s="57">
        <f t="shared" si="2"/>
        <v>5795.209523809528</v>
      </c>
      <c r="H16" s="57">
        <f t="shared" si="3"/>
        <v>0.71316374608257049</v>
      </c>
      <c r="I16" s="61">
        <v>57000</v>
      </c>
      <c r="J16" s="57">
        <f t="shared" si="4"/>
        <v>6546.8636363636324</v>
      </c>
      <c r="K16" s="57">
        <f t="shared" si="5"/>
        <v>0.96899972922496758</v>
      </c>
      <c r="L16" s="61">
        <v>56500</v>
      </c>
      <c r="M16" s="57">
        <f t="shared" si="6"/>
        <v>7085.8913043478242</v>
      </c>
      <c r="N16" s="57">
        <f t="shared" si="7"/>
        <v>2.7939352847513934</v>
      </c>
      <c r="O16" s="57">
        <f t="shared" si="8"/>
        <v>10.12170173000024</v>
      </c>
    </row>
    <row r="17" spans="2:15" x14ac:dyDescent="0.25">
      <c r="B17" s="55" t="s">
        <v>86</v>
      </c>
      <c r="C17" s="61">
        <v>50458</v>
      </c>
      <c r="D17" s="57">
        <f t="shared" si="0"/>
        <v>2531.8000000000029</v>
      </c>
      <c r="E17" s="57">
        <f t="shared" si="1"/>
        <v>11.172130500039453</v>
      </c>
      <c r="F17" s="61">
        <v>48736</v>
      </c>
      <c r="G17" s="57">
        <f t="shared" si="2"/>
        <v>2968.790476190472</v>
      </c>
      <c r="H17" s="57">
        <f t="shared" si="3"/>
        <v>1.392126984534368</v>
      </c>
      <c r="I17" s="61">
        <v>47335</v>
      </c>
      <c r="J17" s="57">
        <f t="shared" si="4"/>
        <v>3118.1363636363676</v>
      </c>
      <c r="K17" s="57">
        <f t="shared" si="5"/>
        <v>2.0345194536363658</v>
      </c>
      <c r="L17" s="61">
        <v>47335</v>
      </c>
      <c r="M17" s="57">
        <f t="shared" si="6"/>
        <v>2079.1086956521758</v>
      </c>
      <c r="N17" s="57">
        <f t="shared" si="7"/>
        <v>9.5221196373864263</v>
      </c>
      <c r="O17" s="57">
        <f t="shared" si="8"/>
        <v>24.12089657559661</v>
      </c>
    </row>
    <row r="18" spans="2:15" x14ac:dyDescent="0.25">
      <c r="B18" s="55" t="s">
        <v>83</v>
      </c>
      <c r="C18" s="61">
        <v>51200</v>
      </c>
      <c r="D18" s="57">
        <f t="shared" si="0"/>
        <v>1789.8000000000029</v>
      </c>
      <c r="E18" s="57">
        <f t="shared" si="1"/>
        <v>15.803776958319293</v>
      </c>
      <c r="F18" s="61">
        <v>51150</v>
      </c>
      <c r="G18" s="57">
        <f t="shared" si="2"/>
        <v>554.79047619047196</v>
      </c>
      <c r="H18" s="57">
        <f t="shared" si="3"/>
        <v>7.4495390795325482</v>
      </c>
      <c r="I18" s="61">
        <v>51100</v>
      </c>
      <c r="J18" s="57">
        <f t="shared" si="4"/>
        <v>646.86363636363239</v>
      </c>
      <c r="K18" s="57">
        <f t="shared" si="5"/>
        <v>9.8071815051649267</v>
      </c>
      <c r="L18" s="61">
        <v>51050</v>
      </c>
      <c r="M18" s="57">
        <f t="shared" si="6"/>
        <v>1635.8913043478242</v>
      </c>
      <c r="N18" s="57">
        <f t="shared" si="7"/>
        <v>12.101978711246392</v>
      </c>
      <c r="O18" s="57">
        <f t="shared" si="8"/>
        <v>45.162476254263154</v>
      </c>
    </row>
    <row r="19" spans="2:15" s="5" customFormat="1" x14ac:dyDescent="0.25">
      <c r="B19" s="62"/>
      <c r="C19" s="70"/>
      <c r="D19" s="65"/>
      <c r="E19" s="65"/>
      <c r="F19" s="70"/>
      <c r="G19" s="65"/>
      <c r="H19" s="65"/>
      <c r="I19" s="70"/>
      <c r="J19" s="65"/>
      <c r="K19" s="65"/>
      <c r="L19" s="70"/>
      <c r="M19" s="65"/>
      <c r="N19" s="65"/>
      <c r="O19" s="65"/>
    </row>
    <row r="20" spans="2:15" x14ac:dyDescent="0.25">
      <c r="B20" s="62"/>
      <c r="C20" s="70" t="s">
        <v>254</v>
      </c>
      <c r="D20" s="65" t="s">
        <v>152</v>
      </c>
      <c r="E20" s="65"/>
      <c r="F20" s="70" t="s">
        <v>254</v>
      </c>
      <c r="G20" s="65" t="s">
        <v>152</v>
      </c>
      <c r="H20" s="65"/>
      <c r="I20" s="70" t="s">
        <v>254</v>
      </c>
      <c r="J20" s="65" t="s">
        <v>152</v>
      </c>
      <c r="K20" s="65"/>
      <c r="L20" s="70" t="s">
        <v>254</v>
      </c>
      <c r="M20" s="65" t="s">
        <v>152</v>
      </c>
      <c r="N20" s="65"/>
      <c r="O20" s="65"/>
    </row>
    <row r="21" spans="2:15" x14ac:dyDescent="0.25">
      <c r="B21" s="62"/>
      <c r="C21" s="70">
        <f>AVERAGE(C9:C18)</f>
        <v>52989.8</v>
      </c>
      <c r="D21" s="65">
        <f>MIN(D9:D18)</f>
        <v>1010.1999999999971</v>
      </c>
      <c r="E21" s="65"/>
      <c r="F21" s="70">
        <f>AVERAGE(F9:F18)</f>
        <v>51704.790476190472</v>
      </c>
      <c r="G21" s="65">
        <f>MIN(G9:G18)</f>
        <v>295.20952380952804</v>
      </c>
      <c r="H21" s="65"/>
      <c r="I21" s="70">
        <f>AVERAGE(I9:I18)</f>
        <v>50453.136363636368</v>
      </c>
      <c r="J21" s="65">
        <f>MIN(J9:J18)</f>
        <v>453.13636363636761</v>
      </c>
      <c r="K21" s="65"/>
      <c r="L21" s="70">
        <f>AVERAGE(L9:L18)</f>
        <v>49414.108695652176</v>
      </c>
      <c r="M21" s="65">
        <f>MIN(M9:M18)</f>
        <v>1414.1086956521758</v>
      </c>
      <c r="N21" s="65"/>
      <c r="O21" s="65"/>
    </row>
    <row r="22" spans="2:15" x14ac:dyDescent="0.25">
      <c r="D22" s="50"/>
      <c r="E22" s="49"/>
      <c r="F22" s="49"/>
    </row>
    <row r="24" spans="2:15" ht="30" customHeight="1" x14ac:dyDescent="0.25"/>
    <row r="25" spans="2:15" ht="147.75" customHeight="1" x14ac:dyDescent="0.25"/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06300-5CC2-4415-80DD-8BEA62139F9A}">
  <sheetPr codeName="Hoja14"/>
  <dimension ref="B2:Q21"/>
  <sheetViews>
    <sheetView showGridLines="0" zoomScaleNormal="100" workbookViewId="0"/>
  </sheetViews>
  <sheetFormatPr baseColWidth="10" defaultRowHeight="15" x14ac:dyDescent="0.25"/>
  <cols>
    <col min="1" max="1" width="4.7109375" customWidth="1"/>
    <col min="2" max="2" width="49.28515625" customWidth="1"/>
    <col min="3" max="3" width="29" customWidth="1"/>
    <col min="4" max="4" width="19" customWidth="1"/>
    <col min="5" max="5" width="15.85546875" customWidth="1"/>
    <col min="6" max="6" width="16.42578125" customWidth="1"/>
    <col min="7" max="7" width="17.85546875" customWidth="1"/>
    <col min="8" max="8" width="12.42578125" customWidth="1"/>
    <col min="9" max="9" width="14.42578125" customWidth="1"/>
    <col min="10" max="10" width="15.28515625" customWidth="1"/>
    <col min="11" max="11" width="10.7109375" customWidth="1"/>
    <col min="13" max="13" width="13.28515625" customWidth="1"/>
    <col min="14" max="14" width="14.140625" customWidth="1"/>
  </cols>
  <sheetData>
    <row r="2" spans="2:16" x14ac:dyDescent="0.25">
      <c r="C2" s="1" t="s">
        <v>0</v>
      </c>
    </row>
    <row r="3" spans="2:16" ht="21" x14ac:dyDescent="0.25">
      <c r="B3" s="127" t="s">
        <v>15</v>
      </c>
      <c r="C3" s="127"/>
      <c r="D3" s="127"/>
      <c r="E3" s="127"/>
    </row>
    <row r="4" spans="2:16" x14ac:dyDescent="0.25">
      <c r="B4" s="126" t="s">
        <v>2</v>
      </c>
      <c r="C4" s="126"/>
      <c r="D4" s="126"/>
    </row>
    <row r="5" spans="2:16" ht="7.5" customHeight="1" x14ac:dyDescent="0.25"/>
    <row r="7" spans="2:16" ht="62.25" customHeight="1" x14ac:dyDescent="0.25">
      <c r="B7" s="66" t="s">
        <v>3</v>
      </c>
      <c r="C7" s="54" t="s">
        <v>118</v>
      </c>
      <c r="D7" s="54" t="s">
        <v>110</v>
      </c>
      <c r="E7" s="54" t="s">
        <v>151</v>
      </c>
      <c r="F7" s="54" t="s">
        <v>159</v>
      </c>
      <c r="G7" s="54" t="s">
        <v>110</v>
      </c>
      <c r="H7" s="54" t="s">
        <v>151</v>
      </c>
      <c r="I7" s="54" t="s">
        <v>160</v>
      </c>
      <c r="J7" s="54" t="s">
        <v>110</v>
      </c>
      <c r="K7" s="54" t="s">
        <v>151</v>
      </c>
      <c r="L7" s="54" t="s">
        <v>161</v>
      </c>
      <c r="M7" s="54" t="s">
        <v>110</v>
      </c>
      <c r="N7" s="54" t="s">
        <v>151</v>
      </c>
      <c r="O7" s="54" t="s">
        <v>247</v>
      </c>
      <c r="P7" s="62"/>
    </row>
    <row r="8" spans="2:16" x14ac:dyDescent="0.25">
      <c r="B8" s="55" t="s">
        <v>87</v>
      </c>
      <c r="C8" s="56">
        <v>40000</v>
      </c>
      <c r="D8" s="57">
        <f t="shared" ref="D8:D16" si="0">ABS(C8-$C$19)</f>
        <v>8166.6666666666642</v>
      </c>
      <c r="E8" s="57">
        <f t="shared" ref="E8:E16" si="1">(70*40%)*$D$19/D8</f>
        <v>1.1428571428571515</v>
      </c>
      <c r="F8" s="61">
        <v>39000</v>
      </c>
      <c r="G8" s="57">
        <f t="shared" ref="G8:G16" si="2">ABS(F8-$F$19)</f>
        <v>7672.0105820105819</v>
      </c>
      <c r="H8" s="57">
        <f t="shared" ref="H8:H16" si="3">(70*20%)*$G$19/G8</f>
        <v>0.3138874904311002</v>
      </c>
      <c r="I8" s="56">
        <v>37000</v>
      </c>
      <c r="J8" s="57">
        <f t="shared" ref="J8:J16" si="4">ABS(I8-$I$19)</f>
        <v>8278.7878787878799</v>
      </c>
      <c r="K8" s="57">
        <f t="shared" ref="K8:K16" si="5">(70*20%)*$J$19/J8</f>
        <v>1.21961932650073</v>
      </c>
      <c r="L8" s="56">
        <v>35000</v>
      </c>
      <c r="M8" s="57">
        <f t="shared" ref="M8:M16" si="6">ABS(L8-$L$19)</f>
        <v>8927.3913043478242</v>
      </c>
      <c r="N8" s="57">
        <f t="shared" ref="N8:N16" si="7">(70*20%)*$M$19/M8</f>
        <v>2.4661763989675194</v>
      </c>
      <c r="O8" s="79">
        <f t="shared" ref="O8:O15" si="8">E8+H8+K8+N8</f>
        <v>5.1425403587565013</v>
      </c>
      <c r="P8" s="62"/>
    </row>
    <row r="9" spans="2:16" x14ac:dyDescent="0.25">
      <c r="B9" s="55" t="s">
        <v>69</v>
      </c>
      <c r="C9" s="56">
        <v>100000</v>
      </c>
      <c r="D9" s="57">
        <f t="shared" si="0"/>
        <v>51833.333333333336</v>
      </c>
      <c r="E9" s="57">
        <f t="shared" si="1"/>
        <v>0.18006430868167334</v>
      </c>
      <c r="F9" s="61">
        <v>95238.095238095222</v>
      </c>
      <c r="G9" s="57">
        <f t="shared" si="2"/>
        <v>48566.08465608464</v>
      </c>
      <c r="H9" s="57">
        <f t="shared" si="3"/>
        <v>4.9584976124824161E-2</v>
      </c>
      <c r="I9" s="56">
        <v>90909.090909090926</v>
      </c>
      <c r="J9" s="57">
        <f t="shared" si="4"/>
        <v>45630.303030303046</v>
      </c>
      <c r="K9" s="57">
        <f t="shared" si="5"/>
        <v>0.22127772612564708</v>
      </c>
      <c r="L9" s="56">
        <v>86956.521739130447</v>
      </c>
      <c r="M9" s="57">
        <f t="shared" si="6"/>
        <v>43029.130434782623</v>
      </c>
      <c r="N9" s="57">
        <f t="shared" si="7"/>
        <v>0.51166550466317096</v>
      </c>
      <c r="O9" s="57">
        <f t="shared" si="8"/>
        <v>0.96259251559531556</v>
      </c>
      <c r="P9" s="62"/>
    </row>
    <row r="10" spans="2:16" x14ac:dyDescent="0.25">
      <c r="B10" s="55" t="s">
        <v>78</v>
      </c>
      <c r="C10" s="56">
        <v>38500</v>
      </c>
      <c r="D10" s="57">
        <f t="shared" si="0"/>
        <v>9666.6666666666642</v>
      </c>
      <c r="E10" s="57">
        <f t="shared" si="1"/>
        <v>0.9655172413793176</v>
      </c>
      <c r="F10" s="61">
        <v>35350</v>
      </c>
      <c r="G10" s="57">
        <f t="shared" si="2"/>
        <v>11322.010582010582</v>
      </c>
      <c r="H10" s="57">
        <f t="shared" si="3"/>
        <v>0.21269615769255915</v>
      </c>
      <c r="I10" s="56">
        <v>32150</v>
      </c>
      <c r="J10" s="57">
        <f t="shared" si="4"/>
        <v>13128.78787878788</v>
      </c>
      <c r="K10" s="57">
        <f t="shared" si="5"/>
        <v>0.76907097518753487</v>
      </c>
      <c r="L10" s="56">
        <v>29000</v>
      </c>
      <c r="M10" s="57">
        <f t="shared" si="6"/>
        <v>14927.391304347824</v>
      </c>
      <c r="N10" s="57">
        <f t="shared" si="7"/>
        <v>1.4749075233740152</v>
      </c>
      <c r="O10" s="57">
        <f t="shared" si="8"/>
        <v>3.4221918976334269</v>
      </c>
      <c r="P10" s="62"/>
    </row>
    <row r="11" spans="2:16" x14ac:dyDescent="0.25">
      <c r="B11" s="55" t="s">
        <v>88</v>
      </c>
      <c r="C11" s="56">
        <v>49500</v>
      </c>
      <c r="D11" s="57">
        <f t="shared" si="0"/>
        <v>1333.3333333333358</v>
      </c>
      <c r="E11" s="57">
        <f t="shared" si="1"/>
        <v>7.0000000000000382</v>
      </c>
      <c r="F11" s="61">
        <v>48510</v>
      </c>
      <c r="G11" s="57">
        <f t="shared" si="2"/>
        <v>1837.9894179894181</v>
      </c>
      <c r="H11" s="57">
        <f t="shared" si="3"/>
        <v>1.3102078415567953</v>
      </c>
      <c r="I11" s="56">
        <v>48000</v>
      </c>
      <c r="J11" s="57">
        <f t="shared" si="4"/>
        <v>2721.2121212121201</v>
      </c>
      <c r="K11" s="57">
        <f t="shared" si="5"/>
        <v>3.7104677060133588</v>
      </c>
      <c r="L11" s="56">
        <v>47540</v>
      </c>
      <c r="M11" s="57">
        <f t="shared" si="6"/>
        <v>3612.6086956521758</v>
      </c>
      <c r="N11" s="57">
        <f t="shared" si="7"/>
        <v>6.0943555181128941</v>
      </c>
      <c r="O11" s="57">
        <f t="shared" si="8"/>
        <v>18.115031065683088</v>
      </c>
      <c r="P11" s="62"/>
    </row>
    <row r="12" spans="2:16" x14ac:dyDescent="0.25">
      <c r="B12" s="55" t="s">
        <v>80</v>
      </c>
      <c r="C12" s="56">
        <v>25000</v>
      </c>
      <c r="D12" s="57">
        <f t="shared" si="0"/>
        <v>23166.666666666664</v>
      </c>
      <c r="E12" s="57">
        <f t="shared" si="1"/>
        <v>0.40287769784172961</v>
      </c>
      <c r="F12" s="61">
        <v>23000</v>
      </c>
      <c r="G12" s="57">
        <f t="shared" si="2"/>
        <v>23672.010582010582</v>
      </c>
      <c r="H12" s="57">
        <f t="shared" si="3"/>
        <v>0.10172976814982523</v>
      </c>
      <c r="I12" s="56">
        <v>22000</v>
      </c>
      <c r="J12" s="57">
        <f t="shared" si="4"/>
        <v>23278.78787878788</v>
      </c>
      <c r="K12" s="57">
        <f t="shared" si="5"/>
        <v>0.43374121322572179</v>
      </c>
      <c r="L12" s="56">
        <v>21000</v>
      </c>
      <c r="M12" s="57">
        <f t="shared" si="6"/>
        <v>22927.391304347824</v>
      </c>
      <c r="N12" s="57">
        <f t="shared" si="7"/>
        <v>0.96027155671022069</v>
      </c>
      <c r="O12" s="57">
        <f t="shared" si="8"/>
        <v>1.8986202359274973</v>
      </c>
      <c r="P12" s="62"/>
    </row>
    <row r="13" spans="2:16" x14ac:dyDescent="0.25">
      <c r="B13" s="59" t="s">
        <v>61</v>
      </c>
      <c r="C13" s="56">
        <v>48500</v>
      </c>
      <c r="D13" s="57">
        <f t="shared" si="0"/>
        <v>333.33333333333576</v>
      </c>
      <c r="E13" s="57">
        <f t="shared" si="1"/>
        <v>28</v>
      </c>
      <c r="F13" s="61">
        <v>48000</v>
      </c>
      <c r="G13" s="57">
        <f t="shared" si="2"/>
        <v>1327.9894179894181</v>
      </c>
      <c r="H13" s="57">
        <f t="shared" si="3"/>
        <v>1.8133790190844239</v>
      </c>
      <c r="I13" s="56">
        <v>47500</v>
      </c>
      <c r="J13" s="57">
        <f t="shared" si="4"/>
        <v>2221.2121212121201</v>
      </c>
      <c r="K13" s="57">
        <f t="shared" si="5"/>
        <v>4.5457025920873075</v>
      </c>
      <c r="L13" s="56">
        <v>47000</v>
      </c>
      <c r="M13" s="57">
        <f t="shared" si="6"/>
        <v>3072.6086956521758</v>
      </c>
      <c r="N13" s="57">
        <f t="shared" si="7"/>
        <v>7.1654167256261543</v>
      </c>
      <c r="O13" s="57">
        <f t="shared" si="8"/>
        <v>41.524498336797883</v>
      </c>
      <c r="P13" s="62"/>
    </row>
    <row r="14" spans="2:16" x14ac:dyDescent="0.25">
      <c r="B14" s="55" t="s">
        <v>62</v>
      </c>
      <c r="C14" s="56">
        <v>30000</v>
      </c>
      <c r="D14" s="57">
        <f t="shared" si="0"/>
        <v>18166.666666666664</v>
      </c>
      <c r="E14" s="57">
        <f t="shared" si="1"/>
        <v>0.51376146788991206</v>
      </c>
      <c r="F14" s="61">
        <v>29500</v>
      </c>
      <c r="G14" s="57">
        <f t="shared" si="2"/>
        <v>17172.010582010582</v>
      </c>
      <c r="H14" s="57">
        <f t="shared" si="3"/>
        <v>0.14023681948291628</v>
      </c>
      <c r="I14" s="56">
        <v>29000</v>
      </c>
      <c r="J14" s="57">
        <f t="shared" si="4"/>
        <v>16278.78787878788</v>
      </c>
      <c r="K14" s="57">
        <f t="shared" si="5"/>
        <v>0.620253164556961</v>
      </c>
      <c r="L14" s="56">
        <v>28500</v>
      </c>
      <c r="M14" s="57">
        <f t="shared" si="6"/>
        <v>15427.391304347824</v>
      </c>
      <c r="N14" s="57">
        <f t="shared" si="7"/>
        <v>1.427105938054845</v>
      </c>
      <c r="O14" s="57">
        <f t="shared" si="8"/>
        <v>2.7013573899846341</v>
      </c>
      <c r="P14" s="62"/>
    </row>
    <row r="15" spans="2:16" x14ac:dyDescent="0.25">
      <c r="B15" s="55" t="s">
        <v>82</v>
      </c>
      <c r="C15" s="56">
        <v>47000</v>
      </c>
      <c r="D15" s="57">
        <f t="shared" si="0"/>
        <v>1166.6666666666642</v>
      </c>
      <c r="E15" s="57">
        <f t="shared" si="1"/>
        <v>8.0000000000000746</v>
      </c>
      <c r="F15" s="61">
        <v>46500</v>
      </c>
      <c r="G15" s="57">
        <f t="shared" si="2"/>
        <v>172.01058201058186</v>
      </c>
      <c r="H15" s="57">
        <f t="shared" si="3"/>
        <v>14</v>
      </c>
      <c r="I15" s="56">
        <v>46000</v>
      </c>
      <c r="J15" s="57">
        <f t="shared" si="4"/>
        <v>721.21212121212011</v>
      </c>
      <c r="K15" s="57">
        <f t="shared" si="5"/>
        <v>14</v>
      </c>
      <c r="L15" s="56">
        <v>45500</v>
      </c>
      <c r="M15" s="57">
        <f t="shared" si="6"/>
        <v>1572.6086956521758</v>
      </c>
      <c r="N15" s="57">
        <f t="shared" si="7"/>
        <v>14</v>
      </c>
      <c r="O15" s="57">
        <f t="shared" si="8"/>
        <v>50.000000000000071</v>
      </c>
      <c r="P15" s="62"/>
    </row>
    <row r="16" spans="2:16" x14ac:dyDescent="0.25">
      <c r="B16" s="59" t="s">
        <v>83</v>
      </c>
      <c r="C16" s="61">
        <v>55000</v>
      </c>
      <c r="D16" s="57">
        <f t="shared" si="0"/>
        <v>6833.3333333333358</v>
      </c>
      <c r="E16" s="57">
        <f t="shared" si="1"/>
        <v>1.3658536585365948</v>
      </c>
      <c r="F16" s="61">
        <v>54950</v>
      </c>
      <c r="G16" s="57">
        <f t="shared" si="2"/>
        <v>8277.9894179894181</v>
      </c>
      <c r="H16" s="57">
        <f t="shared" si="3"/>
        <v>0.29090978818055119</v>
      </c>
      <c r="I16" s="61">
        <v>54950</v>
      </c>
      <c r="J16" s="57">
        <f t="shared" si="4"/>
        <v>9671.2121212121201</v>
      </c>
      <c r="K16" s="57">
        <f t="shared" si="5"/>
        <v>1.0440231865893765</v>
      </c>
      <c r="L16" s="61">
        <v>54850</v>
      </c>
      <c r="M16" s="57">
        <f t="shared" si="6"/>
        <v>10922.608695652176</v>
      </c>
      <c r="N16" s="57">
        <f t="shared" si="7"/>
        <v>2.0156834646923039</v>
      </c>
      <c r="O16" s="57">
        <f t="shared" ref="O16" si="9">E16+H16+K16+N16</f>
        <v>4.7164700979988261</v>
      </c>
      <c r="P16" s="62"/>
    </row>
    <row r="17" spans="2:17" x14ac:dyDescent="0.25">
      <c r="B17" s="62"/>
      <c r="C17" s="75"/>
      <c r="D17" s="76"/>
      <c r="E17" s="76"/>
      <c r="F17" s="75"/>
      <c r="G17" s="76"/>
      <c r="H17" s="76"/>
      <c r="I17" s="75"/>
      <c r="J17" s="76"/>
      <c r="K17" s="76"/>
      <c r="L17" s="75"/>
      <c r="M17" s="76"/>
      <c r="N17" s="76"/>
      <c r="O17" s="76"/>
      <c r="P17" s="62"/>
    </row>
    <row r="18" spans="2:17" x14ac:dyDescent="0.25">
      <c r="B18" s="62"/>
      <c r="C18" s="75" t="s">
        <v>254</v>
      </c>
      <c r="D18" s="76" t="s">
        <v>152</v>
      </c>
      <c r="E18" s="76"/>
      <c r="F18" s="75" t="s">
        <v>254</v>
      </c>
      <c r="G18" s="76" t="s">
        <v>152</v>
      </c>
      <c r="H18" s="76"/>
      <c r="I18" s="75" t="s">
        <v>254</v>
      </c>
      <c r="J18" s="76" t="s">
        <v>152</v>
      </c>
      <c r="K18" s="76"/>
      <c r="L18" s="75" t="s">
        <v>254</v>
      </c>
      <c r="M18" s="76" t="s">
        <v>152</v>
      </c>
      <c r="N18" s="76"/>
      <c r="O18" s="76"/>
      <c r="P18" s="62"/>
    </row>
    <row r="19" spans="2:17" x14ac:dyDescent="0.25">
      <c r="B19" s="62"/>
      <c r="C19" s="75">
        <f>AVERAGE(C8:C16)</f>
        <v>48166.666666666664</v>
      </c>
      <c r="D19" s="76">
        <f>MIN(D8:D16)</f>
        <v>333.33333333333576</v>
      </c>
      <c r="E19" s="76"/>
      <c r="F19" s="75">
        <f>AVERAGE(F8:F16)</f>
        <v>46672.010582010582</v>
      </c>
      <c r="G19" s="76">
        <f>MIN(G8:G16)</f>
        <v>172.01058201058186</v>
      </c>
      <c r="H19" s="76"/>
      <c r="I19" s="75">
        <f>AVERAGE(I8:I16)</f>
        <v>45278.78787878788</v>
      </c>
      <c r="J19" s="76">
        <f>MIN(J8:J16)</f>
        <v>721.21212121212011</v>
      </c>
      <c r="K19" s="76"/>
      <c r="L19" s="75">
        <f>AVERAGE(L8:L16)</f>
        <v>43927.391304347824</v>
      </c>
      <c r="M19" s="76">
        <f>MIN(M8:M16)</f>
        <v>1572.6086956521758</v>
      </c>
      <c r="N19" s="76"/>
      <c r="O19" s="76"/>
      <c r="P19" s="62"/>
    </row>
    <row r="20" spans="2:17" x14ac:dyDescent="0.25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</row>
    <row r="21" spans="2:17" x14ac:dyDescent="0.25">
      <c r="P21" s="62"/>
      <c r="Q21" s="62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776B2-A188-4FDA-9D4C-B58F5CF5AE46}">
  <sheetPr codeName="Hoja15"/>
  <dimension ref="B2:T19"/>
  <sheetViews>
    <sheetView showGridLines="0" zoomScale="95" zoomScaleNormal="95" workbookViewId="0"/>
  </sheetViews>
  <sheetFormatPr baseColWidth="10" defaultRowHeight="15" x14ac:dyDescent="0.25"/>
  <cols>
    <col min="1" max="1" width="4.7109375" customWidth="1"/>
    <col min="2" max="2" width="44.28515625" customWidth="1"/>
    <col min="3" max="3" width="28.85546875" customWidth="1"/>
    <col min="4" max="4" width="19" customWidth="1"/>
    <col min="5" max="5" width="15.85546875" customWidth="1"/>
    <col min="6" max="6" width="16.42578125" customWidth="1"/>
    <col min="7" max="7" width="17.85546875" customWidth="1"/>
    <col min="8" max="8" width="12.42578125" customWidth="1"/>
    <col min="9" max="9" width="14.42578125" customWidth="1"/>
    <col min="10" max="10" width="15.28515625" customWidth="1"/>
    <col min="11" max="11" width="10.7109375" customWidth="1"/>
    <col min="13" max="13" width="13.28515625" customWidth="1"/>
    <col min="14" max="14" width="14.140625" customWidth="1"/>
  </cols>
  <sheetData>
    <row r="2" spans="2:19" ht="24" customHeight="1" x14ac:dyDescent="0.25">
      <c r="C2" s="1" t="s">
        <v>0</v>
      </c>
    </row>
    <row r="3" spans="2:19" ht="21" x14ac:dyDescent="0.25">
      <c r="B3" s="127" t="s">
        <v>16</v>
      </c>
      <c r="C3" s="127"/>
      <c r="D3" s="127"/>
      <c r="E3" s="127"/>
    </row>
    <row r="4" spans="2:19" x14ac:dyDescent="0.25">
      <c r="B4" s="126" t="s">
        <v>2</v>
      </c>
      <c r="C4" s="126"/>
      <c r="D4" s="126"/>
    </row>
    <row r="5" spans="2:19" ht="9.75" customHeight="1" x14ac:dyDescent="0.25"/>
    <row r="6" spans="2:19" ht="7.5" customHeight="1" x14ac:dyDescent="0.25"/>
    <row r="8" spans="2:19" ht="62.25" customHeight="1" x14ac:dyDescent="0.25">
      <c r="B8" s="66" t="s">
        <v>3</v>
      </c>
      <c r="C8" s="54" t="s">
        <v>139</v>
      </c>
      <c r="D8" s="54" t="s">
        <v>110</v>
      </c>
      <c r="E8" s="54" t="s">
        <v>151</v>
      </c>
      <c r="F8" s="54" t="s">
        <v>140</v>
      </c>
      <c r="G8" s="54" t="s">
        <v>110</v>
      </c>
      <c r="H8" s="54" t="s">
        <v>151</v>
      </c>
      <c r="I8" s="54" t="s">
        <v>120</v>
      </c>
      <c r="J8" s="54" t="s">
        <v>110</v>
      </c>
      <c r="K8" s="54" t="s">
        <v>151</v>
      </c>
      <c r="L8" s="54" t="s">
        <v>130</v>
      </c>
      <c r="M8" s="54" t="s">
        <v>110</v>
      </c>
      <c r="N8" s="54" t="s">
        <v>151</v>
      </c>
      <c r="O8" s="54" t="s">
        <v>163</v>
      </c>
      <c r="P8" s="54" t="s">
        <v>110</v>
      </c>
      <c r="Q8" s="54" t="s">
        <v>151</v>
      </c>
      <c r="R8" s="54" t="s">
        <v>248</v>
      </c>
      <c r="S8" s="62"/>
    </row>
    <row r="9" spans="2:19" x14ac:dyDescent="0.25">
      <c r="B9" s="55" t="s">
        <v>89</v>
      </c>
      <c r="C9" s="61">
        <v>10000</v>
      </c>
      <c r="D9" s="57">
        <f>ABS(C9-$C$14)</f>
        <v>1633.3333333333339</v>
      </c>
      <c r="E9" s="57">
        <f>(70*30%)*$D$14/D9</f>
        <v>3.4285714285714195</v>
      </c>
      <c r="F9" s="56">
        <v>9800</v>
      </c>
      <c r="G9" s="57">
        <f>ABS(F9-$F$14)</f>
        <v>1636.666666666667</v>
      </c>
      <c r="H9" s="57">
        <f>(70*17.5%)*$G$14/G9</f>
        <v>3.4679226069246405</v>
      </c>
      <c r="I9" s="56">
        <v>9600</v>
      </c>
      <c r="J9" s="57">
        <f>ABS(I9-$I$14)</f>
        <v>1573.333333333333</v>
      </c>
      <c r="K9" s="57">
        <f>(70*17.5%)*$J$14/J9</f>
        <v>4.1006355932203427</v>
      </c>
      <c r="L9" s="56">
        <v>9400</v>
      </c>
      <c r="M9" s="57">
        <f>ABS(L9-$L$14)</f>
        <v>1510</v>
      </c>
      <c r="N9" s="57">
        <f>(70*17.5%)*$M$14/M9</f>
        <v>4.7864238410596025</v>
      </c>
      <c r="O9" s="56">
        <v>9200</v>
      </c>
      <c r="P9" s="57">
        <f>ABS(O9-$O$14)</f>
        <v>1483.333333333333</v>
      </c>
      <c r="Q9" s="57">
        <f>(70*17.5%)*$P$14/P9</f>
        <v>5.9185393258426995</v>
      </c>
      <c r="R9" s="57">
        <f>E9+H9+K9+N9+Q9</f>
        <v>21.702092795618704</v>
      </c>
      <c r="S9" s="62"/>
    </row>
    <row r="10" spans="2:19" x14ac:dyDescent="0.25">
      <c r="B10" s="55" t="s">
        <v>90</v>
      </c>
      <c r="C10" s="61">
        <v>8100</v>
      </c>
      <c r="D10" s="57">
        <f>ABS(C10-$C$14)</f>
        <v>266.66666666666606</v>
      </c>
      <c r="E10" s="57">
        <f>(70*30%)*$D$14/D10</f>
        <v>21</v>
      </c>
      <c r="F10" s="61">
        <v>7700</v>
      </c>
      <c r="G10" s="57">
        <f>ABS(F10-$F$14)</f>
        <v>463.33333333333303</v>
      </c>
      <c r="H10" s="57">
        <f>(70*17.5%)*$G$14/G10</f>
        <v>12.25</v>
      </c>
      <c r="I10" s="61">
        <v>7500</v>
      </c>
      <c r="J10" s="57">
        <f>ABS(I10-$I$14)</f>
        <v>526.66666666666697</v>
      </c>
      <c r="K10" s="57">
        <f>(70*17.5%)*$J$14/J10</f>
        <v>12.25</v>
      </c>
      <c r="L10" s="61">
        <v>7300</v>
      </c>
      <c r="M10" s="57">
        <f>ABS(L10-$L$14)</f>
        <v>590</v>
      </c>
      <c r="N10" s="57">
        <f>(70*17.5%)*$M$14/M10</f>
        <v>12.25</v>
      </c>
      <c r="O10" s="56">
        <v>7000</v>
      </c>
      <c r="P10" s="57">
        <f>ABS(O10-$O$14)</f>
        <v>716.66666666666697</v>
      </c>
      <c r="Q10" s="57">
        <f>(70*17.5%)*$P$14/P10</f>
        <v>12.249999999999998</v>
      </c>
      <c r="R10" s="57">
        <f t="shared" ref="R10:R11" si="0">E10+H10+K10+N10+Q10</f>
        <v>70</v>
      </c>
      <c r="S10" s="62"/>
    </row>
    <row r="11" spans="2:19" x14ac:dyDescent="0.25">
      <c r="B11" s="59" t="s">
        <v>83</v>
      </c>
      <c r="C11" s="61">
        <v>7000</v>
      </c>
      <c r="D11" s="57">
        <f>ABS(C11-$C$14)</f>
        <v>1366.6666666666661</v>
      </c>
      <c r="E11" s="57">
        <f>(70*30%)*$D$14/D11</f>
        <v>4.0975609756097482</v>
      </c>
      <c r="F11" s="61">
        <v>6990</v>
      </c>
      <c r="G11" s="57">
        <f>ABS(F11-$F$14)</f>
        <v>1173.333333333333</v>
      </c>
      <c r="H11" s="57">
        <f>(70*17.5%)*$G$14/G11</f>
        <v>4.8373579545454524</v>
      </c>
      <c r="I11" s="61">
        <v>6980</v>
      </c>
      <c r="J11" s="57">
        <f>ABS(I11-$I$14)</f>
        <v>1046.666666666667</v>
      </c>
      <c r="K11" s="57">
        <f>(70*17.5%)*$J$14/J11</f>
        <v>6.1640127388535051</v>
      </c>
      <c r="L11" s="61">
        <v>6970</v>
      </c>
      <c r="M11" s="57">
        <f>ABS(L11-$L$14)</f>
        <v>920</v>
      </c>
      <c r="N11" s="57">
        <f>(70*17.5%)*$M$14/M11</f>
        <v>7.8559782608695654</v>
      </c>
      <c r="O11" s="56">
        <v>6950</v>
      </c>
      <c r="P11" s="57">
        <f>ABS(O11-$O$14)</f>
        <v>766.66666666666697</v>
      </c>
      <c r="Q11" s="57">
        <f>(70*17.5%)*$P$14/P11</f>
        <v>11.451086956521738</v>
      </c>
      <c r="R11" s="57">
        <f t="shared" si="0"/>
        <v>34.405996886400011</v>
      </c>
      <c r="S11" s="62"/>
    </row>
    <row r="12" spans="2:19" x14ac:dyDescent="0.25">
      <c r="B12" s="74"/>
      <c r="C12" s="75"/>
      <c r="D12" s="76"/>
      <c r="E12" s="76"/>
      <c r="F12" s="75"/>
      <c r="G12" s="76"/>
      <c r="H12" s="76"/>
      <c r="I12" s="75"/>
      <c r="J12" s="76"/>
      <c r="K12" s="76"/>
      <c r="L12" s="75"/>
      <c r="M12" s="76"/>
      <c r="N12" s="76"/>
      <c r="O12" s="75"/>
      <c r="P12" s="76"/>
      <c r="Q12" s="76"/>
      <c r="R12" s="76"/>
      <c r="S12" s="62"/>
    </row>
    <row r="13" spans="2:19" x14ac:dyDescent="0.25">
      <c r="B13" s="74"/>
      <c r="C13" s="75" t="s">
        <v>254</v>
      </c>
      <c r="D13" s="76" t="s">
        <v>152</v>
      </c>
      <c r="E13" s="76"/>
      <c r="F13" s="75" t="s">
        <v>254</v>
      </c>
      <c r="G13" s="76" t="s">
        <v>152</v>
      </c>
      <c r="H13" s="76"/>
      <c r="I13" s="75" t="s">
        <v>254</v>
      </c>
      <c r="J13" s="76" t="s">
        <v>152</v>
      </c>
      <c r="K13" s="76"/>
      <c r="L13" s="75" t="s">
        <v>254</v>
      </c>
      <c r="M13" s="76" t="s">
        <v>152</v>
      </c>
      <c r="N13" s="76"/>
      <c r="O13" s="75" t="s">
        <v>254</v>
      </c>
      <c r="P13" s="76" t="s">
        <v>152</v>
      </c>
      <c r="Q13" s="76"/>
      <c r="R13" s="76"/>
      <c r="S13" s="62"/>
    </row>
    <row r="14" spans="2:19" x14ac:dyDescent="0.25">
      <c r="B14" s="74"/>
      <c r="C14" s="75">
        <f>AVERAGE(C9:C11)</f>
        <v>8366.6666666666661</v>
      </c>
      <c r="D14" s="76">
        <f>MIN(D9:D11)</f>
        <v>266.66666666666606</v>
      </c>
      <c r="E14" s="76"/>
      <c r="F14" s="75">
        <f>AVERAGE(F9:F11)</f>
        <v>8163.333333333333</v>
      </c>
      <c r="G14" s="76">
        <f>MIN(G9:G11)</f>
        <v>463.33333333333303</v>
      </c>
      <c r="H14" s="76"/>
      <c r="I14" s="75">
        <f>AVERAGE(I9:I11)</f>
        <v>8026.666666666667</v>
      </c>
      <c r="J14" s="76">
        <f>MIN(J9:J11)</f>
        <v>526.66666666666697</v>
      </c>
      <c r="K14" s="76"/>
      <c r="L14" s="75">
        <f>AVERAGE(L9:L11)</f>
        <v>7890</v>
      </c>
      <c r="M14" s="76">
        <f>MIN(M9:M11)</f>
        <v>590</v>
      </c>
      <c r="N14" s="76"/>
      <c r="O14" s="75">
        <f>AVERAGE(O9:O11)</f>
        <v>7716.666666666667</v>
      </c>
      <c r="P14" s="76">
        <f>MIN(P9:P11)</f>
        <v>716.66666666666697</v>
      </c>
      <c r="Q14" s="76"/>
      <c r="R14" s="76"/>
      <c r="S14" s="62"/>
    </row>
    <row r="15" spans="2:19" x14ac:dyDescent="0.25"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81"/>
      <c r="M15" s="62"/>
      <c r="N15" s="62"/>
      <c r="O15" s="81"/>
      <c r="P15" s="82"/>
      <c r="Q15" s="82"/>
      <c r="R15" s="82"/>
      <c r="S15" s="62"/>
    </row>
    <row r="16" spans="2:19" x14ac:dyDescent="0.25">
      <c r="S16" s="62"/>
    </row>
    <row r="17" spans="19:20" x14ac:dyDescent="0.25">
      <c r="S17" s="62"/>
      <c r="T17" s="62"/>
    </row>
    <row r="19" spans="19:20" ht="62.25" customHeight="1" x14ac:dyDescent="0.25"/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6B61F-60DA-46AD-A12A-8D9BDAD4FF8A}">
  <sheetPr codeName="Hoja16"/>
  <dimension ref="B2:S16"/>
  <sheetViews>
    <sheetView showGridLines="0" zoomScale="96" zoomScaleNormal="96" workbookViewId="0">
      <selection activeCell="A9" sqref="A9"/>
    </sheetView>
  </sheetViews>
  <sheetFormatPr baseColWidth="10" defaultRowHeight="15" x14ac:dyDescent="0.25"/>
  <cols>
    <col min="1" max="1" width="4.7109375" customWidth="1"/>
    <col min="2" max="2" width="37.7109375" customWidth="1"/>
    <col min="3" max="3" width="19.140625" customWidth="1"/>
    <col min="4" max="4" width="19" customWidth="1"/>
    <col min="5" max="5" width="15.85546875" customWidth="1"/>
    <col min="6" max="6" width="16.42578125" customWidth="1"/>
    <col min="7" max="7" width="17.85546875" customWidth="1"/>
    <col min="8" max="8" width="12.42578125" customWidth="1"/>
    <col min="9" max="9" width="14.42578125" customWidth="1"/>
    <col min="10" max="10" width="15.28515625" customWidth="1"/>
    <col min="11" max="11" width="10.7109375" customWidth="1"/>
    <col min="13" max="13" width="13.28515625" customWidth="1"/>
    <col min="14" max="14" width="14.140625" customWidth="1"/>
    <col min="16" max="16" width="13.85546875" bestFit="1" customWidth="1"/>
    <col min="17" max="18" width="11.7109375" bestFit="1" customWidth="1"/>
  </cols>
  <sheetData>
    <row r="2" spans="2:19" ht="24" customHeight="1" x14ac:dyDescent="0.25">
      <c r="C2" s="1" t="s">
        <v>0</v>
      </c>
    </row>
    <row r="3" spans="2:19" ht="38.25" customHeight="1" x14ac:dyDescent="0.25">
      <c r="B3" s="127" t="s">
        <v>17</v>
      </c>
      <c r="C3" s="127"/>
      <c r="D3" s="127"/>
      <c r="E3" s="127"/>
    </row>
    <row r="4" spans="2:19" x14ac:dyDescent="0.25">
      <c r="B4" s="126" t="s">
        <v>2</v>
      </c>
      <c r="C4" s="126"/>
      <c r="D4" s="126"/>
    </row>
    <row r="5" spans="2:19" ht="9.75" customHeight="1" x14ac:dyDescent="0.25"/>
    <row r="6" spans="2:19" ht="7.5" customHeight="1" x14ac:dyDescent="0.25"/>
    <row r="8" spans="2:19" ht="62.25" customHeight="1" x14ac:dyDescent="0.25">
      <c r="B8" s="66" t="s">
        <v>3</v>
      </c>
      <c r="C8" s="54" t="s">
        <v>139</v>
      </c>
      <c r="D8" s="54" t="s">
        <v>110</v>
      </c>
      <c r="E8" s="54" t="s">
        <v>151</v>
      </c>
      <c r="F8" s="54" t="s">
        <v>140</v>
      </c>
      <c r="G8" s="54" t="s">
        <v>110</v>
      </c>
      <c r="H8" s="54" t="s">
        <v>151</v>
      </c>
      <c r="I8" s="54" t="s">
        <v>120</v>
      </c>
      <c r="J8" s="54" t="s">
        <v>110</v>
      </c>
      <c r="K8" s="54" t="s">
        <v>151</v>
      </c>
      <c r="L8" s="54" t="s">
        <v>130</v>
      </c>
      <c r="M8" s="54" t="s">
        <v>110</v>
      </c>
      <c r="N8" s="54" t="s">
        <v>151</v>
      </c>
      <c r="O8" s="54" t="s">
        <v>163</v>
      </c>
      <c r="P8" s="54" t="s">
        <v>110</v>
      </c>
      <c r="Q8" s="54" t="s">
        <v>151</v>
      </c>
      <c r="R8" s="54" t="s">
        <v>249</v>
      </c>
    </row>
    <row r="9" spans="2:19" x14ac:dyDescent="0.25">
      <c r="B9" s="55" t="s">
        <v>91</v>
      </c>
      <c r="C9" s="56">
        <v>16605</v>
      </c>
      <c r="D9" s="57">
        <f>ABS(C9-$C$14)</f>
        <v>1197.5</v>
      </c>
      <c r="E9" s="57">
        <f>(70*30%)*$D$14/D9</f>
        <v>21</v>
      </c>
      <c r="F9" s="56">
        <v>16461</v>
      </c>
      <c r="G9" s="57">
        <f>ABS(F9-$F$14)</f>
        <v>1219.5</v>
      </c>
      <c r="H9" s="57">
        <f>(70*17.5%)*$G$14/G9</f>
        <v>12.25</v>
      </c>
      <c r="I9" s="56">
        <v>16031</v>
      </c>
      <c r="J9" s="57">
        <f>ABS(I9-$I$14)</f>
        <v>1384.5</v>
      </c>
      <c r="K9" s="57">
        <f>(70*17.5%)*$J$14/J9</f>
        <v>12.25</v>
      </c>
      <c r="L9" s="56">
        <v>15887</v>
      </c>
      <c r="M9" s="57">
        <f>ABS(L9-$L$14)</f>
        <v>1406.5</v>
      </c>
      <c r="N9" s="57">
        <f>(70*17.5%)*$M$14/M9</f>
        <v>12.25</v>
      </c>
      <c r="O9" s="56">
        <v>15600</v>
      </c>
      <c r="P9" s="57">
        <f>ABS(O9-$O$14)</f>
        <v>1500</v>
      </c>
      <c r="Q9" s="57">
        <f>(70*17.5%)*$P$14/P9</f>
        <v>12.25</v>
      </c>
      <c r="R9" s="57">
        <f>E9+H9+K9+N9+Q9</f>
        <v>70</v>
      </c>
    </row>
    <row r="10" spans="2:19" x14ac:dyDescent="0.25">
      <c r="B10" s="55" t="s">
        <v>89</v>
      </c>
      <c r="C10" s="56">
        <v>19000</v>
      </c>
      <c r="D10" s="57">
        <f>ABS(C10-$C$14)</f>
        <v>1197.5</v>
      </c>
      <c r="E10" s="57">
        <f>(70*30%)*$D$14/D10</f>
        <v>21</v>
      </c>
      <c r="F10" s="56">
        <v>18900</v>
      </c>
      <c r="G10" s="57">
        <f>ABS(F10-$F$14)</f>
        <v>1219.5</v>
      </c>
      <c r="H10" s="57">
        <f>(70*17.5%)*$G$14/G10</f>
        <v>12.25</v>
      </c>
      <c r="I10" s="56">
        <v>18800</v>
      </c>
      <c r="J10" s="57">
        <f>ABS(I10-$I$14)</f>
        <v>1384.5</v>
      </c>
      <c r="K10" s="57">
        <f>(70*17.5%)*$J$14/J10</f>
        <v>12.25</v>
      </c>
      <c r="L10" s="56">
        <v>18700</v>
      </c>
      <c r="M10" s="57">
        <f>ABS(L10-$L$14)</f>
        <v>1406.5</v>
      </c>
      <c r="N10" s="57">
        <f>(70*17.5%)*$M$14/M10</f>
        <v>12.25</v>
      </c>
      <c r="O10" s="56">
        <v>18600</v>
      </c>
      <c r="P10" s="57">
        <f>ABS(O10-$O$14)</f>
        <v>1500</v>
      </c>
      <c r="Q10" s="57">
        <f>(70*17.5%)*$P$14/P10</f>
        <v>12.25</v>
      </c>
      <c r="R10" s="57">
        <f t="shared" ref="R10" si="0">E10+H10+K10+N10+Q10</f>
        <v>70</v>
      </c>
    </row>
    <row r="11" spans="2:19" x14ac:dyDescent="0.25">
      <c r="B11" s="62"/>
      <c r="C11" s="75"/>
      <c r="D11" s="76"/>
      <c r="E11" s="76"/>
      <c r="F11" s="75"/>
      <c r="G11" s="76"/>
      <c r="H11" s="76"/>
      <c r="I11" s="75"/>
      <c r="J11" s="76"/>
      <c r="K11" s="76"/>
      <c r="L11" s="75"/>
      <c r="M11" s="76"/>
      <c r="N11" s="76"/>
      <c r="O11" s="75"/>
      <c r="P11" s="76"/>
      <c r="Q11" s="76"/>
      <c r="R11" s="76"/>
    </row>
    <row r="12" spans="2:19" x14ac:dyDescent="0.25">
      <c r="B12" s="62"/>
      <c r="C12" s="75"/>
      <c r="D12" s="76"/>
      <c r="E12" s="76"/>
      <c r="F12" s="75"/>
      <c r="G12" s="76"/>
      <c r="H12" s="76"/>
      <c r="I12" s="75"/>
      <c r="J12" s="76"/>
      <c r="K12" s="76"/>
      <c r="L12" s="75"/>
      <c r="M12" s="76"/>
      <c r="N12" s="76"/>
      <c r="O12" s="75"/>
      <c r="P12" s="76"/>
      <c r="Q12" s="76"/>
      <c r="R12" s="76"/>
    </row>
    <row r="13" spans="2:19" x14ac:dyDescent="0.25">
      <c r="B13" s="62"/>
      <c r="C13" s="75" t="s">
        <v>254</v>
      </c>
      <c r="D13" s="76" t="s">
        <v>152</v>
      </c>
      <c r="E13" s="76"/>
      <c r="F13" s="75" t="s">
        <v>254</v>
      </c>
      <c r="G13" s="76" t="s">
        <v>152</v>
      </c>
      <c r="H13" s="76"/>
      <c r="I13" s="75" t="s">
        <v>254</v>
      </c>
      <c r="J13" s="76" t="s">
        <v>152</v>
      </c>
      <c r="K13" s="76"/>
      <c r="L13" s="75" t="s">
        <v>254</v>
      </c>
      <c r="M13" s="76" t="s">
        <v>152</v>
      </c>
      <c r="N13" s="76"/>
      <c r="O13" s="75" t="s">
        <v>254</v>
      </c>
      <c r="P13" s="76" t="s">
        <v>152</v>
      </c>
      <c r="Q13" s="76"/>
      <c r="R13" s="76"/>
    </row>
    <row r="14" spans="2:19" x14ac:dyDescent="0.25">
      <c r="B14" s="62"/>
      <c r="C14" s="75">
        <f>AVERAGE(C9:C10)</f>
        <v>17802.5</v>
      </c>
      <c r="D14" s="76">
        <f>MIN(D9:D10)</f>
        <v>1197.5</v>
      </c>
      <c r="E14" s="76"/>
      <c r="F14" s="75">
        <f>AVERAGE(F9:F10)</f>
        <v>17680.5</v>
      </c>
      <c r="G14" s="76">
        <f>MIN(G9:G10)</f>
        <v>1219.5</v>
      </c>
      <c r="H14" s="76"/>
      <c r="I14" s="75">
        <f>AVERAGE(I9:I10)</f>
        <v>17415.5</v>
      </c>
      <c r="J14" s="76">
        <f>MIN(J9:J10)</f>
        <v>1384.5</v>
      </c>
      <c r="K14" s="76"/>
      <c r="L14" s="75">
        <f>AVERAGE(L9:L10)</f>
        <v>17293.5</v>
      </c>
      <c r="M14" s="76">
        <f>MIN(M9:M10)</f>
        <v>1406.5</v>
      </c>
      <c r="N14" s="76"/>
      <c r="O14" s="75">
        <f>AVERAGE(O9:O10)</f>
        <v>17100</v>
      </c>
      <c r="P14" s="76">
        <f>MIN(P9:P10)</f>
        <v>1500</v>
      </c>
      <c r="Q14" s="76"/>
      <c r="R14" s="76"/>
    </row>
    <row r="15" spans="2:19" x14ac:dyDescent="0.25">
      <c r="B15" s="62"/>
      <c r="C15" s="62"/>
      <c r="D15" s="82"/>
      <c r="E15" s="82"/>
      <c r="F15" s="62"/>
      <c r="G15" s="62"/>
      <c r="H15" s="62"/>
      <c r="I15" s="62"/>
      <c r="J15" s="82"/>
      <c r="K15" s="82"/>
      <c r="L15" s="62"/>
      <c r="M15" s="62"/>
      <c r="N15" s="62"/>
      <c r="O15" s="81"/>
      <c r="P15" s="62"/>
      <c r="Q15" s="62"/>
      <c r="R15" s="62"/>
    </row>
    <row r="16" spans="2:19" x14ac:dyDescent="0.25">
      <c r="S16" s="62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7F7F6-BA8D-4E99-8465-B0F0BFE7563F}">
  <sheetPr codeName="Hoja17"/>
  <dimension ref="B2:R18"/>
  <sheetViews>
    <sheetView showGridLines="0" zoomScale="91" zoomScaleNormal="91" workbookViewId="0">
      <selection activeCell="B2" sqref="B2:D2"/>
    </sheetView>
  </sheetViews>
  <sheetFormatPr baseColWidth="10" defaultRowHeight="15" x14ac:dyDescent="0.25"/>
  <cols>
    <col min="1" max="1" width="4.7109375" customWidth="1"/>
    <col min="2" max="2" width="56.85546875" customWidth="1"/>
    <col min="3" max="3" width="22.140625" customWidth="1"/>
    <col min="4" max="4" width="19" customWidth="1"/>
    <col min="5" max="5" width="15.85546875" customWidth="1"/>
    <col min="6" max="6" width="16.42578125" customWidth="1"/>
    <col min="7" max="7" width="17.85546875" customWidth="1"/>
    <col min="8" max="8" width="12.42578125" customWidth="1"/>
    <col min="9" max="9" width="14.42578125" customWidth="1"/>
    <col min="10" max="10" width="15.28515625" customWidth="1"/>
    <col min="11" max="11" width="10.7109375" customWidth="1"/>
    <col min="13" max="13" width="13.28515625" customWidth="1"/>
    <col min="14" max="14" width="14.140625" customWidth="1"/>
  </cols>
  <sheetData>
    <row r="2" spans="2:18" ht="24" customHeight="1" x14ac:dyDescent="0.25">
      <c r="B2" s="125" t="s">
        <v>0</v>
      </c>
      <c r="C2" s="125"/>
      <c r="D2" s="125"/>
      <c r="E2" s="88"/>
    </row>
    <row r="3" spans="2:18" ht="38.25" customHeight="1" x14ac:dyDescent="0.25">
      <c r="B3" s="127" t="s">
        <v>18</v>
      </c>
      <c r="C3" s="127"/>
      <c r="D3" s="127"/>
      <c r="E3" s="127"/>
    </row>
    <row r="4" spans="2:18" x14ac:dyDescent="0.25">
      <c r="B4" s="126" t="s">
        <v>2</v>
      </c>
      <c r="C4" s="126"/>
      <c r="D4" s="126"/>
      <c r="E4" s="88"/>
    </row>
    <row r="5" spans="2:18" ht="9.75" customHeight="1" x14ac:dyDescent="0.25"/>
    <row r="6" spans="2:18" ht="7.5" customHeight="1" x14ac:dyDescent="0.25"/>
    <row r="8" spans="2:18" ht="62.25" customHeight="1" x14ac:dyDescent="0.25">
      <c r="B8" s="66" t="s">
        <v>3</v>
      </c>
      <c r="C8" s="54" t="s">
        <v>139</v>
      </c>
      <c r="D8" s="54" t="s">
        <v>110</v>
      </c>
      <c r="E8" s="54" t="s">
        <v>151</v>
      </c>
      <c r="F8" s="54" t="s">
        <v>140</v>
      </c>
      <c r="G8" s="54" t="s">
        <v>110</v>
      </c>
      <c r="H8" s="54" t="s">
        <v>151</v>
      </c>
      <c r="I8" s="54" t="s">
        <v>120</v>
      </c>
      <c r="J8" s="54" t="s">
        <v>110</v>
      </c>
      <c r="K8" s="54" t="s">
        <v>151</v>
      </c>
      <c r="L8" s="54" t="s">
        <v>130</v>
      </c>
      <c r="M8" s="54" t="s">
        <v>110</v>
      </c>
      <c r="N8" s="54" t="s">
        <v>151</v>
      </c>
      <c r="O8" s="54" t="s">
        <v>163</v>
      </c>
      <c r="P8" s="54" t="s">
        <v>110</v>
      </c>
      <c r="Q8" s="54" t="s">
        <v>151</v>
      </c>
      <c r="R8" s="54" t="s">
        <v>249</v>
      </c>
    </row>
    <row r="9" spans="2:18" x14ac:dyDescent="0.25">
      <c r="B9" s="73" t="s">
        <v>78</v>
      </c>
      <c r="C9" s="80">
        <v>24000</v>
      </c>
      <c r="D9" s="79">
        <f t="shared" ref="D9:D14" si="0">ABS(C9-$C$17)</f>
        <v>754.16666666666788</v>
      </c>
      <c r="E9" s="79">
        <f t="shared" ref="E9:E14" si="1">(70*30%)*$D$17/D9</f>
        <v>6.8453038674032705</v>
      </c>
      <c r="F9" s="80">
        <v>23750</v>
      </c>
      <c r="G9" s="79">
        <f t="shared" ref="G9:G14" si="2">ABS(F9-$F$17)</f>
        <v>735.83333333333212</v>
      </c>
      <c r="H9" s="79">
        <f t="shared" ref="H9:H14" si="3">(70*17.5%)*$G$17/G9</f>
        <v>0.23584371460930709</v>
      </c>
      <c r="I9" s="80">
        <v>23500</v>
      </c>
      <c r="J9" s="79">
        <f t="shared" ref="J9:J14" si="4">ABS(I9-$I$17)</f>
        <v>645</v>
      </c>
      <c r="K9" s="79">
        <f t="shared" ref="K9:K14" si="5">(70*17.5%)*$J$17/J9</f>
        <v>2.7538759689922481</v>
      </c>
      <c r="L9" s="80">
        <v>23250</v>
      </c>
      <c r="M9" s="79">
        <f t="shared" ref="M9:M14" si="6">ABS(L9-$L$17)</f>
        <v>625</v>
      </c>
      <c r="N9" s="79">
        <f t="shared" ref="N9:N14" si="7">(70*17.5%)*$M$17/M9</f>
        <v>7.35</v>
      </c>
      <c r="O9" s="80">
        <v>23000</v>
      </c>
      <c r="P9" s="79">
        <f t="shared" ref="P9:P14" si="8">ABS(O9-$O$17)</f>
        <v>600</v>
      </c>
      <c r="Q9" s="79">
        <f t="shared" ref="Q9:Q14" si="9">(70*17.5%)*$P$17/P9</f>
        <v>12.25</v>
      </c>
      <c r="R9" s="79">
        <f>E9+H9+K9+N9+Q9</f>
        <v>29.435023551004825</v>
      </c>
    </row>
    <row r="10" spans="2:18" x14ac:dyDescent="0.25">
      <c r="B10" s="73" t="s">
        <v>92</v>
      </c>
      <c r="C10" s="80">
        <v>25000</v>
      </c>
      <c r="D10" s="79">
        <f t="shared" si="0"/>
        <v>245.83333333333212</v>
      </c>
      <c r="E10" s="79">
        <f t="shared" si="1"/>
        <v>21</v>
      </c>
      <c r="F10" s="80">
        <v>24500</v>
      </c>
      <c r="G10" s="79">
        <f t="shared" si="2"/>
        <v>14.166666666667879</v>
      </c>
      <c r="H10" s="79">
        <f t="shared" si="3"/>
        <v>12.25</v>
      </c>
      <c r="I10" s="80">
        <v>24000</v>
      </c>
      <c r="J10" s="79">
        <f t="shared" si="4"/>
        <v>145</v>
      </c>
      <c r="K10" s="79">
        <f t="shared" si="5"/>
        <v>12.25</v>
      </c>
      <c r="L10" s="80">
        <v>23500</v>
      </c>
      <c r="M10" s="79">
        <f t="shared" si="6"/>
        <v>375</v>
      </c>
      <c r="N10" s="79">
        <f t="shared" si="7"/>
        <v>12.25</v>
      </c>
      <c r="O10" s="80">
        <v>23000</v>
      </c>
      <c r="P10" s="79">
        <f t="shared" si="8"/>
        <v>600</v>
      </c>
      <c r="Q10" s="79">
        <f t="shared" si="9"/>
        <v>12.25</v>
      </c>
      <c r="R10" s="79">
        <f t="shared" ref="R10:R14" si="10">E10+H10+K10+N10+Q10</f>
        <v>70</v>
      </c>
    </row>
    <row r="11" spans="2:18" x14ac:dyDescent="0.25">
      <c r="B11" s="73" t="s">
        <v>93</v>
      </c>
      <c r="C11" s="80">
        <v>23625</v>
      </c>
      <c r="D11" s="79">
        <f t="shared" si="0"/>
        <v>1129.1666666666679</v>
      </c>
      <c r="E11" s="79">
        <f t="shared" si="1"/>
        <v>4.5719557195571685</v>
      </c>
      <c r="F11" s="80">
        <v>23175</v>
      </c>
      <c r="G11" s="79">
        <f t="shared" si="2"/>
        <v>1310.8333333333321</v>
      </c>
      <c r="H11" s="79">
        <f t="shared" si="3"/>
        <v>0.13239033693580293</v>
      </c>
      <c r="I11" s="80">
        <v>22500</v>
      </c>
      <c r="J11" s="79">
        <f t="shared" si="4"/>
        <v>1645</v>
      </c>
      <c r="K11" s="79">
        <f t="shared" si="5"/>
        <v>1.0797872340425532</v>
      </c>
      <c r="L11" s="80">
        <v>22160</v>
      </c>
      <c r="M11" s="79">
        <f t="shared" si="6"/>
        <v>1715</v>
      </c>
      <c r="N11" s="79">
        <f t="shared" si="7"/>
        <v>2.6785714285714284</v>
      </c>
      <c r="O11" s="80">
        <v>22000</v>
      </c>
      <c r="P11" s="79">
        <f t="shared" si="8"/>
        <v>1600</v>
      </c>
      <c r="Q11" s="79">
        <f t="shared" si="9"/>
        <v>4.59375</v>
      </c>
      <c r="R11" s="79">
        <f t="shared" si="10"/>
        <v>13.056454719106952</v>
      </c>
    </row>
    <row r="12" spans="2:18" x14ac:dyDescent="0.25">
      <c r="B12" s="72" t="s">
        <v>89</v>
      </c>
      <c r="C12" s="80">
        <v>25000</v>
      </c>
      <c r="D12" s="79">
        <f t="shared" si="0"/>
        <v>245.83333333333212</v>
      </c>
      <c r="E12" s="79">
        <f t="shared" si="1"/>
        <v>21</v>
      </c>
      <c r="F12" s="80">
        <v>24900</v>
      </c>
      <c r="G12" s="79">
        <f t="shared" si="2"/>
        <v>414.16666666666788</v>
      </c>
      <c r="H12" s="79">
        <f t="shared" si="3"/>
        <v>0.41901408450707689</v>
      </c>
      <c r="I12" s="80">
        <v>24800</v>
      </c>
      <c r="J12" s="79">
        <f t="shared" si="4"/>
        <v>655</v>
      </c>
      <c r="K12" s="79">
        <f t="shared" si="5"/>
        <v>2.7118320610687023</v>
      </c>
      <c r="L12" s="80">
        <v>24700</v>
      </c>
      <c r="M12" s="79">
        <f t="shared" si="6"/>
        <v>825</v>
      </c>
      <c r="N12" s="79">
        <f t="shared" si="7"/>
        <v>5.5681818181818183</v>
      </c>
      <c r="O12" s="80">
        <v>24600</v>
      </c>
      <c r="P12" s="79">
        <f t="shared" si="8"/>
        <v>1000</v>
      </c>
      <c r="Q12" s="79">
        <f t="shared" si="9"/>
        <v>7.35</v>
      </c>
      <c r="R12" s="79">
        <f t="shared" si="10"/>
        <v>37.049027963757595</v>
      </c>
    </row>
    <row r="13" spans="2:18" x14ac:dyDescent="0.25">
      <c r="B13" s="73" t="s">
        <v>90</v>
      </c>
      <c r="C13" s="80">
        <v>27900</v>
      </c>
      <c r="D13" s="79">
        <f t="shared" si="0"/>
        <v>3145.8333333333321</v>
      </c>
      <c r="E13" s="79">
        <f t="shared" si="1"/>
        <v>1.6410596026489992</v>
      </c>
      <c r="F13" s="80">
        <v>27600</v>
      </c>
      <c r="G13" s="79">
        <f t="shared" si="2"/>
        <v>3114.1666666666679</v>
      </c>
      <c r="H13" s="79">
        <f t="shared" si="3"/>
        <v>5.5726518597810477E-2</v>
      </c>
      <c r="I13" s="80">
        <v>27100</v>
      </c>
      <c r="J13" s="79">
        <f t="shared" si="4"/>
        <v>2955</v>
      </c>
      <c r="K13" s="79">
        <f t="shared" si="5"/>
        <v>0.6010998307952623</v>
      </c>
      <c r="L13" s="80">
        <v>26700</v>
      </c>
      <c r="M13" s="79">
        <f t="shared" si="6"/>
        <v>2825</v>
      </c>
      <c r="N13" s="79">
        <f t="shared" si="7"/>
        <v>1.6261061946902655</v>
      </c>
      <c r="O13" s="80">
        <v>26100</v>
      </c>
      <c r="P13" s="79">
        <f t="shared" si="8"/>
        <v>2500</v>
      </c>
      <c r="Q13" s="79">
        <f t="shared" si="9"/>
        <v>2.94</v>
      </c>
      <c r="R13" s="79">
        <f t="shared" si="10"/>
        <v>6.8639921467323379</v>
      </c>
    </row>
    <row r="14" spans="2:18" x14ac:dyDescent="0.25">
      <c r="B14" s="72" t="s">
        <v>83</v>
      </c>
      <c r="C14" s="80">
        <v>23000</v>
      </c>
      <c r="D14" s="79">
        <f t="shared" si="0"/>
        <v>1754.1666666666679</v>
      </c>
      <c r="E14" s="79">
        <f t="shared" si="1"/>
        <v>2.942992874109247</v>
      </c>
      <c r="F14" s="80">
        <v>22990</v>
      </c>
      <c r="G14" s="79">
        <f t="shared" si="2"/>
        <v>1495.8333333333321</v>
      </c>
      <c r="H14" s="79">
        <f t="shared" si="3"/>
        <v>0.11601671309193202</v>
      </c>
      <c r="I14" s="80">
        <v>22970</v>
      </c>
      <c r="J14" s="79">
        <f t="shared" si="4"/>
        <v>1175</v>
      </c>
      <c r="K14" s="79">
        <f t="shared" si="5"/>
        <v>1.5117021276595746</v>
      </c>
      <c r="L14" s="80">
        <v>22940</v>
      </c>
      <c r="M14" s="79">
        <f t="shared" si="6"/>
        <v>935</v>
      </c>
      <c r="N14" s="79">
        <f t="shared" si="7"/>
        <v>4.9131016042780749</v>
      </c>
      <c r="O14" s="80">
        <v>22900</v>
      </c>
      <c r="P14" s="79">
        <f t="shared" si="8"/>
        <v>700</v>
      </c>
      <c r="Q14" s="79">
        <f t="shared" si="9"/>
        <v>10.5</v>
      </c>
      <c r="R14" s="79">
        <f t="shared" si="10"/>
        <v>19.983813319138829</v>
      </c>
    </row>
    <row r="15" spans="2:18" x14ac:dyDescent="0.25">
      <c r="B15" s="63"/>
      <c r="C15" s="70"/>
      <c r="D15" s="65"/>
      <c r="E15" s="65"/>
      <c r="F15" s="70"/>
      <c r="G15" s="65"/>
      <c r="H15" s="65"/>
      <c r="I15" s="70"/>
      <c r="J15" s="65"/>
      <c r="K15" s="65"/>
      <c r="L15" s="70"/>
      <c r="M15" s="65"/>
      <c r="N15" s="65"/>
      <c r="O15" s="70"/>
      <c r="P15" s="65"/>
      <c r="Q15" s="65"/>
      <c r="R15" s="65"/>
    </row>
    <row r="16" spans="2:18" x14ac:dyDescent="0.25">
      <c r="B16" s="63"/>
      <c r="C16" s="70" t="s">
        <v>254</v>
      </c>
      <c r="D16" s="65" t="s">
        <v>152</v>
      </c>
      <c r="E16" s="65"/>
      <c r="F16" s="70" t="s">
        <v>254</v>
      </c>
      <c r="G16" s="65" t="s">
        <v>152</v>
      </c>
      <c r="H16" s="65"/>
      <c r="I16" s="70" t="s">
        <v>254</v>
      </c>
      <c r="J16" s="65" t="s">
        <v>152</v>
      </c>
      <c r="K16" s="65"/>
      <c r="L16" s="70" t="s">
        <v>254</v>
      </c>
      <c r="M16" s="65" t="s">
        <v>152</v>
      </c>
      <c r="N16" s="65"/>
      <c r="O16" s="70" t="s">
        <v>254</v>
      </c>
      <c r="P16" s="65" t="s">
        <v>152</v>
      </c>
      <c r="Q16" s="65"/>
      <c r="R16" s="65"/>
    </row>
    <row r="17" spans="2:18" x14ac:dyDescent="0.25">
      <c r="B17" s="63"/>
      <c r="C17" s="70">
        <f>AVERAGE(C9:C14)</f>
        <v>24754.166666666668</v>
      </c>
      <c r="D17" s="65">
        <f>MIN(D9:D14)</f>
        <v>245.83333333333212</v>
      </c>
      <c r="E17" s="65"/>
      <c r="F17" s="70">
        <f>AVERAGE(F9:F14)</f>
        <v>24485.833333333332</v>
      </c>
      <c r="G17" s="65">
        <f>MIN(G9:G14)</f>
        <v>14.166666666667879</v>
      </c>
      <c r="H17" s="65"/>
      <c r="I17" s="70">
        <f>AVERAGE(I9:I14)</f>
        <v>24145</v>
      </c>
      <c r="J17" s="65">
        <f>MIN(J9:J14)</f>
        <v>145</v>
      </c>
      <c r="K17" s="65"/>
      <c r="L17" s="70">
        <f>AVERAGE(L9:L14)</f>
        <v>23875</v>
      </c>
      <c r="M17" s="65">
        <f>MIN(M9:M14)</f>
        <v>375</v>
      </c>
      <c r="N17" s="65"/>
      <c r="O17" s="70">
        <f>AVERAGE(O9:O14)</f>
        <v>23600</v>
      </c>
      <c r="P17" s="65">
        <f>MIN(P9:P14)</f>
        <v>600</v>
      </c>
      <c r="Q17" s="65"/>
      <c r="R17" s="65"/>
    </row>
    <row r="18" spans="2:18" x14ac:dyDescent="0.25">
      <c r="P18" s="49"/>
      <c r="Q18" s="49"/>
      <c r="R18" s="49"/>
    </row>
  </sheetData>
  <mergeCells count="3">
    <mergeCell ref="B3:E3"/>
    <mergeCell ref="B4:D4"/>
    <mergeCell ref="B2:D2"/>
  </mergeCells>
  <pageMargins left="0.7" right="0.7" top="0.75" bottom="0.75" header="0.3" footer="0.3"/>
  <pageSetup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68592-9617-4F66-A6FD-782C839FD273}">
  <sheetPr codeName="Hoja60"/>
  <dimension ref="A2:J21"/>
  <sheetViews>
    <sheetView showGridLines="0" topLeftCell="A4" zoomScale="80" zoomScaleNormal="80" workbookViewId="0">
      <selection activeCell="B10" sqref="B10"/>
    </sheetView>
  </sheetViews>
  <sheetFormatPr baseColWidth="10" defaultRowHeight="15" x14ac:dyDescent="0.25"/>
  <cols>
    <col min="1" max="1" width="4.7109375" style="5" customWidth="1"/>
    <col min="2" max="2" width="44.85546875" style="5" customWidth="1"/>
    <col min="3" max="3" width="16" style="5" customWidth="1"/>
    <col min="4" max="4" width="19" style="5" customWidth="1"/>
    <col min="5" max="5" width="15.85546875" style="5" customWidth="1"/>
    <col min="6" max="6" width="16.42578125" style="5" customWidth="1"/>
    <col min="7" max="7" width="17.85546875" style="5" customWidth="1"/>
    <col min="8" max="8" width="12.42578125" style="5" customWidth="1"/>
    <col min="9" max="9" width="14.42578125" style="5" customWidth="1"/>
    <col min="10" max="10" width="15.28515625" style="5" customWidth="1"/>
    <col min="11" max="11" width="10.7109375" style="5" customWidth="1"/>
    <col min="12" max="12" width="11.42578125" style="5"/>
    <col min="13" max="13" width="13.28515625" style="5" customWidth="1"/>
    <col min="14" max="14" width="14.140625" style="5" customWidth="1"/>
    <col min="15" max="16384" width="11.42578125" style="5"/>
  </cols>
  <sheetData>
    <row r="2" spans="1:9" ht="24" customHeight="1" x14ac:dyDescent="0.25">
      <c r="C2" s="119" t="s">
        <v>0</v>
      </c>
    </row>
    <row r="3" spans="1:9" ht="38.25" customHeight="1" x14ac:dyDescent="0.25">
      <c r="B3" s="127" t="s">
        <v>19</v>
      </c>
      <c r="C3" s="127"/>
      <c r="D3" s="127"/>
      <c r="E3" s="127"/>
    </row>
    <row r="4" spans="1:9" x14ac:dyDescent="0.25">
      <c r="B4" s="126" t="s">
        <v>2</v>
      </c>
      <c r="C4" s="126"/>
      <c r="D4" s="126"/>
    </row>
    <row r="5" spans="1:9" ht="9.75" customHeight="1" x14ac:dyDescent="0.25"/>
    <row r="6" spans="1:9" ht="7.5" customHeight="1" x14ac:dyDescent="0.25"/>
    <row r="8" spans="1:9" ht="62.25" customHeight="1" x14ac:dyDescent="0.25">
      <c r="A8" s="74"/>
      <c r="B8" s="66" t="s">
        <v>3</v>
      </c>
      <c r="C8" s="54" t="s">
        <v>118</v>
      </c>
      <c r="D8" s="54" t="s">
        <v>110</v>
      </c>
      <c r="E8" s="54" t="s">
        <v>151</v>
      </c>
      <c r="F8" s="54" t="s">
        <v>124</v>
      </c>
      <c r="G8" s="54" t="s">
        <v>110</v>
      </c>
      <c r="H8" s="54" t="s">
        <v>151</v>
      </c>
      <c r="I8" s="54" t="s">
        <v>249</v>
      </c>
    </row>
    <row r="9" spans="1:9" x14ac:dyDescent="0.25">
      <c r="A9" s="74"/>
      <c r="B9" s="55" t="s">
        <v>90</v>
      </c>
      <c r="C9" s="56">
        <v>196000</v>
      </c>
      <c r="D9" s="57">
        <f>ABS(C9-$C$17)</f>
        <v>5166.666666666657</v>
      </c>
      <c r="E9" s="57">
        <f>(70*60%)*$D$17/D9</f>
        <v>42</v>
      </c>
      <c r="F9" s="56">
        <v>192000</v>
      </c>
      <c r="G9" s="57">
        <f>ABS(F9-$F$17)</f>
        <v>6366.666666666657</v>
      </c>
      <c r="H9" s="57">
        <f>(70*40%)*$G$17/G9</f>
        <v>28</v>
      </c>
      <c r="I9" s="57">
        <f>E9+H9</f>
        <v>70</v>
      </c>
    </row>
    <row r="10" spans="1:9" x14ac:dyDescent="0.25">
      <c r="A10" s="74"/>
      <c r="B10" s="55" t="s">
        <v>81</v>
      </c>
      <c r="C10" s="56">
        <v>181000</v>
      </c>
      <c r="D10" s="57">
        <f>ABS(C10-$C$17)</f>
        <v>9833.333333333343</v>
      </c>
      <c r="E10" s="57">
        <f>(70*60%)*$D$17/D10</f>
        <v>22.067796610169427</v>
      </c>
      <c r="F10" s="56">
        <v>174000</v>
      </c>
      <c r="G10" s="57">
        <f>ABS(F10-$F$17)</f>
        <v>11633.333333333343</v>
      </c>
      <c r="H10" s="57">
        <f>(70*40%)*$G$17/G10</f>
        <v>15.323782234956983</v>
      </c>
      <c r="I10" s="57">
        <f>E10+H10</f>
        <v>37.391578845126411</v>
      </c>
    </row>
    <row r="11" spans="1:9" x14ac:dyDescent="0.25">
      <c r="A11" s="74"/>
      <c r="B11" s="55" t="s">
        <v>94</v>
      </c>
      <c r="C11" s="56">
        <v>205000</v>
      </c>
      <c r="D11" s="57">
        <f>ABS(C11-$C$17)</f>
        <v>14166.666666666657</v>
      </c>
      <c r="E11" s="57">
        <f>(70*60%)*$D$17/D11</f>
        <v>15.317647058823511</v>
      </c>
      <c r="F11" s="56">
        <v>200900</v>
      </c>
      <c r="G11" s="57">
        <f>ABS(F11-$F$17)</f>
        <v>15266.666666666657</v>
      </c>
      <c r="H11" s="57">
        <f>(70*40%)*$G$17/G11</f>
        <v>11.676855895196496</v>
      </c>
      <c r="I11" s="57">
        <f>E11+H11</f>
        <v>26.994502954020007</v>
      </c>
    </row>
    <row r="12" spans="1:9" x14ac:dyDescent="0.25">
      <c r="A12" s="74"/>
      <c r="B12" s="55" t="s">
        <v>78</v>
      </c>
      <c r="C12" s="56">
        <v>168000</v>
      </c>
      <c r="D12" s="57">
        <f>ABS(C12-$C$17)</f>
        <v>22833.333333333343</v>
      </c>
      <c r="E12" s="57">
        <f>(70*60%)*$D$17/D12</f>
        <v>9.5036496350364743</v>
      </c>
      <c r="F12" s="56">
        <v>162000</v>
      </c>
      <c r="G12" s="57">
        <f>ABS(F12-$F$17)</f>
        <v>23633.333333333343</v>
      </c>
      <c r="H12" s="57">
        <f>(70*40%)*$G$17/G12</f>
        <v>7.5430183356840477</v>
      </c>
      <c r="I12" s="57">
        <f>E12+H12</f>
        <v>17.04666797072052</v>
      </c>
    </row>
    <row r="13" spans="1:9" x14ac:dyDescent="0.25">
      <c r="A13" s="74"/>
      <c r="B13" s="59" t="s">
        <v>83</v>
      </c>
      <c r="C13" s="56">
        <v>165000</v>
      </c>
      <c r="D13" s="57">
        <f>ABS(C13-$C$17)</f>
        <v>25833.333333333343</v>
      </c>
      <c r="E13" s="57">
        <f>(70*60%)*$D$17/D13</f>
        <v>8.3999999999999808</v>
      </c>
      <c r="F13" s="56">
        <v>164900</v>
      </c>
      <c r="G13" s="57">
        <f>ABS(F13-$F$17)</f>
        <v>20733.333333333343</v>
      </c>
      <c r="H13" s="57">
        <f>(70*40%)*$G$17/G13</f>
        <v>8.5980707395498222</v>
      </c>
      <c r="I13" s="57">
        <f>E13+H13</f>
        <v>16.998070739549803</v>
      </c>
    </row>
    <row r="14" spans="1:9" x14ac:dyDescent="0.25">
      <c r="A14" s="74"/>
      <c r="B14" s="59" t="s">
        <v>61</v>
      </c>
      <c r="C14" s="56">
        <v>230000</v>
      </c>
      <c r="D14" s="57">
        <f>ABS(C14-$C$17)</f>
        <v>39166.666666666657</v>
      </c>
      <c r="E14" s="57">
        <f>(70*60%)*$D$17/D14</f>
        <v>5.5404255319148845</v>
      </c>
      <c r="F14" s="56">
        <v>220000</v>
      </c>
      <c r="G14" s="57">
        <f>ABS(F14-$F$17)</f>
        <v>34366.666666666657</v>
      </c>
      <c r="H14" s="57">
        <f>(70*40%)*$G$17/G14</f>
        <v>5.1871968962172588</v>
      </c>
      <c r="I14" s="57">
        <f>E14+H14</f>
        <v>10.727622428132143</v>
      </c>
    </row>
    <row r="15" spans="1:9" x14ac:dyDescent="0.25">
      <c r="A15" s="74"/>
      <c r="B15" s="74"/>
      <c r="C15" s="75"/>
      <c r="D15" s="76"/>
      <c r="E15" s="76"/>
      <c r="F15" s="75"/>
      <c r="G15" s="76"/>
      <c r="H15" s="76"/>
      <c r="I15" s="76"/>
    </row>
    <row r="16" spans="1:9" x14ac:dyDescent="0.25">
      <c r="A16" s="74"/>
      <c r="B16" s="74"/>
      <c r="C16" s="75" t="s">
        <v>254</v>
      </c>
      <c r="D16" s="76" t="s">
        <v>152</v>
      </c>
      <c r="E16" s="76"/>
      <c r="F16" s="75" t="s">
        <v>254</v>
      </c>
      <c r="G16" s="76" t="s">
        <v>152</v>
      </c>
      <c r="H16" s="76"/>
      <c r="I16" s="76"/>
    </row>
    <row r="17" spans="1:10" x14ac:dyDescent="0.25">
      <c r="A17" s="74"/>
      <c r="B17" s="74"/>
      <c r="C17" s="75">
        <f>AVERAGE(C9:C14)</f>
        <v>190833.33333333334</v>
      </c>
      <c r="D17" s="76">
        <f>MIN(D9:D14)</f>
        <v>5166.666666666657</v>
      </c>
      <c r="E17" s="76"/>
      <c r="F17" s="75">
        <f>AVERAGE(F9:F14)</f>
        <v>185633.33333333334</v>
      </c>
      <c r="G17" s="76">
        <f>MIN(G9:G14)</f>
        <v>6366.666666666657</v>
      </c>
      <c r="H17" s="76"/>
      <c r="I17" s="76"/>
    </row>
    <row r="18" spans="1:10" x14ac:dyDescent="0.25">
      <c r="A18" s="74"/>
      <c r="B18" s="74"/>
      <c r="C18" s="74"/>
      <c r="D18" s="76"/>
      <c r="E18" s="76"/>
      <c r="F18" s="74"/>
      <c r="G18" s="74"/>
      <c r="H18" s="74"/>
      <c r="I18" s="74"/>
      <c r="J18" s="74"/>
    </row>
    <row r="21" spans="1:10" ht="89.25" customHeight="1" x14ac:dyDescent="0.25"/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A8ED0-33BB-40A7-B26C-9D6596202611}">
  <sheetPr codeName="Hoja19"/>
  <dimension ref="B2:L17"/>
  <sheetViews>
    <sheetView showGridLines="0" zoomScale="95" zoomScaleNormal="95" workbookViewId="0">
      <selection activeCell="L13" sqref="L13"/>
    </sheetView>
  </sheetViews>
  <sheetFormatPr baseColWidth="10" defaultRowHeight="15" x14ac:dyDescent="0.25"/>
  <cols>
    <col min="1" max="1" width="4.7109375" customWidth="1"/>
    <col min="2" max="2" width="41" customWidth="1"/>
    <col min="3" max="3" width="18.140625" customWidth="1"/>
    <col min="4" max="4" width="19" customWidth="1"/>
    <col min="5" max="5" width="15.85546875" customWidth="1"/>
    <col min="6" max="6" width="16.42578125" customWidth="1"/>
    <col min="7" max="7" width="17.85546875" customWidth="1"/>
    <col min="8" max="8" width="12.42578125" customWidth="1"/>
    <col min="9" max="9" width="14.42578125" customWidth="1"/>
    <col min="10" max="10" width="15.28515625" customWidth="1"/>
    <col min="11" max="11" width="10.7109375" customWidth="1"/>
    <col min="13" max="13" width="13.28515625" customWidth="1"/>
    <col min="14" max="14" width="14.140625" customWidth="1"/>
  </cols>
  <sheetData>
    <row r="2" spans="2:12" x14ac:dyDescent="0.25">
      <c r="C2" s="1" t="s">
        <v>0</v>
      </c>
    </row>
    <row r="3" spans="2:12" ht="21" x14ac:dyDescent="0.25">
      <c r="B3" s="127" t="s">
        <v>20</v>
      </c>
      <c r="C3" s="127"/>
      <c r="D3" s="127"/>
      <c r="E3" s="127"/>
    </row>
    <row r="4" spans="2:12" x14ac:dyDescent="0.25">
      <c r="B4" s="126" t="s">
        <v>2</v>
      </c>
      <c r="C4" s="126"/>
      <c r="D4" s="126"/>
    </row>
    <row r="5" spans="2:12" x14ac:dyDescent="0.25"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</row>
    <row r="6" spans="2:12" ht="62.25" customHeight="1" x14ac:dyDescent="0.25">
      <c r="B6" s="12" t="s">
        <v>3</v>
      </c>
      <c r="C6" s="89" t="s">
        <v>118</v>
      </c>
      <c r="D6" s="11" t="s">
        <v>110</v>
      </c>
      <c r="E6" s="11" t="s">
        <v>151</v>
      </c>
      <c r="F6" s="89" t="s">
        <v>126</v>
      </c>
      <c r="G6" s="11" t="s">
        <v>110</v>
      </c>
      <c r="H6" s="11" t="s">
        <v>151</v>
      </c>
      <c r="I6" s="89" t="s">
        <v>127</v>
      </c>
      <c r="J6" s="11" t="s">
        <v>110</v>
      </c>
      <c r="K6" s="11" t="s">
        <v>151</v>
      </c>
      <c r="L6" s="11" t="s">
        <v>249</v>
      </c>
    </row>
    <row r="7" spans="2:12" x14ac:dyDescent="0.25">
      <c r="B7" s="17" t="s">
        <v>78</v>
      </c>
      <c r="C7" s="52">
        <v>31260</v>
      </c>
      <c r="D7" s="35">
        <f t="shared" ref="D7:D13" si="0">ABS(C7-$C$16)</f>
        <v>3862.8571428571449</v>
      </c>
      <c r="E7" s="35">
        <f t="shared" ref="E7:E13" si="1">(70*40%)*$D$16/D7</f>
        <v>2.7337278106508709</v>
      </c>
      <c r="F7" s="32">
        <v>29730</v>
      </c>
      <c r="G7" s="35">
        <f t="shared" ref="G7:G13" si="2">ABS(F7-$F$16)</f>
        <v>4600</v>
      </c>
      <c r="H7" s="35">
        <f t="shared" ref="H7:H13" si="3">(70*30%)*$G$16/G7</f>
        <v>3.0586956521739133</v>
      </c>
      <c r="I7" s="32">
        <v>28200</v>
      </c>
      <c r="J7" s="35">
        <f t="shared" ref="J7:J13" si="4">ABS(I7-$I$16)</f>
        <v>5328.5714285714275</v>
      </c>
      <c r="K7" s="35">
        <f t="shared" ref="K7:K13" si="5">(70*30%)*$J$16/J7</f>
        <v>3.8284182305630075</v>
      </c>
      <c r="L7" s="45">
        <f>E7+H7+K7</f>
        <v>9.620841693387792</v>
      </c>
    </row>
    <row r="8" spans="2:12" x14ac:dyDescent="0.25">
      <c r="B8" s="17" t="s">
        <v>81</v>
      </c>
      <c r="C8" s="52">
        <v>38600</v>
      </c>
      <c r="D8" s="35">
        <f t="shared" si="0"/>
        <v>3477.1428571428551</v>
      </c>
      <c r="E8" s="35">
        <f t="shared" si="1"/>
        <v>3.0369761709120642</v>
      </c>
      <c r="F8" s="32">
        <v>37100</v>
      </c>
      <c r="G8" s="35">
        <f t="shared" si="2"/>
        <v>2770</v>
      </c>
      <c r="H8" s="35">
        <f t="shared" si="3"/>
        <v>5.0794223826714804</v>
      </c>
      <c r="I8" s="32">
        <v>36200</v>
      </c>
      <c r="J8" s="35">
        <f t="shared" si="4"/>
        <v>2671.4285714285725</v>
      </c>
      <c r="K8" s="35">
        <f t="shared" si="5"/>
        <v>7.6363636363636411</v>
      </c>
      <c r="L8" s="45">
        <f t="shared" ref="L8:L13" si="6">E8+H8+K8</f>
        <v>15.752762189947184</v>
      </c>
    </row>
    <row r="9" spans="2:12" x14ac:dyDescent="0.25">
      <c r="B9" s="18" t="s">
        <v>92</v>
      </c>
      <c r="C9" s="52">
        <v>35500</v>
      </c>
      <c r="D9" s="35">
        <f t="shared" si="0"/>
        <v>377.14285714285506</v>
      </c>
      <c r="E9" s="35">
        <f t="shared" si="1"/>
        <v>28</v>
      </c>
      <c r="F9" s="32">
        <v>35000</v>
      </c>
      <c r="G9" s="35">
        <f t="shared" si="2"/>
        <v>670</v>
      </c>
      <c r="H9" s="35">
        <f t="shared" si="3"/>
        <v>21</v>
      </c>
      <c r="I9" s="32">
        <v>34500</v>
      </c>
      <c r="J9" s="35">
        <f t="shared" si="4"/>
        <v>971.42857142857247</v>
      </c>
      <c r="K9" s="35">
        <f t="shared" si="5"/>
        <v>21</v>
      </c>
      <c r="L9" s="45">
        <f t="shared" si="6"/>
        <v>70</v>
      </c>
    </row>
    <row r="10" spans="2:12" x14ac:dyDescent="0.25">
      <c r="B10" s="17" t="s">
        <v>62</v>
      </c>
      <c r="C10" s="52">
        <v>40000</v>
      </c>
      <c r="D10" s="35">
        <f t="shared" si="0"/>
        <v>4877.1428571428551</v>
      </c>
      <c r="E10" s="35">
        <f t="shared" si="1"/>
        <v>2.165202108963082</v>
      </c>
      <c r="F10" s="32">
        <v>39500</v>
      </c>
      <c r="G10" s="35">
        <f t="shared" si="2"/>
        <v>5170</v>
      </c>
      <c r="H10" s="35">
        <f t="shared" si="3"/>
        <v>2.7214700193423598</v>
      </c>
      <c r="I10" s="32">
        <v>39000</v>
      </c>
      <c r="J10" s="35">
        <f t="shared" si="4"/>
        <v>5471.4285714285725</v>
      </c>
      <c r="K10" s="35">
        <f t="shared" si="5"/>
        <v>3.7284595300261127</v>
      </c>
      <c r="L10" s="45">
        <f t="shared" si="6"/>
        <v>8.6151316583315545</v>
      </c>
    </row>
    <row r="11" spans="2:12" x14ac:dyDescent="0.25">
      <c r="B11" s="18" t="s">
        <v>68</v>
      </c>
      <c r="C11" s="52">
        <v>33500</v>
      </c>
      <c r="D11" s="35">
        <f t="shared" si="0"/>
        <v>1622.8571428571449</v>
      </c>
      <c r="E11" s="35">
        <f t="shared" si="1"/>
        <v>6.5070422535210826</v>
      </c>
      <c r="F11" s="32">
        <v>32500</v>
      </c>
      <c r="G11" s="35">
        <f t="shared" si="2"/>
        <v>1830</v>
      </c>
      <c r="H11" s="35">
        <f t="shared" si="3"/>
        <v>7.6885245901639347</v>
      </c>
      <c r="I11" s="32">
        <v>31850</v>
      </c>
      <c r="J11" s="35">
        <f t="shared" si="4"/>
        <v>1678.5714285714275</v>
      </c>
      <c r="K11" s="35">
        <f t="shared" si="5"/>
        <v>12.153191489361722</v>
      </c>
      <c r="L11" s="45">
        <f t="shared" si="6"/>
        <v>26.348758333046739</v>
      </c>
    </row>
    <row r="12" spans="2:12" x14ac:dyDescent="0.25">
      <c r="B12" s="17" t="s">
        <v>90</v>
      </c>
      <c r="C12" s="52">
        <v>37000</v>
      </c>
      <c r="D12" s="35">
        <f t="shared" si="0"/>
        <v>1877.1428571428551</v>
      </c>
      <c r="E12" s="35">
        <f t="shared" si="1"/>
        <v>5.6255707762556826</v>
      </c>
      <c r="F12" s="32">
        <v>36500</v>
      </c>
      <c r="G12" s="35">
        <f t="shared" si="2"/>
        <v>2170</v>
      </c>
      <c r="H12" s="35">
        <f t="shared" si="3"/>
        <v>6.4838709677419351</v>
      </c>
      <c r="I12" s="32">
        <v>35000</v>
      </c>
      <c r="J12" s="35">
        <f t="shared" si="4"/>
        <v>1471.4285714285725</v>
      </c>
      <c r="K12" s="35">
        <f t="shared" si="5"/>
        <v>13.864077669902917</v>
      </c>
      <c r="L12" s="45">
        <f t="shared" si="6"/>
        <v>25.973519413900533</v>
      </c>
    </row>
    <row r="13" spans="2:12" ht="16.5" customHeight="1" x14ac:dyDescent="0.25">
      <c r="B13" s="18" t="s">
        <v>83</v>
      </c>
      <c r="C13" s="52">
        <v>30000</v>
      </c>
      <c r="D13" s="35">
        <f t="shared" si="0"/>
        <v>5122.8571428571449</v>
      </c>
      <c r="E13" s="35">
        <f t="shared" si="1"/>
        <v>2.0613496932515214</v>
      </c>
      <c r="F13" s="32">
        <v>29980</v>
      </c>
      <c r="G13" s="35">
        <f t="shared" si="2"/>
        <v>4350</v>
      </c>
      <c r="H13" s="35">
        <f t="shared" si="3"/>
        <v>3.2344827586206897</v>
      </c>
      <c r="I13" s="32">
        <v>29950</v>
      </c>
      <c r="J13" s="35">
        <f t="shared" si="4"/>
        <v>3578.5714285714275</v>
      </c>
      <c r="K13" s="35">
        <f t="shared" si="5"/>
        <v>5.7005988023952172</v>
      </c>
      <c r="L13" s="45">
        <f t="shared" si="6"/>
        <v>10.996431254267428</v>
      </c>
    </row>
    <row r="14" spans="2:12" x14ac:dyDescent="0.25">
      <c r="B14" s="46"/>
      <c r="C14" s="47"/>
      <c r="D14" s="48"/>
      <c r="E14" s="48"/>
      <c r="F14" s="47"/>
      <c r="G14" s="48"/>
      <c r="H14" s="48"/>
      <c r="I14" s="47"/>
      <c r="J14" s="48"/>
      <c r="K14" s="48"/>
      <c r="L14" s="48"/>
    </row>
    <row r="15" spans="2:12" x14ac:dyDescent="0.25">
      <c r="B15" s="46"/>
      <c r="C15" s="47" t="s">
        <v>254</v>
      </c>
      <c r="D15" s="48" t="s">
        <v>152</v>
      </c>
      <c r="E15" s="48"/>
      <c r="F15" s="47" t="s">
        <v>254</v>
      </c>
      <c r="G15" s="48" t="s">
        <v>152</v>
      </c>
      <c r="H15" s="48"/>
      <c r="I15" s="47" t="s">
        <v>254</v>
      </c>
      <c r="J15" s="48" t="s">
        <v>152</v>
      </c>
      <c r="K15" s="48"/>
      <c r="L15" s="48"/>
    </row>
    <row r="16" spans="2:12" x14ac:dyDescent="0.25">
      <c r="B16" s="9"/>
      <c r="C16" s="38">
        <f>AVERAGE(C7:C13)</f>
        <v>35122.857142857145</v>
      </c>
      <c r="D16" s="37">
        <f>MIN(D7:D13)</f>
        <v>377.14285714285506</v>
      </c>
      <c r="E16" s="37"/>
      <c r="F16" s="38">
        <f>AVERAGE(F7:F13)</f>
        <v>34330</v>
      </c>
      <c r="G16" s="37">
        <f>MIN(G7:G13)</f>
        <v>670</v>
      </c>
      <c r="H16" s="37"/>
      <c r="I16" s="38">
        <f>AVERAGE(I7:I13)</f>
        <v>33528.571428571428</v>
      </c>
      <c r="J16" s="37">
        <f>MIN(J7:J13)</f>
        <v>971.42857142857247</v>
      </c>
      <c r="K16" s="37"/>
      <c r="L16" s="37"/>
    </row>
    <row r="17" spans="2:12" x14ac:dyDescent="0.25">
      <c r="B17" s="9"/>
      <c r="C17" s="9"/>
      <c r="D17" s="37"/>
      <c r="E17" s="37"/>
      <c r="F17" s="9"/>
      <c r="G17" s="9"/>
      <c r="H17" s="9"/>
      <c r="I17" s="9"/>
      <c r="J17" s="37"/>
      <c r="K17" s="37"/>
      <c r="L17" s="37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31F6C-CE3E-41BA-BCB8-59140D8A1E5B}">
  <sheetPr codeName="Hoja20"/>
  <dimension ref="B2:N23"/>
  <sheetViews>
    <sheetView showGridLines="0" topLeftCell="D2" zoomScale="112" zoomScaleNormal="112" workbookViewId="0">
      <selection activeCell="L15" sqref="L15"/>
    </sheetView>
  </sheetViews>
  <sheetFormatPr baseColWidth="10" defaultRowHeight="15" x14ac:dyDescent="0.25"/>
  <cols>
    <col min="1" max="1" width="2.42578125" customWidth="1"/>
    <col min="2" max="2" width="56.42578125" customWidth="1"/>
    <col min="3" max="3" width="21.85546875" customWidth="1"/>
    <col min="4" max="4" width="18.5703125" bestFit="1" customWidth="1"/>
    <col min="5" max="5" width="15.140625" bestFit="1" customWidth="1"/>
    <col min="6" max="6" width="20.5703125" customWidth="1"/>
    <col min="7" max="7" width="14.85546875" bestFit="1" customWidth="1"/>
    <col min="8" max="8" width="12.42578125" customWidth="1"/>
    <col min="9" max="9" width="16.42578125" customWidth="1"/>
    <col min="10" max="10" width="15.28515625" customWidth="1"/>
    <col min="11" max="11" width="10.7109375" customWidth="1"/>
    <col min="12" max="12" width="15.140625" bestFit="1" customWidth="1"/>
    <col min="13" max="13" width="12.5703125" bestFit="1" customWidth="1"/>
    <col min="14" max="14" width="13.140625" bestFit="1" customWidth="1"/>
  </cols>
  <sheetData>
    <row r="2" spans="2:14" ht="24" customHeight="1" x14ac:dyDescent="0.25">
      <c r="C2" s="1" t="s">
        <v>0</v>
      </c>
    </row>
    <row r="3" spans="2:14" ht="21" x14ac:dyDescent="0.25">
      <c r="B3" s="127" t="s">
        <v>21</v>
      </c>
      <c r="C3" s="127"/>
      <c r="D3" s="127"/>
      <c r="E3" s="127"/>
    </row>
    <row r="4" spans="2:14" x14ac:dyDescent="0.25">
      <c r="B4" s="126" t="s">
        <v>2</v>
      </c>
      <c r="C4" s="126"/>
      <c r="D4" s="126"/>
    </row>
    <row r="5" spans="2:14" ht="9.75" customHeight="1" x14ac:dyDescent="0.25"/>
    <row r="7" spans="2:14" ht="62.25" customHeight="1" x14ac:dyDescent="0.25">
      <c r="B7" s="66" t="s">
        <v>3</v>
      </c>
      <c r="C7" s="54" t="s">
        <v>118</v>
      </c>
      <c r="D7" s="54" t="s">
        <v>110</v>
      </c>
      <c r="E7" s="54" t="s">
        <v>151</v>
      </c>
      <c r="F7" s="54" t="s">
        <v>119</v>
      </c>
      <c r="G7" s="54" t="s">
        <v>110</v>
      </c>
      <c r="H7" s="54" t="s">
        <v>151</v>
      </c>
      <c r="I7" s="54" t="s">
        <v>144</v>
      </c>
      <c r="J7" s="54" t="s">
        <v>110</v>
      </c>
      <c r="K7" s="54" t="s">
        <v>151</v>
      </c>
      <c r="L7" s="54" t="s">
        <v>247</v>
      </c>
      <c r="M7" s="62"/>
    </row>
    <row r="8" spans="2:14" x14ac:dyDescent="0.25">
      <c r="B8" s="72" t="s">
        <v>78</v>
      </c>
      <c r="C8" s="80">
        <v>15195</v>
      </c>
      <c r="D8" s="79">
        <f t="shared" ref="D8:D15" si="0">ABS(C8-$C$18)</f>
        <v>439.5</v>
      </c>
      <c r="E8" s="79">
        <f t="shared" ref="E8:E15" si="1">(70*40%)*$D$18/D8</f>
        <v>28</v>
      </c>
      <c r="F8" s="80">
        <v>14000</v>
      </c>
      <c r="G8" s="79">
        <f t="shared" ref="G8:G15" si="2">ABS(F8-$F$18)</f>
        <v>1071.5</v>
      </c>
      <c r="H8" s="79">
        <f t="shared" ref="H8:H15" si="3">(70*30%)*$G$18/G8</f>
        <v>11.200653289780682</v>
      </c>
      <c r="I8" s="80">
        <v>13750</v>
      </c>
      <c r="J8" s="79">
        <f t="shared" ref="J8:J15" si="4">ABS(I8-$I$18)</f>
        <v>974.25</v>
      </c>
      <c r="K8" s="79">
        <f t="shared" ref="K8:K15" si="5">(70*30%)*$J$18/J8</f>
        <v>13.358737490377214</v>
      </c>
      <c r="L8" s="79">
        <f>E8+H8+K8</f>
        <v>52.559390780157898</v>
      </c>
      <c r="M8" s="65"/>
      <c r="N8" s="9"/>
    </row>
    <row r="9" spans="2:14" x14ac:dyDescent="0.25">
      <c r="B9" s="72" t="s">
        <v>81</v>
      </c>
      <c r="C9" s="80">
        <v>17200</v>
      </c>
      <c r="D9" s="79">
        <f t="shared" si="0"/>
        <v>1565.5</v>
      </c>
      <c r="E9" s="79">
        <f t="shared" si="1"/>
        <v>7.8607473650590869</v>
      </c>
      <c r="F9" s="80">
        <v>16600</v>
      </c>
      <c r="G9" s="79">
        <f t="shared" si="2"/>
        <v>1528.5</v>
      </c>
      <c r="H9" s="79">
        <f t="shared" si="3"/>
        <v>7.8518155053974485</v>
      </c>
      <c r="I9" s="80">
        <v>16200</v>
      </c>
      <c r="J9" s="79">
        <f t="shared" si="4"/>
        <v>1475.75</v>
      </c>
      <c r="K9" s="79">
        <f t="shared" si="5"/>
        <v>8.819075046586482</v>
      </c>
      <c r="L9" s="79">
        <f t="shared" ref="L9:L15" si="6">E9+H9+K9</f>
        <v>24.531637917043017</v>
      </c>
      <c r="M9" s="65"/>
      <c r="N9" s="9"/>
    </row>
    <row r="10" spans="2:14" x14ac:dyDescent="0.25">
      <c r="B10" s="72" t="s">
        <v>92</v>
      </c>
      <c r="C10" s="80">
        <v>15000</v>
      </c>
      <c r="D10" s="79">
        <f t="shared" si="0"/>
        <v>634.5</v>
      </c>
      <c r="E10" s="79">
        <f t="shared" si="1"/>
        <v>19.394799054373522</v>
      </c>
      <c r="F10" s="80">
        <v>14500</v>
      </c>
      <c r="G10" s="79">
        <f t="shared" si="2"/>
        <v>571.5</v>
      </c>
      <c r="H10" s="79">
        <f t="shared" si="3"/>
        <v>21</v>
      </c>
      <c r="I10" s="80">
        <v>14000</v>
      </c>
      <c r="J10" s="79">
        <f t="shared" si="4"/>
        <v>724.25</v>
      </c>
      <c r="K10" s="79">
        <f t="shared" si="5"/>
        <v>17.969968933379359</v>
      </c>
      <c r="L10" s="79">
        <f t="shared" si="6"/>
        <v>58.364767987752884</v>
      </c>
      <c r="M10" s="65"/>
      <c r="N10" s="9"/>
    </row>
    <row r="11" spans="2:14" x14ac:dyDescent="0.25">
      <c r="B11" s="72" t="s">
        <v>62</v>
      </c>
      <c r="C11" s="80">
        <v>25000</v>
      </c>
      <c r="D11" s="79">
        <f t="shared" si="0"/>
        <v>9365.5</v>
      </c>
      <c r="E11" s="79">
        <f t="shared" si="1"/>
        <v>1.3139714911109925</v>
      </c>
      <c r="F11" s="80">
        <v>24500</v>
      </c>
      <c r="G11" s="79">
        <f t="shared" si="2"/>
        <v>9428.5</v>
      </c>
      <c r="H11" s="79">
        <f t="shared" si="3"/>
        <v>1.2728960067879302</v>
      </c>
      <c r="I11" s="80">
        <v>24000</v>
      </c>
      <c r="J11" s="79">
        <f t="shared" si="4"/>
        <v>9275.75</v>
      </c>
      <c r="K11" s="79">
        <f t="shared" si="5"/>
        <v>1.403094089426731</v>
      </c>
      <c r="L11" s="79">
        <f t="shared" si="6"/>
        <v>3.989961587325654</v>
      </c>
      <c r="M11" s="65"/>
      <c r="N11" s="9"/>
    </row>
    <row r="12" spans="2:14" x14ac:dyDescent="0.25">
      <c r="B12" s="72" t="s">
        <v>68</v>
      </c>
      <c r="C12" s="80">
        <v>9800</v>
      </c>
      <c r="D12" s="79">
        <f t="shared" si="0"/>
        <v>5834.5</v>
      </c>
      <c r="E12" s="79">
        <f t="shared" si="1"/>
        <v>2.1091781643671266</v>
      </c>
      <c r="F12" s="80">
        <v>9500</v>
      </c>
      <c r="G12" s="79">
        <f t="shared" si="2"/>
        <v>5571.5</v>
      </c>
      <c r="H12" s="79">
        <f t="shared" si="3"/>
        <v>2.154087768105537</v>
      </c>
      <c r="I12" s="80">
        <v>9200</v>
      </c>
      <c r="J12" s="79">
        <f t="shared" si="4"/>
        <v>5524.25</v>
      </c>
      <c r="K12" s="79">
        <f t="shared" si="5"/>
        <v>2.3559306693216273</v>
      </c>
      <c r="L12" s="79">
        <f t="shared" si="6"/>
        <v>6.6191966017942905</v>
      </c>
      <c r="M12" s="65"/>
      <c r="N12" s="9"/>
    </row>
    <row r="13" spans="2:14" x14ac:dyDescent="0.25">
      <c r="B13" s="72" t="s">
        <v>90</v>
      </c>
      <c r="C13" s="80">
        <v>13800</v>
      </c>
      <c r="D13" s="79">
        <f t="shared" si="0"/>
        <v>1834.5</v>
      </c>
      <c r="E13" s="79">
        <f t="shared" si="1"/>
        <v>6.7080948487326246</v>
      </c>
      <c r="F13" s="80">
        <v>13200</v>
      </c>
      <c r="G13" s="79">
        <f t="shared" si="2"/>
        <v>1871.5</v>
      </c>
      <c r="H13" s="79">
        <f t="shared" si="3"/>
        <v>6.4127705049425598</v>
      </c>
      <c r="I13" s="80">
        <v>12900</v>
      </c>
      <c r="J13" s="79">
        <f t="shared" si="4"/>
        <v>1824.25</v>
      </c>
      <c r="K13" s="79">
        <f t="shared" si="5"/>
        <v>7.1343017678498013</v>
      </c>
      <c r="L13" s="79">
        <f t="shared" si="6"/>
        <v>20.255167121524988</v>
      </c>
      <c r="M13" s="65"/>
      <c r="N13" s="9"/>
    </row>
    <row r="14" spans="2:14" x14ac:dyDescent="0.25">
      <c r="B14" s="72" t="s">
        <v>73</v>
      </c>
      <c r="C14" s="80">
        <v>16581</v>
      </c>
      <c r="D14" s="79">
        <f t="shared" si="0"/>
        <v>946.5</v>
      </c>
      <c r="E14" s="79">
        <f t="shared" si="1"/>
        <v>13.001584786053883</v>
      </c>
      <c r="F14" s="80">
        <v>15822</v>
      </c>
      <c r="G14" s="79">
        <f t="shared" si="2"/>
        <v>750.5</v>
      </c>
      <c r="H14" s="79">
        <f t="shared" si="3"/>
        <v>15.991339107261826</v>
      </c>
      <c r="I14" s="80">
        <v>15344</v>
      </c>
      <c r="J14" s="79">
        <f t="shared" si="4"/>
        <v>619.75</v>
      </c>
      <c r="K14" s="79">
        <f t="shared" si="5"/>
        <v>21</v>
      </c>
      <c r="L14" s="79">
        <f t="shared" si="6"/>
        <v>49.992923893315705</v>
      </c>
      <c r="M14" s="65"/>
      <c r="N14" s="9"/>
    </row>
    <row r="15" spans="2:14" x14ac:dyDescent="0.25">
      <c r="B15" s="72" t="s">
        <v>83</v>
      </c>
      <c r="C15" s="80">
        <v>12500</v>
      </c>
      <c r="D15" s="79">
        <f t="shared" si="0"/>
        <v>3134.5</v>
      </c>
      <c r="E15" s="79">
        <f t="shared" si="1"/>
        <v>3.9259850055830277</v>
      </c>
      <c r="F15" s="80">
        <v>12450</v>
      </c>
      <c r="G15" s="79">
        <f t="shared" si="2"/>
        <v>2621.5</v>
      </c>
      <c r="H15" s="79">
        <f t="shared" si="3"/>
        <v>4.5781041388518027</v>
      </c>
      <c r="I15" s="80">
        <v>12400</v>
      </c>
      <c r="J15" s="79">
        <f t="shared" si="4"/>
        <v>2324.25</v>
      </c>
      <c r="K15" s="79">
        <f t="shared" si="5"/>
        <v>5.5995482413681836</v>
      </c>
      <c r="L15" s="79">
        <f t="shared" si="6"/>
        <v>14.103637385803015</v>
      </c>
      <c r="M15" s="65"/>
      <c r="N15" s="9"/>
    </row>
    <row r="16" spans="2:14" ht="21" customHeight="1" x14ac:dyDescent="0.25">
      <c r="B16" s="63"/>
      <c r="C16" s="70"/>
      <c r="D16" s="65"/>
      <c r="E16" s="65"/>
      <c r="F16" s="70"/>
      <c r="G16" s="65"/>
      <c r="H16" s="65"/>
      <c r="I16" s="70"/>
      <c r="J16" s="65"/>
      <c r="K16" s="65"/>
      <c r="L16" s="65"/>
      <c r="M16" s="65"/>
      <c r="N16" s="9"/>
    </row>
    <row r="17" spans="2:14" x14ac:dyDescent="0.25">
      <c r="B17" s="63"/>
      <c r="C17" s="70" t="s">
        <v>254</v>
      </c>
      <c r="D17" s="65" t="s">
        <v>152</v>
      </c>
      <c r="E17" s="65"/>
      <c r="F17" s="70" t="s">
        <v>254</v>
      </c>
      <c r="G17" s="65" t="s">
        <v>152</v>
      </c>
      <c r="H17" s="65"/>
      <c r="I17" s="70" t="s">
        <v>254</v>
      </c>
      <c r="J17" s="65" t="s">
        <v>152</v>
      </c>
      <c r="K17" s="65"/>
      <c r="L17" s="65"/>
      <c r="M17" s="65"/>
      <c r="N17" s="9"/>
    </row>
    <row r="18" spans="2:14" x14ac:dyDescent="0.25">
      <c r="B18" s="63"/>
      <c r="C18" s="70">
        <f>AVERAGE(C8:C15)</f>
        <v>15634.5</v>
      </c>
      <c r="D18" s="65">
        <f>MIN(D8:D15)</f>
        <v>439.5</v>
      </c>
      <c r="E18" s="65"/>
      <c r="F18" s="70">
        <f>AVERAGE(F8:F15)</f>
        <v>15071.5</v>
      </c>
      <c r="G18" s="65">
        <f>MIN(G8:G15)</f>
        <v>571.5</v>
      </c>
      <c r="H18" s="65"/>
      <c r="I18" s="70">
        <f>AVERAGE(I8:I15)</f>
        <v>14724.25</v>
      </c>
      <c r="J18" s="65">
        <f>MIN(J8:J15)</f>
        <v>619.75</v>
      </c>
      <c r="K18" s="65"/>
      <c r="L18" s="65"/>
      <c r="M18" s="65"/>
      <c r="N18" s="9"/>
    </row>
    <row r="19" spans="2:14" x14ac:dyDescent="0.25">
      <c r="B19" s="63"/>
      <c r="C19" s="63"/>
      <c r="D19" s="65"/>
      <c r="E19" s="65"/>
      <c r="F19" s="63"/>
      <c r="G19" s="63"/>
      <c r="H19" s="63"/>
      <c r="I19" s="70"/>
      <c r="J19" s="63"/>
      <c r="K19" s="63"/>
      <c r="L19" s="63"/>
      <c r="M19" s="65"/>
      <c r="N19" s="9"/>
    </row>
    <row r="20" spans="2:14" x14ac:dyDescent="0.25">
      <c r="B20" s="63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5"/>
      <c r="N20" s="9"/>
    </row>
    <row r="21" spans="2:14" x14ac:dyDescent="0.25">
      <c r="M21" s="63"/>
      <c r="N21" s="63"/>
    </row>
    <row r="22" spans="2:14" ht="56.25" customHeight="1" x14ac:dyDescent="0.25">
      <c r="M22" s="63"/>
      <c r="N22" s="63"/>
    </row>
    <row r="23" spans="2:14" ht="77.25" customHeight="1" x14ac:dyDescent="0.25"/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D8379-A5A1-44C6-A0F5-6BE6539E64C5}">
  <sheetPr codeName="Hoja21"/>
  <dimension ref="B2:L21"/>
  <sheetViews>
    <sheetView showGridLines="0" showRowColHeaders="0" topLeftCell="C7" zoomScale="118" zoomScaleNormal="118" workbookViewId="0">
      <selection activeCell="L12" sqref="L12"/>
    </sheetView>
  </sheetViews>
  <sheetFormatPr baseColWidth="10" defaultRowHeight="15" x14ac:dyDescent="0.25"/>
  <cols>
    <col min="1" max="1" width="4.7109375" customWidth="1"/>
    <col min="2" max="2" width="40.28515625" customWidth="1"/>
    <col min="3" max="3" width="24.5703125" customWidth="1"/>
    <col min="4" max="4" width="13" bestFit="1" customWidth="1"/>
    <col min="5" max="5" width="14.85546875" customWidth="1"/>
    <col min="6" max="6" width="10.7109375" bestFit="1" customWidth="1"/>
    <col min="7" max="7" width="14.85546875" bestFit="1" customWidth="1"/>
    <col min="8" max="8" width="11" bestFit="1" customWidth="1"/>
    <col min="9" max="9" width="14.42578125" customWidth="1"/>
    <col min="10" max="10" width="14.85546875" bestFit="1" customWidth="1"/>
    <col min="11" max="11" width="10.7109375" customWidth="1"/>
    <col min="12" max="12" width="8.85546875" bestFit="1" customWidth="1"/>
    <col min="13" max="13" width="13.28515625" customWidth="1"/>
    <col min="14" max="14" width="14.140625" customWidth="1"/>
  </cols>
  <sheetData>
    <row r="2" spans="2:12" ht="24" customHeight="1" x14ac:dyDescent="0.25">
      <c r="C2" s="1" t="s">
        <v>0</v>
      </c>
    </row>
    <row r="3" spans="2:12" ht="38.25" customHeight="1" x14ac:dyDescent="0.25">
      <c r="B3" s="127" t="s">
        <v>22</v>
      </c>
      <c r="C3" s="127"/>
      <c r="D3" s="127"/>
      <c r="E3" s="127"/>
    </row>
    <row r="4" spans="2:12" x14ac:dyDescent="0.25">
      <c r="B4" s="126" t="s">
        <v>2</v>
      </c>
      <c r="C4" s="126"/>
      <c r="D4" s="126"/>
    </row>
    <row r="5" spans="2:12" ht="9.75" customHeight="1" x14ac:dyDescent="0.25"/>
    <row r="6" spans="2:12" ht="7.5" customHeight="1" x14ac:dyDescent="0.25"/>
    <row r="8" spans="2:12" ht="62.25" customHeight="1" x14ac:dyDescent="0.25">
      <c r="B8" s="66" t="s">
        <v>3</v>
      </c>
      <c r="C8" s="54" t="s">
        <v>170</v>
      </c>
      <c r="D8" s="54" t="s">
        <v>110</v>
      </c>
      <c r="E8" s="54" t="s">
        <v>151</v>
      </c>
      <c r="F8" s="54" t="s">
        <v>171</v>
      </c>
      <c r="G8" s="54" t="s">
        <v>110</v>
      </c>
      <c r="H8" s="54" t="s">
        <v>151</v>
      </c>
      <c r="I8" s="54" t="s">
        <v>124</v>
      </c>
      <c r="J8" s="54" t="s">
        <v>110</v>
      </c>
      <c r="K8" s="54" t="s">
        <v>151</v>
      </c>
      <c r="L8" s="54" t="s">
        <v>249</v>
      </c>
    </row>
    <row r="9" spans="2:12" x14ac:dyDescent="0.25">
      <c r="B9" s="55" t="s">
        <v>96</v>
      </c>
      <c r="C9" s="56">
        <v>61000</v>
      </c>
      <c r="D9" s="57">
        <f t="shared" ref="D9:D15" si="0">ABS(C9-$C$18)</f>
        <v>2904.2857142857174</v>
      </c>
      <c r="E9" s="57">
        <f t="shared" ref="E9:E15" si="1">(70*40%)*$D$18/D9</f>
        <v>0.92277422528280217</v>
      </c>
      <c r="F9" s="56">
        <v>60900</v>
      </c>
      <c r="G9" s="57">
        <f t="shared" ref="G9:G15" si="2">ABS(F9-$F$18)</f>
        <v>3847.1428571428551</v>
      </c>
      <c r="H9" s="57">
        <f t="shared" ref="H9:H15" si="3">(70*30%)*$G$18/G9</f>
        <v>2.4407723728184081</v>
      </c>
      <c r="I9" s="56">
        <v>60800</v>
      </c>
      <c r="J9" s="57">
        <f t="shared" ref="J9:J15" si="4">ABS(I9-$I$18)</f>
        <v>5434.2857142857174</v>
      </c>
      <c r="K9" s="57">
        <f t="shared" ref="K9:K15" si="5">(70*30%)*$J$18/J9</f>
        <v>6.3154574132492201</v>
      </c>
      <c r="L9" s="57">
        <f>E9+H9+K9</f>
        <v>9.6790040113504308</v>
      </c>
    </row>
    <row r="10" spans="2:12" x14ac:dyDescent="0.25">
      <c r="B10" s="59" t="s">
        <v>61</v>
      </c>
      <c r="C10" s="56">
        <v>72000</v>
      </c>
      <c r="D10" s="57">
        <f t="shared" si="0"/>
        <v>13904.285714285717</v>
      </c>
      <c r="E10" s="57">
        <f t="shared" si="1"/>
        <v>0.1927463269289981</v>
      </c>
      <c r="F10" s="56">
        <v>70000</v>
      </c>
      <c r="G10" s="57">
        <f t="shared" si="2"/>
        <v>12947.142857142855</v>
      </c>
      <c r="H10" s="57">
        <f t="shared" si="3"/>
        <v>0.7252565375703377</v>
      </c>
      <c r="I10" s="56">
        <v>66000</v>
      </c>
      <c r="J10" s="57">
        <f t="shared" si="4"/>
        <v>10634.285714285717</v>
      </c>
      <c r="K10" s="57">
        <f t="shared" si="5"/>
        <v>3.2272971520687856</v>
      </c>
      <c r="L10" s="57">
        <f t="shared" ref="L10:L15" si="6">E10+H10+K10</f>
        <v>4.1453000165681217</v>
      </c>
    </row>
    <row r="11" spans="2:12" x14ac:dyDescent="0.25">
      <c r="B11" s="55" t="s">
        <v>93</v>
      </c>
      <c r="C11" s="56">
        <v>44170</v>
      </c>
      <c r="D11" s="57">
        <f t="shared" si="0"/>
        <v>13925.714285714283</v>
      </c>
      <c r="E11" s="57">
        <f t="shared" si="1"/>
        <v>0.19244973327861503</v>
      </c>
      <c r="F11" s="56">
        <v>43520</v>
      </c>
      <c r="G11" s="57">
        <f t="shared" si="2"/>
        <v>13532.857142857145</v>
      </c>
      <c r="H11" s="57">
        <f t="shared" si="3"/>
        <v>0.69386677926738816</v>
      </c>
      <c r="I11" s="56">
        <v>42860</v>
      </c>
      <c r="J11" s="57">
        <f t="shared" si="4"/>
        <v>12505.714285714283</v>
      </c>
      <c r="K11" s="57">
        <f t="shared" si="5"/>
        <v>2.7443454420836249</v>
      </c>
      <c r="L11" s="57">
        <f t="shared" si="6"/>
        <v>3.6306619546296282</v>
      </c>
    </row>
    <row r="12" spans="2:12" x14ac:dyDescent="0.25">
      <c r="B12" s="55" t="s">
        <v>82</v>
      </c>
      <c r="C12" s="56">
        <v>58000</v>
      </c>
      <c r="D12" s="57">
        <f t="shared" si="0"/>
        <v>95.714285714282596</v>
      </c>
      <c r="E12" s="57">
        <f t="shared" si="1"/>
        <v>28</v>
      </c>
      <c r="F12" s="56">
        <v>57500</v>
      </c>
      <c r="G12" s="57">
        <f t="shared" si="2"/>
        <v>447.14285714285506</v>
      </c>
      <c r="H12" s="57">
        <f t="shared" si="3"/>
        <v>21</v>
      </c>
      <c r="I12" s="56">
        <v>57000</v>
      </c>
      <c r="J12" s="57">
        <f t="shared" si="4"/>
        <v>1634.2857142857174</v>
      </c>
      <c r="K12" s="57">
        <f t="shared" si="5"/>
        <v>21</v>
      </c>
      <c r="L12" s="57">
        <f t="shared" si="6"/>
        <v>70</v>
      </c>
    </row>
    <row r="13" spans="2:12" x14ac:dyDescent="0.25">
      <c r="B13" s="55" t="s">
        <v>73</v>
      </c>
      <c r="C13" s="56">
        <v>48000</v>
      </c>
      <c r="D13" s="57">
        <f t="shared" si="0"/>
        <v>10095.714285714283</v>
      </c>
      <c r="E13" s="57">
        <f t="shared" si="1"/>
        <v>0.2654591764539323</v>
      </c>
      <c r="F13" s="56">
        <v>45000</v>
      </c>
      <c r="G13" s="57">
        <f t="shared" si="2"/>
        <v>12052.857142857145</v>
      </c>
      <c r="H13" s="57">
        <f t="shared" si="3"/>
        <v>0.77906838923787702</v>
      </c>
      <c r="I13" s="56">
        <v>42000</v>
      </c>
      <c r="J13" s="57">
        <f t="shared" si="4"/>
        <v>13365.714285714283</v>
      </c>
      <c r="K13" s="57">
        <f t="shared" si="5"/>
        <v>2.5677640017101382</v>
      </c>
      <c r="L13" s="57">
        <f t="shared" si="6"/>
        <v>3.6122915674019476</v>
      </c>
    </row>
    <row r="14" spans="2:12" x14ac:dyDescent="0.25">
      <c r="B14" s="55" t="s">
        <v>97</v>
      </c>
      <c r="C14" s="56">
        <v>70500</v>
      </c>
      <c r="D14" s="57">
        <f t="shared" si="0"/>
        <v>12404.285714285717</v>
      </c>
      <c r="E14" s="57">
        <f t="shared" si="1"/>
        <v>0.21605435909247248</v>
      </c>
      <c r="F14" s="56">
        <v>69500</v>
      </c>
      <c r="G14" s="57">
        <f t="shared" si="2"/>
        <v>12447.142857142855</v>
      </c>
      <c r="H14" s="57">
        <f t="shared" si="3"/>
        <v>0.75438999196602441</v>
      </c>
      <c r="I14" s="56">
        <v>66000</v>
      </c>
      <c r="J14" s="57">
        <f t="shared" si="4"/>
        <v>10634.285714285717</v>
      </c>
      <c r="K14" s="57">
        <f t="shared" si="5"/>
        <v>3.2272971520687856</v>
      </c>
      <c r="L14" s="57">
        <f t="shared" si="6"/>
        <v>4.1977415031272827</v>
      </c>
    </row>
    <row r="15" spans="2:12" x14ac:dyDescent="0.25">
      <c r="B15" s="55" t="s">
        <v>83</v>
      </c>
      <c r="C15" s="56">
        <v>53000</v>
      </c>
      <c r="D15" s="57">
        <f t="shared" si="0"/>
        <v>5095.7142857142826</v>
      </c>
      <c r="E15" s="57">
        <f t="shared" si="1"/>
        <v>0.52593215587326603</v>
      </c>
      <c r="F15" s="56">
        <v>52950</v>
      </c>
      <c r="G15" s="57">
        <f t="shared" si="2"/>
        <v>4102.8571428571449</v>
      </c>
      <c r="H15" s="57">
        <f t="shared" si="3"/>
        <v>2.2886490250696259</v>
      </c>
      <c r="I15" s="56">
        <v>52900</v>
      </c>
      <c r="J15" s="57">
        <f t="shared" si="4"/>
        <v>2465.7142857142826</v>
      </c>
      <c r="K15" s="57">
        <f t="shared" si="5"/>
        <v>13.918887601390542</v>
      </c>
      <c r="L15" s="57">
        <f t="shared" si="6"/>
        <v>16.733468782333436</v>
      </c>
    </row>
    <row r="16" spans="2:12" s="5" customFormat="1" x14ac:dyDescent="0.25">
      <c r="B16" s="62"/>
      <c r="C16" s="75"/>
      <c r="D16" s="76"/>
      <c r="E16" s="76"/>
      <c r="F16" s="75"/>
      <c r="G16" s="76"/>
      <c r="H16" s="76"/>
      <c r="I16" s="75"/>
      <c r="J16" s="76"/>
      <c r="K16" s="76"/>
      <c r="L16" s="76"/>
    </row>
    <row r="17" spans="2:12" x14ac:dyDescent="0.25">
      <c r="B17" s="62"/>
      <c r="C17" s="75" t="s">
        <v>254</v>
      </c>
      <c r="D17" s="76" t="s">
        <v>152</v>
      </c>
      <c r="E17" s="76"/>
      <c r="F17" s="75" t="s">
        <v>254</v>
      </c>
      <c r="G17" s="76" t="s">
        <v>152</v>
      </c>
      <c r="H17" s="76"/>
      <c r="I17" s="75" t="s">
        <v>254</v>
      </c>
      <c r="J17" s="76" t="s">
        <v>152</v>
      </c>
      <c r="K17" s="76"/>
      <c r="L17" s="76"/>
    </row>
    <row r="18" spans="2:12" x14ac:dyDescent="0.25">
      <c r="B18" s="62"/>
      <c r="C18" s="75">
        <f>AVERAGE(C9:C15)</f>
        <v>58095.714285714283</v>
      </c>
      <c r="D18" s="76">
        <f>MIN(D9:D15)</f>
        <v>95.714285714282596</v>
      </c>
      <c r="E18" s="76"/>
      <c r="F18" s="75">
        <f>AVERAGE(F9:F15)</f>
        <v>57052.857142857145</v>
      </c>
      <c r="G18" s="76">
        <f>MIN(G9:G15)</f>
        <v>447.14285714285506</v>
      </c>
      <c r="H18" s="76"/>
      <c r="I18" s="75">
        <f>AVERAGE(I9:I15)</f>
        <v>55365.714285714283</v>
      </c>
      <c r="J18" s="76">
        <f>MIN(J9:J15)</f>
        <v>1634.2857142857174</v>
      </c>
      <c r="K18" s="76"/>
      <c r="L18" s="76"/>
    </row>
    <row r="20" spans="2:12" ht="60" customHeight="1" x14ac:dyDescent="0.25"/>
    <row r="21" spans="2:12" x14ac:dyDescent="0.25">
      <c r="B21" s="8"/>
      <c r="C21" s="4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080D4-8F60-4620-AD0D-B98B05BB3CFE}">
  <sheetPr codeName="Hoja22"/>
  <dimension ref="B2:N19"/>
  <sheetViews>
    <sheetView showGridLines="0" topLeftCell="B2" workbookViewId="0">
      <selection activeCell="F11" sqref="F11"/>
    </sheetView>
  </sheetViews>
  <sheetFormatPr baseColWidth="10" defaultRowHeight="15" x14ac:dyDescent="0.25"/>
  <cols>
    <col min="1" max="1" width="4.7109375" customWidth="1"/>
    <col min="2" max="2" width="39" customWidth="1"/>
    <col min="3" max="3" width="17.28515625" customWidth="1"/>
    <col min="4" max="4" width="10.7109375" customWidth="1"/>
    <col min="5" max="5" width="11.85546875" bestFit="1" customWidth="1"/>
    <col min="6" max="6" width="16.85546875" customWidth="1"/>
    <col min="7" max="7" width="14.85546875" bestFit="1" customWidth="1"/>
    <col min="8" max="8" width="11" bestFit="1" customWidth="1"/>
    <col min="9" max="9" width="14.42578125" customWidth="1"/>
    <col min="10" max="10" width="15.28515625" customWidth="1"/>
    <col min="11" max="11" width="10.7109375" customWidth="1"/>
    <col min="12" max="12" width="9.5703125" bestFit="1" customWidth="1"/>
    <col min="13" max="13" width="13.28515625" customWidth="1"/>
    <col min="14" max="14" width="13.140625" bestFit="1" customWidth="1"/>
  </cols>
  <sheetData>
    <row r="2" spans="2:13" ht="24" customHeight="1" x14ac:dyDescent="0.25">
      <c r="C2" s="1" t="s">
        <v>0</v>
      </c>
    </row>
    <row r="3" spans="2:13" ht="21" x14ac:dyDescent="0.25">
      <c r="B3" s="127" t="s">
        <v>23</v>
      </c>
      <c r="C3" s="127"/>
      <c r="D3" s="127"/>
      <c r="E3" s="127"/>
    </row>
    <row r="4" spans="2:13" x14ac:dyDescent="0.25">
      <c r="B4" s="126" t="s">
        <v>2</v>
      </c>
      <c r="C4" s="126"/>
      <c r="D4" s="126"/>
    </row>
    <row r="5" spans="2:13" ht="9.75" customHeight="1" x14ac:dyDescent="0.25"/>
    <row r="6" spans="2:13" ht="7.5" customHeight="1" x14ac:dyDescent="0.25"/>
    <row r="8" spans="2:13" s="7" customFormat="1" ht="62.25" customHeight="1" x14ac:dyDescent="0.25">
      <c r="B8" s="11" t="s">
        <v>3</v>
      </c>
      <c r="C8" s="11" t="s">
        <v>180</v>
      </c>
      <c r="D8" s="11" t="s">
        <v>110</v>
      </c>
      <c r="E8" s="11" t="s">
        <v>151</v>
      </c>
      <c r="F8" s="11" t="s">
        <v>171</v>
      </c>
      <c r="G8" s="11" t="s">
        <v>110</v>
      </c>
      <c r="H8" s="11" t="s">
        <v>151</v>
      </c>
      <c r="I8" s="11" t="s">
        <v>124</v>
      </c>
      <c r="J8" s="11" t="s">
        <v>110</v>
      </c>
      <c r="K8" s="11" t="s">
        <v>151</v>
      </c>
      <c r="L8" s="11" t="s">
        <v>250</v>
      </c>
      <c r="M8" s="10"/>
    </row>
    <row r="9" spans="2:13" x14ac:dyDescent="0.25">
      <c r="B9" s="18" t="s">
        <v>61</v>
      </c>
      <c r="C9" s="52">
        <v>30000</v>
      </c>
      <c r="D9" s="35">
        <f t="shared" ref="D9:D14" si="0">ABS(C9-$C$17)</f>
        <v>7916.6666666666679</v>
      </c>
      <c r="E9" s="35">
        <f t="shared" ref="E9:E14" si="1">(70*40%)*$D$17/D9</f>
        <v>3.2421052631578986</v>
      </c>
      <c r="F9" s="32">
        <v>29000</v>
      </c>
      <c r="G9" s="35">
        <f t="shared" ref="G9:G14" si="2">ABS(F9-$F$17)</f>
        <v>7596.6666666666679</v>
      </c>
      <c r="H9" s="35">
        <f t="shared" ref="H9:H14" si="3">(70*30%)*$G$17/G9</f>
        <v>4.3584905660377391</v>
      </c>
      <c r="I9" s="32">
        <v>28000</v>
      </c>
      <c r="J9" s="35">
        <f t="shared" ref="J9:J14" si="4">ABS(I9-$I$17)</f>
        <v>7225</v>
      </c>
      <c r="K9" s="35">
        <f t="shared" ref="K9:K14" si="5">(70*30%)*$J$17/J9</f>
        <v>6.3217993079584778</v>
      </c>
      <c r="L9" s="45">
        <f>E9+H9+K9</f>
        <v>13.922395137154115</v>
      </c>
      <c r="M9" s="46"/>
    </row>
    <row r="10" spans="2:13" x14ac:dyDescent="0.25">
      <c r="B10" s="17" t="s">
        <v>93</v>
      </c>
      <c r="C10" s="52">
        <v>19000</v>
      </c>
      <c r="D10" s="35">
        <f t="shared" si="0"/>
        <v>3083.3333333333321</v>
      </c>
      <c r="E10" s="35">
        <f t="shared" si="1"/>
        <v>8.3243243243243388</v>
      </c>
      <c r="F10" s="32">
        <v>17800</v>
      </c>
      <c r="G10" s="35">
        <f t="shared" si="2"/>
        <v>3603.3333333333321</v>
      </c>
      <c r="H10" s="35">
        <f t="shared" si="3"/>
        <v>9.1887141535615289</v>
      </c>
      <c r="I10" s="32">
        <v>16500</v>
      </c>
      <c r="J10" s="35">
        <f t="shared" si="4"/>
        <v>4275</v>
      </c>
      <c r="K10" s="35">
        <f t="shared" si="5"/>
        <v>10.684210526315789</v>
      </c>
      <c r="L10" s="45">
        <f t="shared" ref="L10:L14" si="6">E10+H10+K10</f>
        <v>28.197249004201659</v>
      </c>
      <c r="M10" s="46"/>
    </row>
    <row r="11" spans="2:13" x14ac:dyDescent="0.25">
      <c r="B11" s="18" t="s">
        <v>68</v>
      </c>
      <c r="C11" s="52">
        <v>19200</v>
      </c>
      <c r="D11" s="35">
        <f t="shared" si="0"/>
        <v>2883.3333333333321</v>
      </c>
      <c r="E11" s="35">
        <f t="shared" si="1"/>
        <v>8.901734104046259</v>
      </c>
      <c r="F11" s="32">
        <v>18240</v>
      </c>
      <c r="G11" s="35">
        <f t="shared" si="2"/>
        <v>3163.3333333333321</v>
      </c>
      <c r="H11" s="35">
        <f t="shared" si="3"/>
        <v>10.466807165437316</v>
      </c>
      <c r="I11" s="32">
        <v>17350</v>
      </c>
      <c r="J11" s="35">
        <f t="shared" si="4"/>
        <v>3425</v>
      </c>
      <c r="K11" s="35">
        <f t="shared" si="5"/>
        <v>13.335766423357665</v>
      </c>
      <c r="L11" s="45">
        <f t="shared" si="6"/>
        <v>32.70430769284124</v>
      </c>
      <c r="M11" s="46"/>
    </row>
    <row r="12" spans="2:13" x14ac:dyDescent="0.25">
      <c r="B12" s="17" t="s">
        <v>82</v>
      </c>
      <c r="C12" s="52">
        <v>24000</v>
      </c>
      <c r="D12" s="35">
        <f t="shared" si="0"/>
        <v>1916.6666666666679</v>
      </c>
      <c r="E12" s="35">
        <f t="shared" si="1"/>
        <v>13.391304347826097</v>
      </c>
      <c r="F12" s="32">
        <v>23500</v>
      </c>
      <c r="G12" s="35">
        <f t="shared" si="2"/>
        <v>2096.6666666666679</v>
      </c>
      <c r="H12" s="35">
        <f t="shared" si="3"/>
        <v>15.791732909379974</v>
      </c>
      <c r="I12" s="32">
        <v>23000</v>
      </c>
      <c r="J12" s="35">
        <f t="shared" si="4"/>
        <v>2225</v>
      </c>
      <c r="K12" s="35">
        <f t="shared" si="5"/>
        <v>20.528089887640448</v>
      </c>
      <c r="L12" s="45">
        <f t="shared" si="6"/>
        <v>49.711127144846515</v>
      </c>
      <c r="M12" s="46"/>
    </row>
    <row r="13" spans="2:13" x14ac:dyDescent="0.25">
      <c r="B13" s="17" t="s">
        <v>73</v>
      </c>
      <c r="C13" s="52">
        <v>17300</v>
      </c>
      <c r="D13" s="35">
        <f t="shared" si="0"/>
        <v>4783.3333333333321</v>
      </c>
      <c r="E13" s="35">
        <f t="shared" si="1"/>
        <v>5.3658536585365937</v>
      </c>
      <c r="F13" s="32">
        <v>16900</v>
      </c>
      <c r="G13" s="35">
        <f t="shared" si="2"/>
        <v>4503.3333333333321</v>
      </c>
      <c r="H13" s="35">
        <f t="shared" si="3"/>
        <v>7.3523316062176249</v>
      </c>
      <c r="I13" s="32">
        <v>16850</v>
      </c>
      <c r="J13" s="35">
        <f t="shared" si="4"/>
        <v>3925</v>
      </c>
      <c r="K13" s="35">
        <f t="shared" si="5"/>
        <v>11.636942675159236</v>
      </c>
      <c r="L13" s="45">
        <f t="shared" si="6"/>
        <v>24.355127939913455</v>
      </c>
      <c r="M13" s="46"/>
    </row>
    <row r="14" spans="2:13" x14ac:dyDescent="0.25">
      <c r="B14" s="17" t="s">
        <v>83</v>
      </c>
      <c r="C14" s="52">
        <v>23000</v>
      </c>
      <c r="D14" s="35">
        <f t="shared" si="0"/>
        <v>916.66666666666788</v>
      </c>
      <c r="E14" s="35">
        <f t="shared" si="1"/>
        <v>28</v>
      </c>
      <c r="F14" s="32">
        <v>22980</v>
      </c>
      <c r="G14" s="35">
        <f t="shared" si="2"/>
        <v>1576.6666666666679</v>
      </c>
      <c r="H14" s="35">
        <f t="shared" si="3"/>
        <v>21.000000000000004</v>
      </c>
      <c r="I14" s="32">
        <v>22950</v>
      </c>
      <c r="J14" s="35">
        <f t="shared" si="4"/>
        <v>2175</v>
      </c>
      <c r="K14" s="35">
        <f t="shared" si="5"/>
        <v>21</v>
      </c>
      <c r="L14" s="45">
        <f t="shared" si="6"/>
        <v>70</v>
      </c>
      <c r="M14" s="46"/>
    </row>
    <row r="15" spans="2:13" s="5" customFormat="1" x14ac:dyDescent="0.25">
      <c r="B15" s="46"/>
      <c r="C15" s="47"/>
      <c r="D15" s="48"/>
      <c r="E15" s="48"/>
      <c r="F15" s="47"/>
      <c r="G15" s="48"/>
      <c r="H15" s="48"/>
      <c r="I15" s="47"/>
      <c r="J15" s="48"/>
      <c r="K15" s="48"/>
      <c r="L15" s="48"/>
      <c r="M15" s="46"/>
    </row>
    <row r="16" spans="2:13" x14ac:dyDescent="0.25">
      <c r="B16" s="46"/>
      <c r="C16" s="47" t="s">
        <v>254</v>
      </c>
      <c r="D16" s="48" t="s">
        <v>152</v>
      </c>
      <c r="E16" s="48"/>
      <c r="F16" s="47" t="s">
        <v>254</v>
      </c>
      <c r="G16" s="48" t="s">
        <v>152</v>
      </c>
      <c r="H16" s="48"/>
      <c r="I16" s="47" t="s">
        <v>254</v>
      </c>
      <c r="J16" s="48" t="s">
        <v>152</v>
      </c>
      <c r="K16" s="48"/>
      <c r="L16" s="48"/>
      <c r="M16" s="46"/>
    </row>
    <row r="17" spans="2:14" x14ac:dyDescent="0.25">
      <c r="B17" s="46"/>
      <c r="C17" s="47">
        <f>AVERAGE(C9:C14)</f>
        <v>22083.333333333332</v>
      </c>
      <c r="D17" s="48">
        <f>MIN(D9:D14)</f>
        <v>916.66666666666788</v>
      </c>
      <c r="E17" s="48"/>
      <c r="F17" s="47">
        <f>AVERAGE(F9:F14)</f>
        <v>21403.333333333332</v>
      </c>
      <c r="G17" s="48">
        <f>MIN(G9:G14)</f>
        <v>1576.6666666666679</v>
      </c>
      <c r="H17" s="48"/>
      <c r="I17" s="47">
        <f>AVERAGE(I9:I14)</f>
        <v>20775</v>
      </c>
      <c r="J17" s="48">
        <f>MIN(J9:J14)</f>
        <v>2175</v>
      </c>
      <c r="K17" s="48"/>
      <c r="L17" s="48"/>
      <c r="M17" s="46"/>
    </row>
    <row r="18" spans="2:14" x14ac:dyDescent="0.25">
      <c r="B18" s="46"/>
      <c r="C18" s="47"/>
      <c r="D18" s="46"/>
      <c r="E18" s="46"/>
      <c r="F18" s="46"/>
      <c r="G18" s="46"/>
      <c r="H18" s="46"/>
      <c r="I18" s="47"/>
      <c r="J18" s="46"/>
      <c r="K18" s="46"/>
      <c r="L18" s="46"/>
      <c r="M18" s="46"/>
    </row>
    <row r="19" spans="2:14" ht="66" customHeight="1" x14ac:dyDescent="0.25">
      <c r="M19" s="46"/>
      <c r="N19" s="46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E1EA6-D068-4EB2-973C-0392B68B5A95}">
  <sheetPr codeName="Hoja23"/>
  <dimension ref="A2:I15"/>
  <sheetViews>
    <sheetView showGridLines="0" topLeftCell="A2" zoomScale="115" zoomScaleNormal="115" workbookViewId="0">
      <selection activeCell="I8" sqref="I8"/>
    </sheetView>
  </sheetViews>
  <sheetFormatPr baseColWidth="10" defaultRowHeight="15" x14ac:dyDescent="0.25"/>
  <cols>
    <col min="1" max="1" width="4.7109375" customWidth="1"/>
    <col min="2" max="2" width="33.42578125" bestFit="1" customWidth="1"/>
    <col min="3" max="3" width="15.42578125" customWidth="1"/>
    <col min="4" max="4" width="12.28515625" customWidth="1"/>
    <col min="5" max="5" width="11.85546875" bestFit="1" customWidth="1"/>
    <col min="6" max="6" width="13" customWidth="1"/>
    <col min="7" max="7" width="14.85546875" bestFit="1" customWidth="1"/>
    <col min="8" max="8" width="12.42578125" customWidth="1"/>
    <col min="9" max="9" width="14.42578125" customWidth="1"/>
    <col min="10" max="10" width="14.85546875" bestFit="1" customWidth="1"/>
    <col min="11" max="11" width="10.7109375" customWidth="1"/>
    <col min="12" max="12" width="8.85546875" bestFit="1" customWidth="1"/>
    <col min="13" max="13" width="13.28515625" customWidth="1"/>
    <col min="14" max="14" width="14.140625" customWidth="1"/>
  </cols>
  <sheetData>
    <row r="2" spans="1:9" ht="24" customHeight="1" x14ac:dyDescent="0.25">
      <c r="C2" s="1" t="s">
        <v>0</v>
      </c>
    </row>
    <row r="3" spans="1:9" ht="21" x14ac:dyDescent="0.25">
      <c r="B3" s="127" t="s">
        <v>24</v>
      </c>
      <c r="C3" s="127"/>
      <c r="D3" s="127"/>
      <c r="E3" s="127"/>
    </row>
    <row r="4" spans="1:9" x14ac:dyDescent="0.25">
      <c r="B4" s="126" t="s">
        <v>2</v>
      </c>
      <c r="C4" s="126"/>
      <c r="D4" s="126"/>
    </row>
    <row r="5" spans="1:9" ht="7.5" customHeight="1" x14ac:dyDescent="0.25"/>
    <row r="7" spans="1:9" ht="30" x14ac:dyDescent="0.25">
      <c r="A7" s="7"/>
      <c r="B7" s="54" t="s">
        <v>3</v>
      </c>
      <c r="C7" s="54" t="s">
        <v>174</v>
      </c>
      <c r="D7" s="54" t="s">
        <v>110</v>
      </c>
      <c r="E7" s="54" t="s">
        <v>151</v>
      </c>
      <c r="F7" s="54" t="s">
        <v>175</v>
      </c>
      <c r="G7" s="54" t="s">
        <v>110</v>
      </c>
      <c r="H7" s="54" t="s">
        <v>151</v>
      </c>
      <c r="I7" s="54" t="s">
        <v>249</v>
      </c>
    </row>
    <row r="8" spans="1:9" x14ac:dyDescent="0.25">
      <c r="B8" s="55" t="s">
        <v>99</v>
      </c>
      <c r="C8" s="87">
        <v>197221</v>
      </c>
      <c r="D8" s="85">
        <f t="shared" ref="D8:D9" si="0">ABS(C8-$C$12)</f>
        <v>20510.5</v>
      </c>
      <c r="E8" s="85">
        <f t="shared" ref="E8:E9" si="1">(70*60%)*$D$12/D8</f>
        <v>42</v>
      </c>
      <c r="F8" s="86">
        <v>194202</v>
      </c>
      <c r="G8" s="85">
        <f t="shared" ref="G8:G9" si="2">ABS(F8-$F$12)</f>
        <v>20151</v>
      </c>
      <c r="H8" s="85">
        <f t="shared" ref="H8:H9" si="3">(70*40%)*$G$12/G8</f>
        <v>28</v>
      </c>
      <c r="I8" s="90">
        <f t="shared" ref="I8:I9" si="4">E8+H8</f>
        <v>70</v>
      </c>
    </row>
    <row r="9" spans="1:9" x14ac:dyDescent="0.25">
      <c r="B9" s="55" t="s">
        <v>100</v>
      </c>
      <c r="C9" s="87">
        <v>156200</v>
      </c>
      <c r="D9" s="85">
        <f t="shared" si="0"/>
        <v>20510.5</v>
      </c>
      <c r="E9" s="85">
        <f t="shared" si="1"/>
        <v>42</v>
      </c>
      <c r="F9" s="86">
        <v>153900</v>
      </c>
      <c r="G9" s="85">
        <f t="shared" si="2"/>
        <v>20151</v>
      </c>
      <c r="H9" s="85">
        <f t="shared" si="3"/>
        <v>28</v>
      </c>
      <c r="I9" s="90">
        <f t="shared" si="4"/>
        <v>70</v>
      </c>
    </row>
    <row r="10" spans="1:9" x14ac:dyDescent="0.25">
      <c r="B10" s="62"/>
      <c r="C10" s="81"/>
      <c r="D10" s="82"/>
      <c r="E10" s="82"/>
      <c r="F10" s="81"/>
      <c r="G10" s="82"/>
      <c r="H10" s="82"/>
      <c r="I10" s="82"/>
    </row>
    <row r="11" spans="1:9" x14ac:dyDescent="0.25">
      <c r="B11" s="62"/>
      <c r="C11" s="70" t="s">
        <v>254</v>
      </c>
      <c r="D11" s="65" t="s">
        <v>152</v>
      </c>
      <c r="E11" s="82"/>
      <c r="F11" s="70" t="s">
        <v>254</v>
      </c>
      <c r="G11" s="65" t="s">
        <v>152</v>
      </c>
      <c r="H11" s="82"/>
      <c r="I11" s="82"/>
    </row>
    <row r="12" spans="1:9" x14ac:dyDescent="0.25">
      <c r="B12" s="62"/>
      <c r="C12" s="70">
        <f>AVERAGE(C8:C9)</f>
        <v>176710.5</v>
      </c>
      <c r="D12" s="65">
        <f>MIN(D8:D9)</f>
        <v>20510.5</v>
      </c>
      <c r="E12" s="82"/>
      <c r="F12" s="70">
        <f>AVERAGE(F8:F9)</f>
        <v>174051</v>
      </c>
      <c r="G12" s="65">
        <f>MIN(G8:G9)</f>
        <v>20151</v>
      </c>
      <c r="H12" s="82"/>
      <c r="I12" s="82"/>
    </row>
    <row r="13" spans="1:9" x14ac:dyDescent="0.25">
      <c r="G13" s="49"/>
      <c r="H13" s="49"/>
      <c r="I13" s="49"/>
    </row>
    <row r="15" spans="1:9" x14ac:dyDescent="0.25">
      <c r="E15" s="49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BFC62-6959-45F1-AD3D-9CCEF0290CBE}">
  <sheetPr codeName="Hoja24"/>
  <dimension ref="A2:J14"/>
  <sheetViews>
    <sheetView showGridLines="0" workbookViewId="0">
      <selection activeCell="A8" sqref="A8"/>
    </sheetView>
  </sheetViews>
  <sheetFormatPr baseColWidth="10" defaultRowHeight="15" x14ac:dyDescent="0.25"/>
  <cols>
    <col min="1" max="1" width="4.7109375" customWidth="1"/>
    <col min="2" max="2" width="33.42578125" bestFit="1" customWidth="1"/>
    <col min="3" max="3" width="18.85546875" customWidth="1"/>
    <col min="4" max="4" width="14.85546875" customWidth="1"/>
    <col min="5" max="5" width="11.85546875" bestFit="1" customWidth="1"/>
    <col min="6" max="6" width="13.28515625" customWidth="1"/>
    <col min="7" max="7" width="14.85546875" bestFit="1" customWidth="1"/>
    <col min="8" max="8" width="11" bestFit="1" customWidth="1"/>
    <col min="9" max="9" width="14.42578125" customWidth="1"/>
    <col min="10" max="10" width="14.85546875" bestFit="1" customWidth="1"/>
    <col min="11" max="11" width="10.7109375" customWidth="1"/>
    <col min="12" max="12" width="8.85546875" bestFit="1" customWidth="1"/>
    <col min="13" max="13" width="13.28515625" customWidth="1"/>
    <col min="14" max="14" width="14.140625" customWidth="1"/>
  </cols>
  <sheetData>
    <row r="2" spans="1:10" x14ac:dyDescent="0.25">
      <c r="C2" s="1" t="s">
        <v>0</v>
      </c>
    </row>
    <row r="3" spans="1:10" ht="21" x14ac:dyDescent="0.25">
      <c r="B3" s="127" t="s">
        <v>25</v>
      </c>
      <c r="C3" s="127"/>
      <c r="D3" s="127"/>
      <c r="E3" s="127"/>
    </row>
    <row r="4" spans="1:10" x14ac:dyDescent="0.25">
      <c r="B4" s="126" t="s">
        <v>2</v>
      </c>
      <c r="C4" s="126"/>
      <c r="D4" s="126"/>
    </row>
    <row r="5" spans="1:10" ht="9.75" customHeight="1" x14ac:dyDescent="0.25"/>
    <row r="6" spans="1:10" x14ac:dyDescent="0.25">
      <c r="A6" s="62"/>
      <c r="B6" s="62"/>
      <c r="C6" s="62"/>
      <c r="D6" s="62"/>
      <c r="E6" s="62"/>
      <c r="F6" s="62"/>
      <c r="G6" s="62"/>
      <c r="H6" s="62"/>
      <c r="I6" s="62"/>
      <c r="J6" s="62"/>
    </row>
    <row r="7" spans="1:10" ht="62.25" customHeight="1" x14ac:dyDescent="0.25">
      <c r="A7" s="62"/>
      <c r="B7" s="66" t="s">
        <v>3</v>
      </c>
      <c r="C7" s="54" t="s">
        <v>174</v>
      </c>
      <c r="D7" s="54" t="s">
        <v>110</v>
      </c>
      <c r="E7" s="54" t="s">
        <v>151</v>
      </c>
      <c r="F7" s="54" t="s">
        <v>175</v>
      </c>
      <c r="G7" s="54" t="s">
        <v>110</v>
      </c>
      <c r="H7" s="54" t="s">
        <v>151</v>
      </c>
      <c r="I7" s="54" t="s">
        <v>249</v>
      </c>
    </row>
    <row r="8" spans="1:10" x14ac:dyDescent="0.25">
      <c r="A8" s="62"/>
      <c r="B8" s="55" t="s">
        <v>98</v>
      </c>
      <c r="C8" s="56">
        <v>170000</v>
      </c>
      <c r="D8" s="77">
        <f>ABS(C8-$C$13)</f>
        <v>4473.666666666657</v>
      </c>
      <c r="E8" s="77">
        <f>(70*60%)*$D$13/D8</f>
        <v>42</v>
      </c>
      <c r="F8" s="56">
        <v>155000</v>
      </c>
      <c r="G8" s="77">
        <f>ABS(F8-$F$13)</f>
        <v>12700.666666666657</v>
      </c>
      <c r="H8" s="77">
        <f>(70*40%)*$G$13/G8</f>
        <v>28</v>
      </c>
      <c r="I8" s="92">
        <f>E8+H8</f>
        <v>70</v>
      </c>
    </row>
    <row r="9" spans="1:10" x14ac:dyDescent="0.25">
      <c r="A9" s="62"/>
      <c r="B9" s="55" t="s">
        <v>99</v>
      </c>
      <c r="C9" s="56">
        <v>197221</v>
      </c>
      <c r="D9" s="77">
        <f>ABS(C9-$C$13)</f>
        <v>22747.333333333343</v>
      </c>
      <c r="E9" s="77">
        <f>(70*60%)*$D$13/D9</f>
        <v>8.2600451334954794</v>
      </c>
      <c r="F9" s="56">
        <v>194202</v>
      </c>
      <c r="G9" s="77">
        <f t="shared" ref="G9:G10" si="0">ABS(F9-$F$13)</f>
        <v>26501.333333333343</v>
      </c>
      <c r="H9" s="77">
        <f t="shared" ref="H9:H10" si="1">(70*40%)*$G$13/G9</f>
        <v>13.418897162406907</v>
      </c>
      <c r="I9" s="92">
        <f t="shared" ref="I9:I10" si="2">E9+H9</f>
        <v>21.678942295902388</v>
      </c>
    </row>
    <row r="10" spans="1:10" x14ac:dyDescent="0.25">
      <c r="A10" s="62"/>
      <c r="B10" s="55" t="s">
        <v>100</v>
      </c>
      <c r="C10" s="56">
        <v>156200</v>
      </c>
      <c r="D10" s="77">
        <f>ABS(C10-$C$13)</f>
        <v>18273.666666666657</v>
      </c>
      <c r="E10" s="77">
        <f>(70*60%)*$D$13/D10</f>
        <v>10.282227613505757</v>
      </c>
      <c r="F10" s="56">
        <v>153900</v>
      </c>
      <c r="G10" s="77">
        <f t="shared" si="0"/>
        <v>13800.666666666657</v>
      </c>
      <c r="H10" s="77">
        <f t="shared" si="1"/>
        <v>25.768223757306409</v>
      </c>
      <c r="I10" s="92">
        <f t="shared" si="2"/>
        <v>36.050451370812169</v>
      </c>
    </row>
    <row r="11" spans="1:10" x14ac:dyDescent="0.25">
      <c r="A11" s="62"/>
      <c r="B11" s="62"/>
      <c r="C11" s="75"/>
      <c r="D11" s="78"/>
      <c r="E11" s="78"/>
      <c r="F11" s="75"/>
      <c r="G11" s="78"/>
      <c r="H11" s="78"/>
      <c r="I11" s="78"/>
    </row>
    <row r="12" spans="1:10" x14ac:dyDescent="0.25">
      <c r="A12" s="62"/>
      <c r="B12" s="62"/>
      <c r="C12" s="75" t="s">
        <v>254</v>
      </c>
      <c r="D12" s="78" t="s">
        <v>152</v>
      </c>
      <c r="E12" s="78"/>
      <c r="F12" s="75" t="s">
        <v>254</v>
      </c>
      <c r="G12" s="78" t="s">
        <v>152</v>
      </c>
      <c r="H12" s="78"/>
      <c r="I12" s="78"/>
    </row>
    <row r="13" spans="1:10" x14ac:dyDescent="0.25">
      <c r="A13" s="62"/>
      <c r="B13" s="62"/>
      <c r="C13" s="75">
        <f>AVERAGE(C8:C10)</f>
        <v>174473.66666666666</v>
      </c>
      <c r="D13" s="78">
        <f>MIN(D8:D10)</f>
        <v>4473.666666666657</v>
      </c>
      <c r="E13" s="78"/>
      <c r="F13" s="75">
        <f>AVERAGE(F8:F10)</f>
        <v>167700.66666666666</v>
      </c>
      <c r="G13" s="78">
        <f>MIN(G8:G10)</f>
        <v>12700.666666666657</v>
      </c>
      <c r="H13" s="78"/>
      <c r="I13" s="78"/>
    </row>
    <row r="14" spans="1:10" x14ac:dyDescent="0.25">
      <c r="A14" s="62"/>
      <c r="B14" s="62"/>
      <c r="C14" s="62"/>
      <c r="D14" s="62"/>
      <c r="E14" s="62"/>
      <c r="F14" s="62"/>
      <c r="G14" s="91"/>
      <c r="H14" s="91"/>
      <c r="I14" s="91"/>
      <c r="J14" s="62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558B5-5AAD-4A83-89E4-18D2EDAF31CD}">
  <sheetPr codeName="Hoja25"/>
  <dimension ref="B2:I17"/>
  <sheetViews>
    <sheetView showGridLines="0" zoomScale="85" zoomScaleNormal="85" workbookViewId="0">
      <selection activeCell="B4" sqref="B4:D4"/>
    </sheetView>
  </sheetViews>
  <sheetFormatPr baseColWidth="10" defaultRowHeight="15" x14ac:dyDescent="0.25"/>
  <cols>
    <col min="1" max="1" width="4.7109375" customWidth="1"/>
    <col min="2" max="2" width="46.5703125" customWidth="1"/>
    <col min="3" max="3" width="18.85546875" customWidth="1"/>
    <col min="4" max="4" width="15.42578125" customWidth="1"/>
    <col min="5" max="5" width="12.5703125" bestFit="1" customWidth="1"/>
    <col min="6" max="6" width="10.7109375" bestFit="1" customWidth="1"/>
    <col min="7" max="7" width="15" customWidth="1"/>
    <col min="8" max="8" width="12.42578125" customWidth="1"/>
    <col min="9" max="9" width="14.42578125" customWidth="1"/>
    <col min="10" max="10" width="14.85546875" bestFit="1" customWidth="1"/>
    <col min="11" max="11" width="10.7109375" customWidth="1"/>
    <col min="13" max="13" width="13.28515625" customWidth="1"/>
    <col min="14" max="14" width="14.140625" customWidth="1"/>
  </cols>
  <sheetData>
    <row r="2" spans="2:9" x14ac:dyDescent="0.25">
      <c r="B2" s="5"/>
      <c r="C2" s="118" t="s">
        <v>0</v>
      </c>
    </row>
    <row r="3" spans="2:9" ht="21" x14ac:dyDescent="0.25">
      <c r="B3" s="127" t="s">
        <v>26</v>
      </c>
      <c r="C3" s="127"/>
      <c r="D3" s="127"/>
      <c r="E3" s="127"/>
    </row>
    <row r="4" spans="2:9" x14ac:dyDescent="0.25">
      <c r="B4" s="126" t="s">
        <v>2</v>
      </c>
      <c r="C4" s="126"/>
      <c r="D4" s="126"/>
    </row>
    <row r="5" spans="2:9" ht="9.75" customHeight="1" x14ac:dyDescent="0.25"/>
    <row r="6" spans="2:9" ht="7.5" customHeight="1" x14ac:dyDescent="0.25"/>
    <row r="8" spans="2:9" ht="62.25" customHeight="1" x14ac:dyDescent="0.25">
      <c r="B8" s="11" t="s">
        <v>3</v>
      </c>
      <c r="C8" s="11" t="s">
        <v>174</v>
      </c>
      <c r="D8" s="11" t="s">
        <v>110</v>
      </c>
      <c r="E8" s="11" t="s">
        <v>151</v>
      </c>
      <c r="F8" s="11" t="s">
        <v>175</v>
      </c>
      <c r="G8" s="11" t="s">
        <v>110</v>
      </c>
      <c r="H8" s="11" t="s">
        <v>151</v>
      </c>
      <c r="I8" s="11" t="s">
        <v>249</v>
      </c>
    </row>
    <row r="9" spans="2:9" x14ac:dyDescent="0.25">
      <c r="B9" s="17" t="s">
        <v>96</v>
      </c>
      <c r="C9" s="52">
        <v>117000</v>
      </c>
      <c r="D9" s="35">
        <f>ABS(C9-$C$16)</f>
        <v>3900</v>
      </c>
      <c r="E9" s="35">
        <f>(70*60%)*$D$16/D9</f>
        <v>42</v>
      </c>
      <c r="F9" s="32">
        <v>116900</v>
      </c>
      <c r="G9" s="35">
        <f>ABS(F9-$F$16)</f>
        <v>9400</v>
      </c>
      <c r="H9" s="35">
        <f>(70*40%)*$G$16/G9</f>
        <v>27.106382978723403</v>
      </c>
      <c r="I9" s="36">
        <f>E9+H9</f>
        <v>69.106382978723403</v>
      </c>
    </row>
    <row r="10" spans="2:9" x14ac:dyDescent="0.25">
      <c r="B10" s="18" t="s">
        <v>61</v>
      </c>
      <c r="C10" s="52">
        <v>140000</v>
      </c>
      <c r="D10" s="35">
        <f>ABS(C10-$C$16)</f>
        <v>26900</v>
      </c>
      <c r="E10" s="35">
        <f>(70*60%)*$D$16/D10</f>
        <v>6.0892193308550189</v>
      </c>
      <c r="F10" s="32">
        <v>120000</v>
      </c>
      <c r="G10" s="35">
        <f>ABS(F10-$F$16)</f>
        <v>12500</v>
      </c>
      <c r="H10" s="35">
        <f>(70*40%)*$G$16/G10</f>
        <v>20.384</v>
      </c>
      <c r="I10" s="36">
        <f t="shared" ref="I10:I13" si="0">E10+H10</f>
        <v>26.47321933085502</v>
      </c>
    </row>
    <row r="11" spans="2:9" x14ac:dyDescent="0.25">
      <c r="B11" s="17" t="s">
        <v>97</v>
      </c>
      <c r="C11" s="52">
        <v>123000</v>
      </c>
      <c r="D11" s="35">
        <f>ABS(C11-$C$16)</f>
        <v>9900</v>
      </c>
      <c r="E11" s="35">
        <f>(70*60%)*$D$16/D11</f>
        <v>16.545454545454547</v>
      </c>
      <c r="F11" s="32">
        <v>119000</v>
      </c>
      <c r="G11" s="35">
        <f>ABS(F11-$F$16)</f>
        <v>11500</v>
      </c>
      <c r="H11" s="35">
        <f>(70*40%)*$G$16/G11</f>
        <v>22.156521739130437</v>
      </c>
      <c r="I11" s="36">
        <f t="shared" si="0"/>
        <v>38.701976284584987</v>
      </c>
    </row>
    <row r="12" spans="2:9" s="5" customFormat="1" x14ac:dyDescent="0.25">
      <c r="B12" s="18" t="s">
        <v>83</v>
      </c>
      <c r="C12" s="52">
        <v>98500</v>
      </c>
      <c r="D12" s="35">
        <f>ABS(C12-$C$16)</f>
        <v>14600</v>
      </c>
      <c r="E12" s="35">
        <f>(70*60%)*$D$16/D12</f>
        <v>11.219178082191782</v>
      </c>
      <c r="F12" s="32">
        <v>98400</v>
      </c>
      <c r="G12" s="35">
        <f>ABS(F12-$F$16)</f>
        <v>9100</v>
      </c>
      <c r="H12" s="35">
        <f>(70*40%)*$G$16/G12</f>
        <v>28</v>
      </c>
      <c r="I12" s="36">
        <f t="shared" si="0"/>
        <v>39.219178082191782</v>
      </c>
    </row>
    <row r="13" spans="2:9" x14ac:dyDescent="0.25">
      <c r="B13" s="18" t="s">
        <v>95</v>
      </c>
      <c r="C13" s="52">
        <v>87000</v>
      </c>
      <c r="D13" s="35">
        <f>ABS(C13-$C$16)</f>
        <v>26100</v>
      </c>
      <c r="E13" s="35">
        <f>(70*60%)*$D$16/D13</f>
        <v>6.2758620689655169</v>
      </c>
      <c r="F13" s="32">
        <v>83200</v>
      </c>
      <c r="G13" s="35">
        <f>ABS(F13-$F$16)</f>
        <v>24300</v>
      </c>
      <c r="H13" s="35">
        <f>(70*40%)*$G$16/G13</f>
        <v>10.48559670781893</v>
      </c>
      <c r="I13" s="36">
        <f t="shared" si="0"/>
        <v>16.761458776784448</v>
      </c>
    </row>
    <row r="14" spans="2:9" x14ac:dyDescent="0.25">
      <c r="C14" s="47"/>
      <c r="D14" s="48"/>
      <c r="E14" s="48"/>
      <c r="F14" s="47"/>
      <c r="G14" s="48"/>
      <c r="H14" s="48"/>
      <c r="I14" s="48"/>
    </row>
    <row r="15" spans="2:9" x14ac:dyDescent="0.25">
      <c r="C15" s="47" t="s">
        <v>254</v>
      </c>
      <c r="D15" s="48" t="s">
        <v>152</v>
      </c>
      <c r="E15" s="48"/>
      <c r="F15" s="47" t="s">
        <v>254</v>
      </c>
      <c r="G15" s="48" t="s">
        <v>152</v>
      </c>
      <c r="H15" s="48"/>
      <c r="I15" s="48"/>
    </row>
    <row r="16" spans="2:9" x14ac:dyDescent="0.25">
      <c r="C16" s="47">
        <f>AVERAGE(C9:C13)</f>
        <v>113100</v>
      </c>
      <c r="D16" s="48">
        <f>MIN(D9:D13)</f>
        <v>3900</v>
      </c>
      <c r="E16" s="48"/>
      <c r="F16" s="47">
        <f>AVERAGE(F9:F13)</f>
        <v>107500</v>
      </c>
      <c r="G16" s="48">
        <f>MIN(G9:G13)</f>
        <v>9100</v>
      </c>
      <c r="H16" s="48"/>
      <c r="I16" s="48"/>
    </row>
    <row r="17" spans="3:9" x14ac:dyDescent="0.25">
      <c r="C17" s="46"/>
      <c r="D17" s="46"/>
      <c r="E17" s="46"/>
      <c r="F17" s="46"/>
      <c r="G17" s="46"/>
      <c r="H17" s="46"/>
      <c r="I17" s="46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2ED1C-38FB-4801-B085-ABB8A4A2EFD8}">
  <sheetPr codeName="Hoja26"/>
  <dimension ref="B2:I19"/>
  <sheetViews>
    <sheetView showGridLines="0" workbookViewId="0">
      <selection activeCell="I9" sqref="I9"/>
    </sheetView>
  </sheetViews>
  <sheetFormatPr baseColWidth="10" defaultRowHeight="15" x14ac:dyDescent="0.25"/>
  <cols>
    <col min="1" max="1" width="4.7109375" customWidth="1"/>
    <col min="2" max="2" width="44.7109375" customWidth="1"/>
    <col min="3" max="3" width="14.42578125" customWidth="1"/>
    <col min="4" max="4" width="16" customWidth="1"/>
    <col min="5" max="5" width="11.85546875" bestFit="1" customWidth="1"/>
    <col min="6" max="6" width="14.5703125" customWidth="1"/>
    <col min="7" max="7" width="17.5703125" customWidth="1"/>
    <col min="8" max="8" width="12.42578125" customWidth="1"/>
    <col min="9" max="9" width="14.42578125" customWidth="1"/>
    <col min="10" max="10" width="15.28515625" customWidth="1"/>
    <col min="11" max="11" width="10.7109375" customWidth="1"/>
    <col min="13" max="13" width="13.28515625" customWidth="1"/>
    <col min="14" max="14" width="14.140625" customWidth="1"/>
  </cols>
  <sheetData>
    <row r="2" spans="2:9" ht="24" customHeight="1" x14ac:dyDescent="0.25">
      <c r="C2" s="1" t="s">
        <v>0</v>
      </c>
    </row>
    <row r="3" spans="2:9" ht="38.25" customHeight="1" x14ac:dyDescent="0.25">
      <c r="B3" s="127" t="s">
        <v>27</v>
      </c>
      <c r="C3" s="127"/>
      <c r="D3" s="127"/>
      <c r="E3" s="127"/>
    </row>
    <row r="4" spans="2:9" x14ac:dyDescent="0.25">
      <c r="B4" s="126" t="s">
        <v>2</v>
      </c>
      <c r="C4" s="126"/>
      <c r="D4" s="126"/>
    </row>
    <row r="5" spans="2:9" ht="9.75" customHeight="1" x14ac:dyDescent="0.25"/>
    <row r="6" spans="2:9" ht="7.5" customHeight="1" x14ac:dyDescent="0.25"/>
    <row r="8" spans="2:9" ht="30" x14ac:dyDescent="0.25">
      <c r="B8" s="54" t="s">
        <v>3</v>
      </c>
      <c r="C8" s="54" t="s">
        <v>174</v>
      </c>
      <c r="D8" s="54" t="s">
        <v>110</v>
      </c>
      <c r="E8" s="54" t="s">
        <v>151</v>
      </c>
      <c r="F8" s="54" t="s">
        <v>175</v>
      </c>
      <c r="G8" s="54" t="s">
        <v>110</v>
      </c>
      <c r="H8" s="54" t="s">
        <v>151</v>
      </c>
      <c r="I8" s="11" t="s">
        <v>249</v>
      </c>
    </row>
    <row r="9" spans="2:9" x14ac:dyDescent="0.25">
      <c r="B9" s="55" t="s">
        <v>96</v>
      </c>
      <c r="C9" s="56">
        <v>128000</v>
      </c>
      <c r="D9" s="57">
        <f>ABS(C9-$C$15)</f>
        <v>6625</v>
      </c>
      <c r="E9" s="57">
        <f>(70*60%)*$D$15/D9</f>
        <v>42</v>
      </c>
      <c r="F9" s="56">
        <v>125615</v>
      </c>
      <c r="G9" s="57">
        <f>ABS(F9-$F$15)</f>
        <v>3113.75</v>
      </c>
      <c r="H9" s="57">
        <f>(70*40%)*$G$15/G9</f>
        <v>28</v>
      </c>
      <c r="I9" s="36">
        <f>E9+H9</f>
        <v>70</v>
      </c>
    </row>
    <row r="10" spans="2:9" x14ac:dyDescent="0.25">
      <c r="B10" s="59" t="s">
        <v>61</v>
      </c>
      <c r="C10" s="56">
        <v>160000</v>
      </c>
      <c r="D10" s="57">
        <f>ABS(C10-$C$15)</f>
        <v>25375</v>
      </c>
      <c r="E10" s="57">
        <f>(70*60%)*$D$15/D10</f>
        <v>10.96551724137931</v>
      </c>
      <c r="F10" s="56">
        <v>140000</v>
      </c>
      <c r="G10" s="57">
        <f>ABS(F10-$F$15)</f>
        <v>11271.25</v>
      </c>
      <c r="H10" s="57">
        <f>(70*40%)*$G$15/G10</f>
        <v>7.7351669069535323</v>
      </c>
      <c r="I10" s="36">
        <f t="shared" ref="I10:I12" si="0">E10+H10</f>
        <v>18.70068414833284</v>
      </c>
    </row>
    <row r="11" spans="2:9" x14ac:dyDescent="0.25">
      <c r="B11" s="55" t="s">
        <v>82</v>
      </c>
      <c r="C11" s="56">
        <v>142000</v>
      </c>
      <c r="D11" s="57">
        <f>ABS(C11-$C$15)</f>
        <v>7375</v>
      </c>
      <c r="E11" s="57">
        <f>(70*60%)*$D$15/D11</f>
        <v>37.728813559322035</v>
      </c>
      <c r="F11" s="56">
        <v>141000</v>
      </c>
      <c r="G11" s="57">
        <f>ABS(F11-$F$15)</f>
        <v>12271.25</v>
      </c>
      <c r="H11" s="57">
        <f>(70*40%)*$G$15/G11</f>
        <v>7.1048181725578079</v>
      </c>
      <c r="I11" s="36">
        <f t="shared" si="0"/>
        <v>44.833631731879841</v>
      </c>
    </row>
    <row r="12" spans="2:9" x14ac:dyDescent="0.25">
      <c r="B12" s="55" t="s">
        <v>83</v>
      </c>
      <c r="C12" s="61">
        <v>108500</v>
      </c>
      <c r="D12" s="57">
        <f>ABS(C12-$C$15)</f>
        <v>26125</v>
      </c>
      <c r="E12" s="57">
        <f>(70*60%)*$D$15/D12</f>
        <v>10.650717703349283</v>
      </c>
      <c r="F12" s="56">
        <v>108300</v>
      </c>
      <c r="G12" s="57">
        <f>ABS(F12-$F$15)</f>
        <v>20428.75</v>
      </c>
      <c r="H12" s="57">
        <f>(70*40%)*$G$15/G12</f>
        <v>4.2677598972036961</v>
      </c>
      <c r="I12" s="36">
        <f t="shared" si="0"/>
        <v>14.918477600552979</v>
      </c>
    </row>
    <row r="13" spans="2:9" x14ac:dyDescent="0.25">
      <c r="B13" s="62"/>
      <c r="C13" s="75"/>
      <c r="D13" s="76"/>
      <c r="E13" s="76"/>
      <c r="F13" s="75"/>
      <c r="G13" s="76"/>
      <c r="H13" s="76"/>
      <c r="I13" s="48"/>
    </row>
    <row r="14" spans="2:9" x14ac:dyDescent="0.25">
      <c r="B14" s="62"/>
      <c r="C14" s="75" t="s">
        <v>254</v>
      </c>
      <c r="D14" s="76" t="s">
        <v>152</v>
      </c>
      <c r="E14" s="76"/>
      <c r="F14" s="75" t="s">
        <v>254</v>
      </c>
      <c r="G14" s="76" t="s">
        <v>152</v>
      </c>
      <c r="H14" s="76"/>
      <c r="I14" s="48"/>
    </row>
    <row r="15" spans="2:9" x14ac:dyDescent="0.25">
      <c r="B15" s="62"/>
      <c r="C15" s="75">
        <f>AVERAGE(C9:C12)</f>
        <v>134625</v>
      </c>
      <c r="D15" s="76">
        <f>MIN(D9:D12)</f>
        <v>6625</v>
      </c>
      <c r="E15" s="76"/>
      <c r="F15" s="75">
        <f>AVERAGE(F9:F12)</f>
        <v>128728.75</v>
      </c>
      <c r="G15" s="76">
        <f>MIN(G9:G12)</f>
        <v>3113.75</v>
      </c>
      <c r="H15" s="76"/>
      <c r="I15" s="48"/>
    </row>
    <row r="16" spans="2:9" x14ac:dyDescent="0.25">
      <c r="B16" s="62"/>
      <c r="C16" s="70"/>
      <c r="D16" s="62"/>
      <c r="E16" s="62"/>
      <c r="F16" s="70"/>
      <c r="G16" s="62"/>
      <c r="H16" s="62"/>
    </row>
    <row r="19" ht="64.5" customHeight="1" x14ac:dyDescent="0.25"/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9A1E4-FF20-4608-8638-074B69D2B069}">
  <sheetPr codeName="Hoja27"/>
  <dimension ref="B2:L15"/>
  <sheetViews>
    <sheetView showGridLines="0" showRowColHeaders="0" workbookViewId="0">
      <selection activeCell="L1" sqref="L1"/>
    </sheetView>
  </sheetViews>
  <sheetFormatPr baseColWidth="10" defaultRowHeight="15" x14ac:dyDescent="0.25"/>
  <cols>
    <col min="1" max="1" width="4.7109375" customWidth="1"/>
    <col min="2" max="2" width="33.42578125" bestFit="1" customWidth="1"/>
    <col min="3" max="3" width="16.5703125" customWidth="1"/>
    <col min="4" max="4" width="15.5703125" customWidth="1"/>
    <col min="5" max="5" width="11.85546875" bestFit="1" customWidth="1"/>
    <col min="6" max="6" width="10.7109375" bestFit="1" customWidth="1"/>
    <col min="7" max="7" width="16.5703125" customWidth="1"/>
    <col min="8" max="8" width="12.42578125" customWidth="1"/>
    <col min="9" max="9" width="14.42578125" customWidth="1"/>
    <col min="10" max="10" width="15.28515625" customWidth="1"/>
    <col min="11" max="11" width="10.7109375" customWidth="1"/>
    <col min="13" max="13" width="13.28515625" customWidth="1"/>
    <col min="14" max="14" width="14.140625" customWidth="1"/>
  </cols>
  <sheetData>
    <row r="2" spans="2:12" ht="24" customHeight="1" x14ac:dyDescent="0.25">
      <c r="C2" s="1" t="s">
        <v>0</v>
      </c>
    </row>
    <row r="3" spans="2:12" ht="38.25" customHeight="1" x14ac:dyDescent="0.25">
      <c r="B3" s="127" t="s">
        <v>28</v>
      </c>
      <c r="C3" s="127"/>
      <c r="D3" s="127"/>
      <c r="E3" s="127"/>
    </row>
    <row r="4" spans="2:12" x14ac:dyDescent="0.25">
      <c r="B4" s="126" t="s">
        <v>2</v>
      </c>
      <c r="C4" s="126"/>
      <c r="D4" s="126"/>
    </row>
    <row r="5" spans="2:12" ht="9.75" customHeight="1" x14ac:dyDescent="0.25"/>
    <row r="6" spans="2:12" ht="7.5" customHeight="1" x14ac:dyDescent="0.25"/>
    <row r="8" spans="2:12" ht="62.25" customHeight="1" x14ac:dyDescent="0.25">
      <c r="B8" s="54" t="s">
        <v>3</v>
      </c>
      <c r="C8" s="54" t="s">
        <v>118</v>
      </c>
      <c r="D8" s="54" t="s">
        <v>110</v>
      </c>
      <c r="E8" s="54" t="s">
        <v>151</v>
      </c>
      <c r="F8" s="54" t="s">
        <v>126</v>
      </c>
      <c r="G8" s="54" t="s">
        <v>110</v>
      </c>
      <c r="H8" s="54" t="s">
        <v>151</v>
      </c>
      <c r="I8" s="54" t="s">
        <v>127</v>
      </c>
      <c r="J8" s="54" t="s">
        <v>110</v>
      </c>
      <c r="K8" s="54" t="s">
        <v>151</v>
      </c>
      <c r="L8" s="54" t="s">
        <v>251</v>
      </c>
    </row>
    <row r="9" spans="2:12" x14ac:dyDescent="0.25">
      <c r="B9" s="55" t="s">
        <v>78</v>
      </c>
      <c r="C9" s="56">
        <v>194500</v>
      </c>
      <c r="D9" s="57">
        <f>ABS(C9-$C$15)</f>
        <v>100</v>
      </c>
      <c r="E9" s="57">
        <f>(70*40%)*$D$15/D9</f>
        <v>28</v>
      </c>
      <c r="F9" s="56">
        <v>193750</v>
      </c>
      <c r="G9" s="57">
        <f>ABS(F9-$F$15)</f>
        <v>1632</v>
      </c>
      <c r="H9" s="57">
        <f>(70*30%)*$G$15/G9</f>
        <v>21</v>
      </c>
      <c r="I9" s="56">
        <v>193000</v>
      </c>
      <c r="J9" s="57">
        <f>ABS(I9-$I$15)</f>
        <v>2916.75</v>
      </c>
      <c r="K9" s="57">
        <f>(70*30%)*$J$15/J9</f>
        <v>21</v>
      </c>
      <c r="L9" s="57">
        <f>E9+H9+K9</f>
        <v>70</v>
      </c>
    </row>
    <row r="10" spans="2:12" x14ac:dyDescent="0.25">
      <c r="B10" s="55" t="s">
        <v>81</v>
      </c>
      <c r="C10" s="56">
        <v>220000</v>
      </c>
      <c r="D10" s="57">
        <f t="shared" ref="D10:D12" si="0">ABS(C10-$C$15)</f>
        <v>25400</v>
      </c>
      <c r="E10" s="57">
        <f t="shared" ref="E10:E12" si="1">(70*40%)*$D$15/D10</f>
        <v>0.11023622047244094</v>
      </c>
      <c r="F10" s="56">
        <v>214700</v>
      </c>
      <c r="G10" s="57">
        <f t="shared" ref="G10:G12" si="2">ABS(F10-$F$15)</f>
        <v>22582</v>
      </c>
      <c r="H10" s="57">
        <f t="shared" ref="H10:H12" si="3">(70*30%)*$G$15/G10</f>
        <v>1.5176689398636083</v>
      </c>
      <c r="I10" s="56">
        <v>209300</v>
      </c>
      <c r="J10" s="57">
        <f t="shared" ref="J10:J12" si="4">ABS(I10-$I$15)</f>
        <v>19216.75</v>
      </c>
      <c r="K10" s="57">
        <f t="shared" ref="K10:K12" si="5">(70*30%)*$J$15/J10</f>
        <v>3.1874146252618161</v>
      </c>
      <c r="L10" s="57">
        <f t="shared" ref="L10:L12" si="6">E10+H10+K10</f>
        <v>4.8153197855978656</v>
      </c>
    </row>
    <row r="11" spans="2:12" s="3" customFormat="1" x14ac:dyDescent="0.25">
      <c r="B11" s="55" t="s">
        <v>73</v>
      </c>
      <c r="C11" s="56">
        <v>178900</v>
      </c>
      <c r="D11" s="57">
        <f t="shared" si="0"/>
        <v>15700</v>
      </c>
      <c r="E11" s="57">
        <f t="shared" si="1"/>
        <v>0.17834394904458598</v>
      </c>
      <c r="F11" s="56">
        <v>175322</v>
      </c>
      <c r="G11" s="57">
        <f t="shared" si="2"/>
        <v>16796</v>
      </c>
      <c r="H11" s="57">
        <f t="shared" si="3"/>
        <v>2.0404858299595143</v>
      </c>
      <c r="I11" s="56">
        <v>173533</v>
      </c>
      <c r="J11" s="57">
        <f t="shared" si="4"/>
        <v>16550.25</v>
      </c>
      <c r="K11" s="57">
        <f t="shared" si="5"/>
        <v>3.7009561789096841</v>
      </c>
      <c r="L11" s="57">
        <f t="shared" si="6"/>
        <v>5.9197859579137848</v>
      </c>
    </row>
    <row r="12" spans="2:12" x14ac:dyDescent="0.25">
      <c r="B12" s="55" t="s">
        <v>83</v>
      </c>
      <c r="C12" s="56">
        <v>185000</v>
      </c>
      <c r="D12" s="57">
        <f t="shared" si="0"/>
        <v>9600</v>
      </c>
      <c r="E12" s="57">
        <f t="shared" si="1"/>
        <v>0.29166666666666669</v>
      </c>
      <c r="F12" s="56">
        <v>184700</v>
      </c>
      <c r="G12" s="57">
        <f t="shared" si="2"/>
        <v>7418</v>
      </c>
      <c r="H12" s="57">
        <f t="shared" si="3"/>
        <v>4.6201132380695604</v>
      </c>
      <c r="I12" s="56">
        <v>184500</v>
      </c>
      <c r="J12" s="57">
        <f t="shared" si="4"/>
        <v>5583.25</v>
      </c>
      <c r="K12" s="57">
        <f t="shared" si="5"/>
        <v>10.970626427260108</v>
      </c>
      <c r="L12" s="57">
        <f t="shared" si="6"/>
        <v>15.882406331996336</v>
      </c>
    </row>
    <row r="13" spans="2:12" x14ac:dyDescent="0.25">
      <c r="B13" s="83"/>
      <c r="C13" s="75"/>
      <c r="D13" s="76"/>
      <c r="E13" s="76"/>
      <c r="F13" s="75"/>
      <c r="G13" s="76"/>
      <c r="H13" s="76"/>
      <c r="I13" s="75"/>
      <c r="J13" s="76"/>
      <c r="K13" s="76"/>
      <c r="L13" s="76"/>
    </row>
    <row r="14" spans="2:12" x14ac:dyDescent="0.25">
      <c r="B14" s="83"/>
      <c r="C14" s="75" t="s">
        <v>254</v>
      </c>
      <c r="D14" s="76" t="s">
        <v>152</v>
      </c>
      <c r="E14" s="76"/>
      <c r="F14" s="75" t="s">
        <v>254</v>
      </c>
      <c r="G14" s="76" t="s">
        <v>152</v>
      </c>
      <c r="H14" s="76"/>
      <c r="I14" s="75" t="s">
        <v>254</v>
      </c>
      <c r="J14" s="76" t="s">
        <v>152</v>
      </c>
      <c r="K14" s="76"/>
      <c r="L14" s="76"/>
    </row>
    <row r="15" spans="2:12" x14ac:dyDescent="0.25">
      <c r="B15" s="83"/>
      <c r="C15" s="75">
        <f>AVERAGE(C9:C12)</f>
        <v>194600</v>
      </c>
      <c r="D15" s="76">
        <f>MIN(D9:D12)</f>
        <v>100</v>
      </c>
      <c r="E15" s="76"/>
      <c r="F15" s="75">
        <f>AVERAGE(F9:F12)</f>
        <v>192118</v>
      </c>
      <c r="G15" s="76">
        <f t="shared" ref="G15" si="7">MIN(G9:G12)</f>
        <v>1632</v>
      </c>
      <c r="H15" s="76"/>
      <c r="I15" s="75">
        <f>AVERAGE(I9:I12)</f>
        <v>190083.25</v>
      </c>
      <c r="J15" s="76">
        <f t="shared" ref="J15" si="8">MIN(J9:J12)</f>
        <v>2916.75</v>
      </c>
      <c r="K15" s="76"/>
      <c r="L15" s="76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D7F40-1197-44F4-B5B6-E2D4927F4E15}">
  <sheetPr codeName="Hoja28"/>
  <dimension ref="B2:J18"/>
  <sheetViews>
    <sheetView showGridLines="0" topLeftCell="A3" workbookViewId="0">
      <selection activeCell="A13" sqref="A13"/>
    </sheetView>
  </sheetViews>
  <sheetFormatPr baseColWidth="10" defaultRowHeight="15" x14ac:dyDescent="0.25"/>
  <cols>
    <col min="1" max="1" width="4.7109375" customWidth="1"/>
    <col min="2" max="2" width="43.5703125" customWidth="1"/>
    <col min="3" max="3" width="17.140625" customWidth="1"/>
    <col min="4" max="4" width="12.140625" customWidth="1"/>
    <col min="5" max="5" width="13.42578125" customWidth="1"/>
    <col min="6" max="6" width="13.140625" customWidth="1"/>
    <col min="7" max="7" width="14.85546875" bestFit="1" customWidth="1"/>
    <col min="8" max="8" width="12.42578125" customWidth="1"/>
    <col min="9" max="9" width="14.42578125" customWidth="1"/>
    <col min="10" max="10" width="15.28515625" customWidth="1"/>
    <col min="11" max="11" width="10.7109375" customWidth="1"/>
    <col min="13" max="13" width="13.28515625" customWidth="1"/>
    <col min="14" max="14" width="14.140625" customWidth="1"/>
  </cols>
  <sheetData>
    <row r="2" spans="2:9" x14ac:dyDescent="0.25">
      <c r="C2" s="1" t="s">
        <v>0</v>
      </c>
    </row>
    <row r="3" spans="2:9" ht="21" x14ac:dyDescent="0.25">
      <c r="B3" s="127" t="s">
        <v>29</v>
      </c>
      <c r="C3" s="127"/>
      <c r="D3" s="127"/>
      <c r="E3" s="127"/>
    </row>
    <row r="4" spans="2:9" x14ac:dyDescent="0.25">
      <c r="B4" s="126" t="s">
        <v>2</v>
      </c>
      <c r="C4" s="126"/>
      <c r="D4" s="126"/>
    </row>
    <row r="5" spans="2:9" ht="9.75" customHeight="1" x14ac:dyDescent="0.25"/>
    <row r="6" spans="2:9" ht="7.5" customHeight="1" x14ac:dyDescent="0.25"/>
    <row r="8" spans="2:9" ht="62.25" customHeight="1" x14ac:dyDescent="0.25">
      <c r="B8" s="54" t="s">
        <v>3</v>
      </c>
      <c r="C8" s="54" t="s">
        <v>174</v>
      </c>
      <c r="D8" s="54" t="s">
        <v>110</v>
      </c>
      <c r="E8" s="54" t="s">
        <v>151</v>
      </c>
      <c r="F8" s="54" t="s">
        <v>175</v>
      </c>
      <c r="G8" s="54" t="s">
        <v>110</v>
      </c>
      <c r="H8" s="54" t="s">
        <v>151</v>
      </c>
      <c r="I8" s="54" t="s">
        <v>249</v>
      </c>
    </row>
    <row r="9" spans="2:9" x14ac:dyDescent="0.25">
      <c r="B9" s="55" t="s">
        <v>78</v>
      </c>
      <c r="C9" s="61">
        <v>32000</v>
      </c>
      <c r="D9" s="57">
        <f>ABS(C9-$C$16)</f>
        <v>3280</v>
      </c>
      <c r="E9" s="57">
        <f>(70*60%)*$D$16/D9</f>
        <v>42</v>
      </c>
      <c r="F9" s="56">
        <v>31000</v>
      </c>
      <c r="G9" s="57">
        <f>ABS(F9-$F$16)</f>
        <v>3070</v>
      </c>
      <c r="H9" s="57">
        <f>(70*40%)*$G$16/G9</f>
        <v>28</v>
      </c>
      <c r="I9" s="58">
        <f>E9+H9</f>
        <v>70</v>
      </c>
    </row>
    <row r="10" spans="2:9" x14ac:dyDescent="0.25">
      <c r="B10" s="55" t="s">
        <v>81</v>
      </c>
      <c r="C10" s="61">
        <v>42200</v>
      </c>
      <c r="D10" s="57">
        <f>ABS(C10-$C$16)</f>
        <v>13480</v>
      </c>
      <c r="E10" s="57">
        <f>(70*60%)*$D$16/D10</f>
        <v>10.219584569732937</v>
      </c>
      <c r="F10" s="56">
        <v>40800</v>
      </c>
      <c r="G10" s="57">
        <f>ABS(F10-$F$16)</f>
        <v>12870</v>
      </c>
      <c r="H10" s="57">
        <f>(70*40%)*$G$16/G10</f>
        <v>6.6790986790986793</v>
      </c>
      <c r="I10" s="58">
        <f t="shared" ref="I10:I13" si="0">E10+H10</f>
        <v>16.898683248831617</v>
      </c>
    </row>
    <row r="11" spans="2:9" x14ac:dyDescent="0.25">
      <c r="B11" s="55" t="s">
        <v>93</v>
      </c>
      <c r="C11" s="61">
        <v>21600</v>
      </c>
      <c r="D11" s="57">
        <f>ABS(C11-$C$16)</f>
        <v>7120</v>
      </c>
      <c r="E11" s="57">
        <f>(70*60%)*$D$16/D11</f>
        <v>19.348314606741575</v>
      </c>
      <c r="F11" s="56">
        <v>21300</v>
      </c>
      <c r="G11" s="57">
        <f>ABS(F11-$F$16)</f>
        <v>6630</v>
      </c>
      <c r="H11" s="57">
        <f>(70*40%)*$G$16/G11</f>
        <v>12.965309200603318</v>
      </c>
      <c r="I11" s="58">
        <f t="shared" si="0"/>
        <v>32.313623807344896</v>
      </c>
    </row>
    <row r="12" spans="2:9" x14ac:dyDescent="0.25">
      <c r="B12" s="59" t="s">
        <v>68</v>
      </c>
      <c r="C12" s="61">
        <v>24800</v>
      </c>
      <c r="D12" s="57">
        <f>ABS(C12-$C$16)</f>
        <v>3920</v>
      </c>
      <c r="E12" s="57">
        <f>(70*60%)*$D$16/D12</f>
        <v>35.142857142857146</v>
      </c>
      <c r="F12" s="56">
        <v>23600</v>
      </c>
      <c r="G12" s="57">
        <f>ABS(F12-$F$16)</f>
        <v>4330</v>
      </c>
      <c r="H12" s="57">
        <f>(70*40%)*$G$16/G12</f>
        <v>19.852193995381061</v>
      </c>
      <c r="I12" s="58">
        <f t="shared" si="0"/>
        <v>54.99505113823821</v>
      </c>
    </row>
    <row r="13" spans="2:9" x14ac:dyDescent="0.25">
      <c r="B13" s="55" t="s">
        <v>83</v>
      </c>
      <c r="C13" s="61">
        <v>23000</v>
      </c>
      <c r="D13" s="57">
        <f>ABS(C13-$C$16)</f>
        <v>5720</v>
      </c>
      <c r="E13" s="57">
        <f>(70*60%)*$D$16/D13</f>
        <v>24.083916083916083</v>
      </c>
      <c r="F13" s="56">
        <v>22950</v>
      </c>
      <c r="G13" s="57">
        <f>ABS(F13-$F$16)</f>
        <v>4980</v>
      </c>
      <c r="H13" s="57">
        <f>(70*40%)*$G$16/G13</f>
        <v>17.261044176706829</v>
      </c>
      <c r="I13" s="58">
        <f t="shared" si="0"/>
        <v>41.344960260622912</v>
      </c>
    </row>
    <row r="14" spans="2:9" s="5" customFormat="1" x14ac:dyDescent="0.25">
      <c r="B14" s="62"/>
      <c r="C14" s="75"/>
      <c r="D14" s="76"/>
      <c r="E14" s="76"/>
      <c r="F14" s="75"/>
      <c r="G14" s="76"/>
      <c r="H14" s="76"/>
      <c r="I14" s="76"/>
    </row>
    <row r="15" spans="2:9" x14ac:dyDescent="0.25">
      <c r="B15" s="62"/>
      <c r="C15" s="75" t="s">
        <v>254</v>
      </c>
      <c r="D15" s="76" t="s">
        <v>152</v>
      </c>
      <c r="E15" s="76"/>
      <c r="F15" s="75" t="s">
        <v>254</v>
      </c>
      <c r="G15" s="76" t="s">
        <v>152</v>
      </c>
      <c r="H15" s="76"/>
      <c r="I15" s="76"/>
    </row>
    <row r="16" spans="2:9" x14ac:dyDescent="0.25">
      <c r="B16" s="62"/>
      <c r="C16" s="75">
        <f>AVERAGE(C9:C13)</f>
        <v>28720</v>
      </c>
      <c r="D16" s="76">
        <f>MIN(D9:D13)</f>
        <v>3280</v>
      </c>
      <c r="E16" s="76"/>
      <c r="F16" s="75">
        <f>AVERAGE(F9:F13)</f>
        <v>27930</v>
      </c>
      <c r="G16" s="76">
        <f>MIN(G9:G13)</f>
        <v>3070</v>
      </c>
      <c r="H16" s="76"/>
      <c r="I16" s="76"/>
    </row>
    <row r="17" spans="2:10" x14ac:dyDescent="0.25">
      <c r="B17" s="62"/>
      <c r="C17" s="62"/>
      <c r="D17" s="82"/>
      <c r="E17" s="82"/>
      <c r="F17" s="62"/>
      <c r="G17" s="62"/>
      <c r="H17" s="62"/>
      <c r="I17" s="62"/>
    </row>
    <row r="18" spans="2:10" ht="119.25" customHeight="1" x14ac:dyDescent="0.25">
      <c r="J18" s="62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D070A-0961-4BEC-B73F-311496A8FFB7}">
  <sheetPr codeName="Hoja29"/>
  <dimension ref="B2:L17"/>
  <sheetViews>
    <sheetView showGridLines="0" workbookViewId="0">
      <selection activeCell="L11" sqref="L11"/>
    </sheetView>
  </sheetViews>
  <sheetFormatPr baseColWidth="10" defaultRowHeight="15" x14ac:dyDescent="0.25"/>
  <cols>
    <col min="1" max="1" width="4.7109375" customWidth="1"/>
    <col min="2" max="2" width="44.28515625" customWidth="1"/>
    <col min="3" max="3" width="19.28515625" customWidth="1"/>
    <col min="4" max="4" width="12" customWidth="1"/>
    <col min="5" max="5" width="13.5703125" customWidth="1"/>
    <col min="6" max="6" width="15.28515625" customWidth="1"/>
    <col min="7" max="7" width="17.85546875" customWidth="1"/>
    <col min="8" max="8" width="12.42578125" customWidth="1"/>
    <col min="9" max="9" width="14.42578125" customWidth="1"/>
    <col min="10" max="10" width="15.28515625" customWidth="1"/>
    <col min="11" max="11" width="10.7109375" customWidth="1"/>
    <col min="12" max="12" width="13.5703125" bestFit="1" customWidth="1"/>
    <col min="13" max="13" width="13.28515625" customWidth="1"/>
    <col min="14" max="14" width="14.140625" customWidth="1"/>
  </cols>
  <sheetData>
    <row r="2" spans="2:12" ht="24" customHeight="1" x14ac:dyDescent="0.25">
      <c r="C2" s="1" t="s">
        <v>0</v>
      </c>
    </row>
    <row r="3" spans="2:12" ht="21" x14ac:dyDescent="0.25">
      <c r="B3" s="127" t="s">
        <v>30</v>
      </c>
      <c r="C3" s="127"/>
      <c r="D3" s="127"/>
      <c r="E3" s="127"/>
    </row>
    <row r="4" spans="2:12" x14ac:dyDescent="0.25">
      <c r="B4" s="126" t="s">
        <v>2</v>
      </c>
      <c r="C4" s="126"/>
      <c r="D4" s="126"/>
    </row>
    <row r="5" spans="2:12" ht="9.75" customHeight="1" x14ac:dyDescent="0.25"/>
    <row r="7" spans="2:12" ht="30" x14ac:dyDescent="0.25">
      <c r="B7" s="54" t="s">
        <v>3</v>
      </c>
      <c r="C7" s="54" t="s">
        <v>118</v>
      </c>
      <c r="D7" s="54" t="s">
        <v>110</v>
      </c>
      <c r="E7" s="54" t="s">
        <v>151</v>
      </c>
      <c r="F7" s="54" t="s">
        <v>126</v>
      </c>
      <c r="G7" s="54" t="s">
        <v>110</v>
      </c>
      <c r="H7" s="54" t="s">
        <v>151</v>
      </c>
      <c r="I7" s="54" t="s">
        <v>127</v>
      </c>
      <c r="J7" s="54" t="s">
        <v>110</v>
      </c>
      <c r="K7" s="54" t="s">
        <v>151</v>
      </c>
      <c r="L7" s="54" t="s">
        <v>251</v>
      </c>
    </row>
    <row r="8" spans="2:12" x14ac:dyDescent="0.25">
      <c r="B8" s="55" t="s">
        <v>78</v>
      </c>
      <c r="C8" s="61">
        <v>45500</v>
      </c>
      <c r="D8" s="57">
        <f>ABS(C8-$C$14)</f>
        <v>420</v>
      </c>
      <c r="E8" s="57">
        <f>(70*40%)*$D$14/D8</f>
        <v>28</v>
      </c>
      <c r="F8" s="56">
        <v>44750</v>
      </c>
      <c r="G8" s="57">
        <f>ABS(F8-$F$14)</f>
        <v>225</v>
      </c>
      <c r="H8" s="57">
        <f>(70*30%)*$G$14/G8</f>
        <v>21</v>
      </c>
      <c r="I8" s="56">
        <v>44000</v>
      </c>
      <c r="J8" s="57">
        <f>ABS(I8-$I$14)</f>
        <v>85</v>
      </c>
      <c r="K8" s="57">
        <f>(70*30%)*$J$14/J8</f>
        <v>21</v>
      </c>
      <c r="L8" s="57">
        <f>E8+H8+K8</f>
        <v>70</v>
      </c>
    </row>
    <row r="9" spans="2:12" x14ac:dyDescent="0.25">
      <c r="B9" s="55" t="s">
        <v>81</v>
      </c>
      <c r="C9" s="61">
        <v>47900</v>
      </c>
      <c r="D9" s="57">
        <f>ABS(C9-$C$14)</f>
        <v>2820</v>
      </c>
      <c r="E9" s="57">
        <f>(70*40%)*$D$14/D9</f>
        <v>4.1702127659574471</v>
      </c>
      <c r="F9" s="56">
        <v>47400</v>
      </c>
      <c r="G9" s="57">
        <f>ABS(F9-$F$14)</f>
        <v>2875</v>
      </c>
      <c r="H9" s="57">
        <f>(70*30%)*$G$14/G9</f>
        <v>1.6434782608695653</v>
      </c>
      <c r="I9" s="56">
        <v>46900</v>
      </c>
      <c r="J9" s="57">
        <f>ABS(I9-$I$14)</f>
        <v>2815</v>
      </c>
      <c r="K9" s="57">
        <f>(70*30%)*$J$14/J9</f>
        <v>0.63410301953818826</v>
      </c>
      <c r="L9" s="57">
        <f t="shared" ref="L9:L11" si="0">E9+H9+K9</f>
        <v>6.4477940463652006</v>
      </c>
    </row>
    <row r="10" spans="2:12" x14ac:dyDescent="0.25">
      <c r="B10" s="55" t="s">
        <v>67</v>
      </c>
      <c r="C10" s="61">
        <v>46920</v>
      </c>
      <c r="D10" s="57">
        <f>ABS(C10-$C$14)</f>
        <v>1840</v>
      </c>
      <c r="E10" s="57">
        <f>(70*40%)*$D$14/D10</f>
        <v>6.3913043478260869</v>
      </c>
      <c r="F10" s="56">
        <v>46000</v>
      </c>
      <c r="G10" s="57">
        <f>ABS(F10-$F$14)</f>
        <v>1475</v>
      </c>
      <c r="H10" s="57">
        <f>(70*30%)*$G$14/G10</f>
        <v>3.2033898305084745</v>
      </c>
      <c r="I10" s="56">
        <v>45540</v>
      </c>
      <c r="J10" s="57">
        <f>ABS(I10-$I$14)</f>
        <v>1455</v>
      </c>
      <c r="K10" s="57">
        <f>(70*30%)*$J$14/J10</f>
        <v>1.2268041237113403</v>
      </c>
      <c r="L10" s="57">
        <f t="shared" si="0"/>
        <v>10.821498302045903</v>
      </c>
    </row>
    <row r="11" spans="2:12" x14ac:dyDescent="0.25">
      <c r="B11" s="55" t="s">
        <v>83</v>
      </c>
      <c r="C11" s="61">
        <v>40000</v>
      </c>
      <c r="D11" s="57">
        <f>ABS(C11-$C$14)</f>
        <v>5080</v>
      </c>
      <c r="E11" s="57">
        <f>(70*40%)*$D$14/D11</f>
        <v>2.3149606299212597</v>
      </c>
      <c r="F11" s="56">
        <v>39950</v>
      </c>
      <c r="G11" s="57">
        <f>ABS(F11-$F$14)</f>
        <v>4575</v>
      </c>
      <c r="H11" s="57">
        <f>(70*30%)*$G$14/G11</f>
        <v>1.0327868852459017</v>
      </c>
      <c r="I11" s="56">
        <v>39900</v>
      </c>
      <c r="J11" s="57">
        <f>ABS(I11-$I$14)</f>
        <v>4185</v>
      </c>
      <c r="K11" s="57">
        <f>(70*30%)*$J$14/J11</f>
        <v>0.4265232974910394</v>
      </c>
      <c r="L11" s="57">
        <f t="shared" si="0"/>
        <v>3.7742708126582007</v>
      </c>
    </row>
    <row r="12" spans="2:12" s="5" customFormat="1" x14ac:dyDescent="0.25">
      <c r="B12" s="62"/>
      <c r="C12" s="75"/>
      <c r="D12" s="76"/>
      <c r="E12" s="76"/>
      <c r="F12" s="75"/>
      <c r="G12" s="76"/>
      <c r="H12" s="76"/>
      <c r="I12" s="75"/>
      <c r="J12" s="76"/>
      <c r="K12" s="76"/>
      <c r="L12" s="76"/>
    </row>
    <row r="13" spans="2:12" x14ac:dyDescent="0.25">
      <c r="B13" s="62"/>
      <c r="C13" s="75" t="s">
        <v>254</v>
      </c>
      <c r="D13" s="76" t="s">
        <v>152</v>
      </c>
      <c r="E13" s="76"/>
      <c r="F13" s="75" t="s">
        <v>254</v>
      </c>
      <c r="G13" s="76" t="s">
        <v>152</v>
      </c>
      <c r="H13" s="76"/>
      <c r="I13" s="75" t="s">
        <v>254</v>
      </c>
      <c r="J13" s="76" t="s">
        <v>152</v>
      </c>
      <c r="K13" s="76"/>
      <c r="L13" s="76"/>
    </row>
    <row r="14" spans="2:12" x14ac:dyDescent="0.25">
      <c r="B14" s="62"/>
      <c r="C14" s="75">
        <f>AVERAGE(C8:C11)</f>
        <v>45080</v>
      </c>
      <c r="D14" s="76">
        <f>MIN(D8:D11)</f>
        <v>420</v>
      </c>
      <c r="E14" s="76"/>
      <c r="F14" s="75">
        <f>AVERAGE(F8:F11)</f>
        <v>44525</v>
      </c>
      <c r="G14" s="76">
        <f>MIN(G8:G11)</f>
        <v>225</v>
      </c>
      <c r="H14" s="76"/>
      <c r="I14" s="75">
        <f>AVERAGE(I8:I11)</f>
        <v>44085</v>
      </c>
      <c r="J14" s="76">
        <f>MIN(J8:J11)</f>
        <v>85</v>
      </c>
      <c r="K14" s="76"/>
      <c r="L14" s="76"/>
    </row>
    <row r="15" spans="2:12" x14ac:dyDescent="0.25">
      <c r="B15" s="62"/>
      <c r="C15" s="74"/>
      <c r="D15" s="74"/>
      <c r="E15" s="74"/>
      <c r="F15" s="74"/>
      <c r="G15" s="74"/>
      <c r="H15" s="74"/>
      <c r="I15" s="74"/>
      <c r="J15" s="74"/>
      <c r="K15" s="74"/>
      <c r="L15" s="74"/>
    </row>
    <row r="17" ht="119.25" customHeight="1" x14ac:dyDescent="0.25"/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7BEF2-148E-49BA-8674-CD124D00BD54}">
  <sheetPr codeName="Hoja30"/>
  <dimension ref="B2:O18"/>
  <sheetViews>
    <sheetView showGridLines="0" topLeftCell="K6" workbookViewId="0">
      <selection activeCell="Q8" sqref="Q8"/>
    </sheetView>
  </sheetViews>
  <sheetFormatPr baseColWidth="10" defaultRowHeight="15" x14ac:dyDescent="0.25"/>
  <cols>
    <col min="1" max="1" width="4.7109375" customWidth="1"/>
    <col min="2" max="2" width="41.5703125" customWidth="1"/>
    <col min="3" max="3" width="14.28515625" customWidth="1"/>
    <col min="4" max="4" width="13" customWidth="1"/>
    <col min="5" max="5" width="17.5703125" customWidth="1"/>
    <col min="6" max="6" width="16.140625" customWidth="1"/>
    <col min="7" max="7" width="17.140625" customWidth="1"/>
    <col min="8" max="8" width="12.42578125" customWidth="1"/>
    <col min="9" max="9" width="18.85546875" customWidth="1"/>
    <col min="10" max="10" width="14.85546875" bestFit="1" customWidth="1"/>
    <col min="11" max="11" width="10.7109375" customWidth="1"/>
    <col min="12" max="12" width="14.42578125" customWidth="1"/>
    <col min="13" max="13" width="13.28515625" customWidth="1"/>
    <col min="14" max="14" width="14.140625" customWidth="1"/>
  </cols>
  <sheetData>
    <row r="2" spans="2:15" ht="24" customHeight="1" x14ac:dyDescent="0.25">
      <c r="C2" s="1" t="s">
        <v>0</v>
      </c>
    </row>
    <row r="3" spans="2:15" ht="21" x14ac:dyDescent="0.25">
      <c r="B3" s="127" t="s">
        <v>31</v>
      </c>
      <c r="C3" s="127"/>
      <c r="D3" s="127"/>
      <c r="E3" s="127"/>
    </row>
    <row r="4" spans="2:15" x14ac:dyDescent="0.25">
      <c r="B4" s="126" t="s">
        <v>2</v>
      </c>
      <c r="C4" s="126"/>
      <c r="D4" s="126"/>
    </row>
    <row r="5" spans="2:15" ht="9.75" customHeight="1" x14ac:dyDescent="0.25"/>
    <row r="7" spans="2:15" ht="30" x14ac:dyDescent="0.25">
      <c r="B7" s="11" t="s">
        <v>3</v>
      </c>
      <c r="C7" s="11" t="s">
        <v>184</v>
      </c>
      <c r="D7" s="11" t="s">
        <v>110</v>
      </c>
      <c r="E7" s="11" t="s">
        <v>151</v>
      </c>
      <c r="F7" s="11" t="s">
        <v>185</v>
      </c>
      <c r="G7" s="11" t="s">
        <v>110</v>
      </c>
      <c r="H7" s="11" t="s">
        <v>151</v>
      </c>
      <c r="I7" s="11" t="s">
        <v>186</v>
      </c>
      <c r="J7" s="11" t="s">
        <v>110</v>
      </c>
      <c r="K7" s="11" t="s">
        <v>151</v>
      </c>
      <c r="L7" s="11" t="s">
        <v>187</v>
      </c>
      <c r="M7" s="11" t="s">
        <v>110</v>
      </c>
      <c r="N7" s="11" t="s">
        <v>151</v>
      </c>
      <c r="O7" s="11" t="s">
        <v>249</v>
      </c>
    </row>
    <row r="8" spans="2:15" x14ac:dyDescent="0.25">
      <c r="B8" s="17" t="s">
        <v>96</v>
      </c>
      <c r="C8" s="52">
        <v>43000</v>
      </c>
      <c r="D8" s="35">
        <f>ABS(C8-$C$15)</f>
        <v>12970.800000000003</v>
      </c>
      <c r="E8" s="35">
        <f>(70*40%)*$D$15/D8</f>
        <v>13.968483054244922</v>
      </c>
      <c r="F8" s="52">
        <v>42900</v>
      </c>
      <c r="G8" s="35">
        <f>ABS(F8-$F$15)</f>
        <v>11665</v>
      </c>
      <c r="H8" s="35">
        <f>(70*20%)*$G$15/G8</f>
        <v>6.6789541363051868</v>
      </c>
      <c r="I8" s="52">
        <v>42500</v>
      </c>
      <c r="J8" s="35">
        <f>ABS(I8-$I$15)</f>
        <v>10600</v>
      </c>
      <c r="K8" s="35">
        <f>(70*20%)*$J$15/J8</f>
        <v>6.0754716981132075</v>
      </c>
      <c r="L8" s="52">
        <v>42000</v>
      </c>
      <c r="M8" s="35">
        <f>ABS(L8-$L$15)</f>
        <v>9615</v>
      </c>
      <c r="N8" s="35">
        <f>(70*20%)*$M$15/M8</f>
        <v>5.2636505460218412</v>
      </c>
      <c r="O8" s="45">
        <f t="shared" ref="O8" si="0">E8+H8+K8+N8</f>
        <v>31.986559434685155</v>
      </c>
    </row>
    <row r="9" spans="2:15" x14ac:dyDescent="0.25">
      <c r="B9" s="18" t="s">
        <v>61</v>
      </c>
      <c r="C9" s="52">
        <v>68000</v>
      </c>
      <c r="D9" s="35">
        <f>ABS(C9-$C$15)</f>
        <v>12029.199999999997</v>
      </c>
      <c r="E9" s="35">
        <f>(70*40%)*$D$15/D9</f>
        <v>15.061882751970217</v>
      </c>
      <c r="F9" s="52">
        <v>64000</v>
      </c>
      <c r="G9" s="35">
        <f>ABS(F9-$F$15)</f>
        <v>9435</v>
      </c>
      <c r="H9" s="35">
        <f>(70*20%)*$G$15/G9</f>
        <v>8.257551669316376</v>
      </c>
      <c r="I9" s="52">
        <v>60000</v>
      </c>
      <c r="J9" s="35">
        <f>ABS(I9-$I$15)</f>
        <v>6900</v>
      </c>
      <c r="K9" s="35">
        <f>(70*20%)*$J$15/J9</f>
        <v>9.3333333333333339</v>
      </c>
      <c r="L9" s="52">
        <v>56000</v>
      </c>
      <c r="M9" s="35">
        <f>ABS(L9-$L$15)</f>
        <v>4385</v>
      </c>
      <c r="N9" s="35">
        <f>(70*20%)*$M$15/M9</f>
        <v>11.541619156214367</v>
      </c>
      <c r="O9" s="45">
        <f t="shared" ref="O9:O12" si="1">E9+H9+K9+N9</f>
        <v>44.194386910834297</v>
      </c>
    </row>
    <row r="10" spans="2:15" x14ac:dyDescent="0.25">
      <c r="B10" s="17" t="s">
        <v>67</v>
      </c>
      <c r="C10" s="52">
        <v>43354</v>
      </c>
      <c r="D10" s="35">
        <f>ABS(C10-$C$15)</f>
        <v>12616.800000000003</v>
      </c>
      <c r="E10" s="35">
        <f>(70*40%)*$D$15/D10</f>
        <v>14.360408344429652</v>
      </c>
      <c r="F10" s="52">
        <v>42925</v>
      </c>
      <c r="G10" s="35">
        <f>ABS(F10-$F$15)</f>
        <v>11640</v>
      </c>
      <c r="H10" s="35">
        <f>(70*20%)*$G$15/G10</f>
        <v>6.6932989690721651</v>
      </c>
      <c r="I10" s="52">
        <v>42500</v>
      </c>
      <c r="J10" s="35">
        <f>ABS(I10-$I$15)</f>
        <v>10600</v>
      </c>
      <c r="K10" s="35">
        <f>(70*20%)*$J$15/J10</f>
        <v>6.0754716981132075</v>
      </c>
      <c r="L10" s="52">
        <v>42075</v>
      </c>
      <c r="M10" s="35">
        <f>ABS(L10-$L$15)</f>
        <v>9540</v>
      </c>
      <c r="N10" s="35">
        <f>(70*20%)*$M$15/M10</f>
        <v>5.3050314465408803</v>
      </c>
      <c r="O10" s="45">
        <f t="shared" si="1"/>
        <v>32.434210458155903</v>
      </c>
    </row>
    <row r="11" spans="2:15" x14ac:dyDescent="0.25">
      <c r="B11" s="17" t="s">
        <v>90</v>
      </c>
      <c r="C11" s="52">
        <v>49500</v>
      </c>
      <c r="D11" s="35">
        <f>ABS(C11-$C$15)</f>
        <v>6470.8000000000029</v>
      </c>
      <c r="E11" s="35">
        <f>(70*40%)*$D$15/D11</f>
        <v>28</v>
      </c>
      <c r="F11" s="52">
        <v>49000</v>
      </c>
      <c r="G11" s="35">
        <f>ABS(F11-$F$15)</f>
        <v>5565</v>
      </c>
      <c r="H11" s="35">
        <f>(70*20%)*$G$15/G11</f>
        <v>14</v>
      </c>
      <c r="I11" s="52">
        <v>48500</v>
      </c>
      <c r="J11" s="35">
        <f>ABS(I11-$I$15)</f>
        <v>4600</v>
      </c>
      <c r="K11" s="35">
        <f>(70*20%)*$J$15/J11</f>
        <v>14</v>
      </c>
      <c r="L11" s="52">
        <v>48000</v>
      </c>
      <c r="M11" s="35">
        <f>ABS(L11-$L$15)</f>
        <v>3615</v>
      </c>
      <c r="N11" s="35">
        <f>(70*20%)*$M$15/M11</f>
        <v>14</v>
      </c>
      <c r="O11" s="45">
        <f t="shared" si="1"/>
        <v>70</v>
      </c>
    </row>
    <row r="12" spans="2:15" x14ac:dyDescent="0.25">
      <c r="B12" s="17" t="s">
        <v>97</v>
      </c>
      <c r="C12" s="52">
        <v>76000</v>
      </c>
      <c r="D12" s="35">
        <f>ABS(C12-$C$15)</f>
        <v>20029.199999999997</v>
      </c>
      <c r="E12" s="35">
        <f>(70*40%)*$D$15/D12</f>
        <v>9.0459129670680856</v>
      </c>
      <c r="F12" s="52">
        <v>74000</v>
      </c>
      <c r="G12" s="35">
        <f>ABS(F12-$F$15)</f>
        <v>19435</v>
      </c>
      <c r="H12" s="35">
        <f>(70*20%)*$G$15/G12</f>
        <v>4.008747105737072</v>
      </c>
      <c r="I12" s="52">
        <v>72000</v>
      </c>
      <c r="J12" s="35">
        <f>ABS(I12-$I$15)</f>
        <v>18900</v>
      </c>
      <c r="K12" s="35">
        <f>(70*20%)*$J$15/J12</f>
        <v>3.4074074074074074</v>
      </c>
      <c r="L12" s="52">
        <v>70000</v>
      </c>
      <c r="M12" s="35">
        <f>ABS(L12-$L$15)</f>
        <v>18385</v>
      </c>
      <c r="N12" s="35">
        <f>(70*20%)*$M$15/M12</f>
        <v>2.7527875985858037</v>
      </c>
      <c r="O12" s="45">
        <f t="shared" si="1"/>
        <v>19.214855078798369</v>
      </c>
    </row>
    <row r="13" spans="2:15" x14ac:dyDescent="0.25">
      <c r="C13" s="47"/>
      <c r="D13" s="48"/>
      <c r="E13" s="48"/>
      <c r="F13" s="47"/>
      <c r="G13" s="48"/>
      <c r="H13" s="48"/>
      <c r="I13" s="47"/>
      <c r="J13" s="48"/>
      <c r="K13" s="48"/>
      <c r="L13" s="47"/>
      <c r="M13" s="48"/>
      <c r="N13" s="48"/>
      <c r="O13" s="48"/>
    </row>
    <row r="14" spans="2:15" x14ac:dyDescent="0.25">
      <c r="C14" s="47" t="s">
        <v>254</v>
      </c>
      <c r="D14" s="48" t="s">
        <v>152</v>
      </c>
      <c r="E14" s="48"/>
      <c r="F14" s="47" t="s">
        <v>254</v>
      </c>
      <c r="G14" s="48" t="s">
        <v>152</v>
      </c>
      <c r="H14" s="48"/>
      <c r="I14" s="47" t="s">
        <v>254</v>
      </c>
      <c r="J14" s="48" t="s">
        <v>152</v>
      </c>
      <c r="K14" s="48"/>
      <c r="L14" s="47" t="s">
        <v>254</v>
      </c>
      <c r="M14" s="48" t="s">
        <v>152</v>
      </c>
      <c r="N14" s="48"/>
      <c r="O14" s="48"/>
    </row>
    <row r="15" spans="2:15" x14ac:dyDescent="0.25">
      <c r="C15" s="47">
        <f>AVERAGE(C8:C12)</f>
        <v>55970.8</v>
      </c>
      <c r="D15" s="48">
        <f>MIN(D8:D12)</f>
        <v>6470.8000000000029</v>
      </c>
      <c r="E15" s="48"/>
      <c r="F15" s="47">
        <f>AVERAGE(F8:F12)</f>
        <v>54565</v>
      </c>
      <c r="G15" s="48">
        <f>MIN(G8:G12)</f>
        <v>5565</v>
      </c>
      <c r="H15" s="48"/>
      <c r="I15" s="47">
        <f>AVERAGE(I8:I12)</f>
        <v>53100</v>
      </c>
      <c r="J15" s="48">
        <f>MIN(J8:J12)</f>
        <v>4600</v>
      </c>
      <c r="K15" s="48"/>
      <c r="L15" s="47">
        <f>AVERAGE(L8:L12)</f>
        <v>51615</v>
      </c>
      <c r="M15" s="48">
        <f>MIN(M8:M12)</f>
        <v>3615</v>
      </c>
      <c r="N15" s="48"/>
      <c r="O15" s="48"/>
    </row>
    <row r="16" spans="2:15" x14ac:dyDescent="0.25">
      <c r="D16" s="5"/>
      <c r="E16" s="5"/>
      <c r="F16" s="5"/>
    </row>
    <row r="18" ht="30.75" customHeight="1" x14ac:dyDescent="0.25"/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8A1C7-9E6D-4279-8314-D750FF25BB81}">
  <sheetPr codeName="Hoja61"/>
  <dimension ref="B2:M18"/>
  <sheetViews>
    <sheetView showGridLines="0" zoomScale="86" zoomScaleNormal="86" workbookViewId="0">
      <selection activeCell="C16" sqref="C16"/>
    </sheetView>
  </sheetViews>
  <sheetFormatPr baseColWidth="10" defaultRowHeight="15" x14ac:dyDescent="0.25"/>
  <cols>
    <col min="1" max="1" width="4.7109375" style="5" customWidth="1"/>
    <col min="2" max="2" width="50.85546875" style="5" customWidth="1"/>
    <col min="3" max="3" width="15.28515625" style="5" customWidth="1"/>
    <col min="4" max="4" width="16.7109375" style="5" customWidth="1"/>
    <col min="5" max="5" width="11.85546875" style="5" bestFit="1" customWidth="1"/>
    <col min="6" max="6" width="19.140625" style="5" customWidth="1"/>
    <col min="7" max="7" width="18.140625" style="5" customWidth="1"/>
    <col min="8" max="8" width="12.42578125" style="5" customWidth="1"/>
    <col min="9" max="9" width="14.42578125" style="5" customWidth="1"/>
    <col min="10" max="10" width="15.7109375" style="5" customWidth="1"/>
    <col min="11" max="11" width="10.7109375" style="5" customWidth="1"/>
    <col min="12" max="12" width="11.42578125" style="5"/>
    <col min="13" max="13" width="13.28515625" style="5" customWidth="1"/>
    <col min="14" max="14" width="14.140625" style="5" customWidth="1"/>
    <col min="15" max="16384" width="11.42578125" style="5"/>
  </cols>
  <sheetData>
    <row r="2" spans="2:12" ht="24" customHeight="1" x14ac:dyDescent="0.25">
      <c r="C2" s="119" t="s">
        <v>0</v>
      </c>
    </row>
    <row r="3" spans="2:12" ht="21" x14ac:dyDescent="0.25">
      <c r="B3" s="127" t="s">
        <v>32</v>
      </c>
      <c r="C3" s="127"/>
      <c r="D3" s="127"/>
      <c r="E3" s="127"/>
    </row>
    <row r="4" spans="2:12" x14ac:dyDescent="0.25">
      <c r="B4" s="126" t="s">
        <v>2</v>
      </c>
      <c r="C4" s="126"/>
      <c r="D4" s="126"/>
    </row>
    <row r="5" spans="2:12" ht="9.75" customHeight="1" x14ac:dyDescent="0.25"/>
    <row r="6" spans="2:12" ht="7.5" customHeight="1" x14ac:dyDescent="0.25"/>
    <row r="8" spans="2:12" s="7" customFormat="1" ht="30" x14ac:dyDescent="0.25">
      <c r="B8" s="54" t="s">
        <v>3</v>
      </c>
      <c r="C8" s="54" t="s">
        <v>118</v>
      </c>
      <c r="D8" s="54" t="s">
        <v>110</v>
      </c>
      <c r="E8" s="54" t="s">
        <v>151</v>
      </c>
      <c r="F8" s="54" t="s">
        <v>126</v>
      </c>
      <c r="G8" s="54" t="s">
        <v>110</v>
      </c>
      <c r="H8" s="54" t="s">
        <v>151</v>
      </c>
      <c r="I8" s="54" t="s">
        <v>127</v>
      </c>
      <c r="J8" s="54" t="s">
        <v>110</v>
      </c>
      <c r="K8" s="54" t="s">
        <v>151</v>
      </c>
      <c r="L8" s="54" t="s">
        <v>251</v>
      </c>
    </row>
    <row r="9" spans="2:12" x14ac:dyDescent="0.25">
      <c r="B9" s="55" t="s">
        <v>73</v>
      </c>
      <c r="C9" s="61">
        <v>118871</v>
      </c>
      <c r="D9" s="57">
        <f>ABS(C9-$C$17)</f>
        <v>2809.1666666666715</v>
      </c>
      <c r="E9" s="57">
        <f>(70*40%)*$D$17/D9</f>
        <v>28</v>
      </c>
      <c r="F9" s="56">
        <v>117060</v>
      </c>
      <c r="G9" s="57">
        <f>ABS(F9-$F$17)</f>
        <v>2525</v>
      </c>
      <c r="H9" s="57">
        <f>(70*30%)*$G$17/G9</f>
        <v>21</v>
      </c>
      <c r="I9" s="56">
        <v>113286</v>
      </c>
      <c r="J9" s="57">
        <f>ABS(I9-$I$17)</f>
        <v>471.66666666667152</v>
      </c>
      <c r="K9" s="57">
        <f>(70*30%)*$J$17/J9</f>
        <v>21</v>
      </c>
      <c r="L9" s="57">
        <f>E9+H9+K9</f>
        <v>70</v>
      </c>
    </row>
    <row r="10" spans="2:12" x14ac:dyDescent="0.25">
      <c r="B10" s="55" t="s">
        <v>78</v>
      </c>
      <c r="C10" s="61">
        <v>120000</v>
      </c>
      <c r="D10" s="57">
        <f>ABS(C10-$C$17)</f>
        <v>3938.1666666666715</v>
      </c>
      <c r="E10" s="57">
        <f>(70*40%)*$D$17/D10</f>
        <v>19.972914638791327</v>
      </c>
      <c r="F10" s="56">
        <v>119250</v>
      </c>
      <c r="G10" s="57">
        <f>ABS(F10-$F$17)</f>
        <v>4715</v>
      </c>
      <c r="H10" s="57">
        <f>(70*30%)*$G$17/G10</f>
        <v>11.246023329798515</v>
      </c>
      <c r="I10" s="56">
        <v>118500</v>
      </c>
      <c r="J10" s="57">
        <f>ABS(I10-$I$17)</f>
        <v>5685.6666666666715</v>
      </c>
      <c r="K10" s="57">
        <f>(70*30%)*$J$17/J10</f>
        <v>1.7421000175881034</v>
      </c>
      <c r="L10" s="57">
        <f>E10+H10+K10</f>
        <v>32.961037986177942</v>
      </c>
    </row>
    <row r="11" spans="2:12" x14ac:dyDescent="0.25">
      <c r="B11" s="55" t="s">
        <v>90</v>
      </c>
      <c r="C11" s="61">
        <v>125000</v>
      </c>
      <c r="D11" s="57">
        <f>ABS(C11-$C$17)</f>
        <v>8938.1666666666715</v>
      </c>
      <c r="E11" s="57">
        <f>(70*40%)*$D$17/D11</f>
        <v>8.8000895038132452</v>
      </c>
      <c r="F11" s="56">
        <v>123000</v>
      </c>
      <c r="G11" s="57">
        <f>ABS(F11-$F$17)</f>
        <v>8465</v>
      </c>
      <c r="H11" s="57">
        <f>(70*30%)*$G$17/G11</f>
        <v>6.2640283520378031</v>
      </c>
      <c r="I11" s="56">
        <v>122000</v>
      </c>
      <c r="J11" s="57">
        <f>ABS(I11-$I$17)</f>
        <v>9185.6666666666715</v>
      </c>
      <c r="K11" s="57">
        <f>(70*30%)*$J$17/J11</f>
        <v>1.0783104111478132</v>
      </c>
      <c r="L11" s="57">
        <f>E11+H11+K11</f>
        <v>16.142428266998863</v>
      </c>
    </row>
    <row r="12" spans="2:12" x14ac:dyDescent="0.25">
      <c r="B12" s="55" t="s">
        <v>83</v>
      </c>
      <c r="C12" s="61">
        <v>105000</v>
      </c>
      <c r="D12" s="57">
        <f>ABS(C12-$C$17)</f>
        <v>11061.833333333328</v>
      </c>
      <c r="E12" s="57">
        <f>(70*40%)*$D$17/D12</f>
        <v>7.1106356691928854</v>
      </c>
      <c r="F12" s="56">
        <v>104900</v>
      </c>
      <c r="G12" s="57">
        <f>ABS(F12-$F$17)</f>
        <v>9635</v>
      </c>
      <c r="H12" s="57">
        <f>(70*30%)*$G$17/G12</f>
        <v>5.5033731188375716</v>
      </c>
      <c r="I12" s="56">
        <v>104800</v>
      </c>
      <c r="J12" s="57">
        <f>ABS(I12-$I$17)</f>
        <v>8014.3333333333285</v>
      </c>
      <c r="K12" s="57">
        <f>(70*30%)*$J$17/J12</f>
        <v>1.2359106600673928</v>
      </c>
      <c r="L12" s="57">
        <f>E12+H12+K12</f>
        <v>13.84991944809785</v>
      </c>
    </row>
    <row r="13" spans="2:12" x14ac:dyDescent="0.25">
      <c r="B13" s="55" t="s">
        <v>81</v>
      </c>
      <c r="C13" s="61">
        <v>127900</v>
      </c>
      <c r="D13" s="57">
        <f>ABS(C13-$C$17)</f>
        <v>11838.166666666672</v>
      </c>
      <c r="E13" s="57">
        <f>(70*40%)*$D$17/D13</f>
        <v>6.6443283729181122</v>
      </c>
      <c r="F13" s="56">
        <v>124800</v>
      </c>
      <c r="G13" s="57">
        <f>ABS(F13-$F$17)</f>
        <v>10265</v>
      </c>
      <c r="H13" s="57">
        <f>(70*30%)*$G$17/G13</f>
        <v>5.1656113005358009</v>
      </c>
      <c r="I13" s="56">
        <v>121600</v>
      </c>
      <c r="J13" s="57">
        <f>ABS(I13-$I$17)</f>
        <v>8785.6666666666715</v>
      </c>
      <c r="K13" s="57">
        <f>(70*30%)*$J$17/J13</f>
        <v>1.1274044845771631</v>
      </c>
      <c r="L13" s="57">
        <f>E13+H13+K13</f>
        <v>12.937344158031076</v>
      </c>
    </row>
    <row r="14" spans="2:12" x14ac:dyDescent="0.25">
      <c r="B14" s="55" t="s">
        <v>93</v>
      </c>
      <c r="C14" s="61">
        <v>99600</v>
      </c>
      <c r="D14" s="57">
        <f>ABS(C14-$C$17)</f>
        <v>16461.833333333328</v>
      </c>
      <c r="E14" s="57">
        <f>(70*40%)*$D$17/D14</f>
        <v>4.7781231333083696</v>
      </c>
      <c r="F14" s="56">
        <v>98200</v>
      </c>
      <c r="G14" s="57">
        <f>ABS(F14-$F$17)</f>
        <v>16335</v>
      </c>
      <c r="H14" s="57">
        <f>(70*30%)*$G$17/G14</f>
        <v>3.2460973370064279</v>
      </c>
      <c r="I14" s="56">
        <v>96700</v>
      </c>
      <c r="J14" s="57">
        <f>ABS(I14-$I$17)</f>
        <v>16114.333333333328</v>
      </c>
      <c r="K14" s="57">
        <f>(70*30%)*$J$17/J14</f>
        <v>0.61467016941439945</v>
      </c>
      <c r="L14" s="57">
        <f>E14+H14+K14</f>
        <v>8.6388906397291976</v>
      </c>
    </row>
    <row r="15" spans="2:12" ht="10.5" customHeight="1" x14ac:dyDescent="0.25">
      <c r="B15" s="74"/>
      <c r="C15" s="75"/>
      <c r="D15" s="76"/>
      <c r="E15" s="76"/>
      <c r="F15" s="75"/>
      <c r="G15" s="76"/>
      <c r="H15" s="76"/>
      <c r="I15" s="75"/>
      <c r="J15" s="76"/>
      <c r="K15" s="76"/>
      <c r="L15" s="76"/>
    </row>
    <row r="16" spans="2:12" x14ac:dyDescent="0.25">
      <c r="B16" s="74"/>
      <c r="C16" s="75" t="s">
        <v>254</v>
      </c>
      <c r="D16" s="76" t="s">
        <v>152</v>
      </c>
      <c r="E16" s="76"/>
      <c r="F16" s="75" t="s">
        <v>254</v>
      </c>
      <c r="G16" s="76" t="s">
        <v>152</v>
      </c>
      <c r="H16" s="76"/>
      <c r="I16" s="75" t="s">
        <v>254</v>
      </c>
      <c r="J16" s="76" t="s">
        <v>152</v>
      </c>
      <c r="K16" s="76"/>
      <c r="L16" s="76"/>
    </row>
    <row r="17" spans="2:13" x14ac:dyDescent="0.25">
      <c r="B17" s="74"/>
      <c r="C17" s="75">
        <f>AVERAGE(C9:C14)</f>
        <v>116061.83333333333</v>
      </c>
      <c r="D17" s="76">
        <f>MIN(D9:D14)</f>
        <v>2809.1666666666715</v>
      </c>
      <c r="E17" s="76"/>
      <c r="F17" s="75">
        <f>AVERAGE(F9:F14)</f>
        <v>114535</v>
      </c>
      <c r="G17" s="76">
        <f>MIN(G9:G14)</f>
        <v>2525</v>
      </c>
      <c r="H17" s="76"/>
      <c r="I17" s="75">
        <f>AVERAGE(I9:I14)</f>
        <v>112814.33333333333</v>
      </c>
      <c r="J17" s="76">
        <f>MIN(J9:J14)</f>
        <v>471.66666666667152</v>
      </c>
      <c r="K17" s="76"/>
      <c r="L17" s="76"/>
    </row>
    <row r="18" spans="2:13" x14ac:dyDescent="0.25">
      <c r="B18" s="74"/>
      <c r="C18" s="75"/>
      <c r="D18" s="74"/>
      <c r="E18" s="74"/>
      <c r="F18" s="74"/>
      <c r="G18" s="74"/>
      <c r="H18" s="74"/>
      <c r="I18" s="74"/>
      <c r="J18" s="76"/>
      <c r="K18" s="76"/>
      <c r="L18" s="76"/>
      <c r="M18" s="74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75227-435C-4FF3-BF08-8D938825CB77}">
  <sheetPr codeName="Hoja62"/>
  <dimension ref="B2:O16"/>
  <sheetViews>
    <sheetView showGridLines="0" tabSelected="1" zoomScale="86" zoomScaleNormal="86" workbookViewId="0">
      <selection activeCell="A12" sqref="A12"/>
    </sheetView>
  </sheetViews>
  <sheetFormatPr baseColWidth="10" defaultRowHeight="15" x14ac:dyDescent="0.25"/>
  <cols>
    <col min="1" max="1" width="4.7109375" style="5" customWidth="1"/>
    <col min="2" max="2" width="41" style="5" customWidth="1"/>
    <col min="3" max="3" width="17" style="5" customWidth="1"/>
    <col min="4" max="4" width="11.28515625" style="5" customWidth="1"/>
    <col min="5" max="5" width="11.85546875" style="5" bestFit="1" customWidth="1"/>
    <col min="6" max="6" width="16.42578125" style="5" customWidth="1"/>
    <col min="7" max="7" width="16.5703125" style="5" customWidth="1"/>
    <col min="8" max="8" width="11" style="5" bestFit="1" customWidth="1"/>
    <col min="9" max="9" width="14.42578125" style="5" customWidth="1"/>
    <col min="10" max="10" width="12" style="5" customWidth="1"/>
    <col min="11" max="11" width="10.7109375" style="5" customWidth="1"/>
    <col min="12" max="12" width="11.42578125" style="5"/>
    <col min="13" max="13" width="13.28515625" style="5" customWidth="1"/>
    <col min="14" max="14" width="14.140625" style="5" customWidth="1"/>
    <col min="15" max="16384" width="11.42578125" style="5"/>
  </cols>
  <sheetData>
    <row r="2" spans="2:15" ht="24" customHeight="1" x14ac:dyDescent="0.25">
      <c r="C2" s="119" t="s">
        <v>0</v>
      </c>
    </row>
    <row r="3" spans="2:15" ht="21" x14ac:dyDescent="0.25">
      <c r="B3" s="127" t="s">
        <v>33</v>
      </c>
      <c r="C3" s="127"/>
      <c r="D3" s="127"/>
      <c r="E3" s="127"/>
    </row>
    <row r="4" spans="2:15" x14ac:dyDescent="0.25">
      <c r="B4" s="126" t="s">
        <v>2</v>
      </c>
      <c r="C4" s="126"/>
      <c r="D4" s="126"/>
    </row>
    <row r="5" spans="2:15" ht="9.75" customHeight="1" x14ac:dyDescent="0.25"/>
    <row r="7" spans="2:15" ht="62.25" customHeight="1" x14ac:dyDescent="0.25">
      <c r="B7" s="11" t="s">
        <v>3</v>
      </c>
      <c r="C7" s="11" t="s">
        <v>118</v>
      </c>
      <c r="D7" s="11" t="s">
        <v>110</v>
      </c>
      <c r="E7" s="11" t="s">
        <v>151</v>
      </c>
      <c r="F7" s="11" t="s">
        <v>190</v>
      </c>
      <c r="G7" s="11" t="s">
        <v>110</v>
      </c>
      <c r="H7" s="11" t="s">
        <v>151</v>
      </c>
      <c r="I7" s="11" t="s">
        <v>191</v>
      </c>
      <c r="J7" s="11" t="s">
        <v>110</v>
      </c>
      <c r="K7" s="11" t="s">
        <v>151</v>
      </c>
      <c r="L7" s="11" t="s">
        <v>192</v>
      </c>
      <c r="M7" s="11" t="s">
        <v>110</v>
      </c>
      <c r="N7" s="11" t="s">
        <v>151</v>
      </c>
      <c r="O7" s="11" t="s">
        <v>251</v>
      </c>
    </row>
    <row r="8" spans="2:15" x14ac:dyDescent="0.25">
      <c r="B8" s="17" t="s">
        <v>81</v>
      </c>
      <c r="C8" s="93">
        <v>130000</v>
      </c>
      <c r="D8" s="39">
        <f>ABS(C8-$C$16)</f>
        <v>466.66666666667152</v>
      </c>
      <c r="E8" s="39">
        <f>(70*40%)*$D$16/D8</f>
        <v>28</v>
      </c>
      <c r="F8" s="93">
        <v>128700</v>
      </c>
      <c r="G8" s="39">
        <f>ABS(F8-$F$16)</f>
        <v>966.66666666667152</v>
      </c>
      <c r="H8" s="39">
        <f>(70*20%)*$G$16/G8</f>
        <v>14</v>
      </c>
      <c r="I8" s="93">
        <v>127400</v>
      </c>
      <c r="J8" s="39">
        <f>ABS(I8-$I$16)</f>
        <v>525</v>
      </c>
      <c r="K8" s="39">
        <f>(70*20%)*$J$16/J8</f>
        <v>14</v>
      </c>
      <c r="L8" s="93">
        <v>126000</v>
      </c>
      <c r="M8" s="39">
        <f>ABS(L8-$L$16)</f>
        <v>133.33333333332848</v>
      </c>
      <c r="N8" s="39">
        <f>(70*20%)*$M$16/M8</f>
        <v>14</v>
      </c>
      <c r="O8" s="43">
        <f>E8+H8+K8+N8</f>
        <v>70</v>
      </c>
    </row>
    <row r="9" spans="2:15" x14ac:dyDescent="0.25">
      <c r="B9" s="18" t="s">
        <v>95</v>
      </c>
      <c r="C9" s="93">
        <v>130000</v>
      </c>
      <c r="D9" s="39">
        <f>ABS(C9-$C$16)</f>
        <v>466.66666666667152</v>
      </c>
      <c r="E9" s="39">
        <f>(70*40%)*$D$16/D9</f>
        <v>28</v>
      </c>
      <c r="F9" s="93">
        <v>123500</v>
      </c>
      <c r="G9" s="39">
        <f>ABS(F9-$F$16)</f>
        <v>4233.3333333333285</v>
      </c>
      <c r="H9" s="39">
        <f>(70*20%)*$G$16/G9</f>
        <v>3.196850393700807</v>
      </c>
      <c r="I9" s="93">
        <v>121700</v>
      </c>
      <c r="J9" s="39">
        <f>ABS(I9-$I$16)</f>
        <v>5175</v>
      </c>
      <c r="K9" s="39">
        <f>(70*20%)*$J$16/J9</f>
        <v>1.4202898550724639</v>
      </c>
      <c r="L9" s="93">
        <v>120000</v>
      </c>
      <c r="M9" s="39">
        <f>ABS(L9-$L$16)</f>
        <v>5866.6666666666715</v>
      </c>
      <c r="N9" s="39">
        <f>(70*20%)*$M$16/M9</f>
        <v>0.31818181818180635</v>
      </c>
      <c r="O9" s="43">
        <f>E9+H9+K9+N9</f>
        <v>32.935322066955074</v>
      </c>
    </row>
    <row r="10" spans="2:15" x14ac:dyDescent="0.25">
      <c r="B10" s="17" t="s">
        <v>90</v>
      </c>
      <c r="C10" s="93">
        <v>121000</v>
      </c>
      <c r="D10" s="39">
        <f>ABS(C10-$C$16)</f>
        <v>8533.3333333333285</v>
      </c>
      <c r="E10" s="39">
        <f>(70*40%)*$D$16/D10</f>
        <v>1.5312500000000169</v>
      </c>
      <c r="F10" s="93">
        <v>119000</v>
      </c>
      <c r="G10" s="39">
        <f>ABS(F10-$F$16)</f>
        <v>8733.3333333333285</v>
      </c>
      <c r="H10" s="39">
        <f>(70*20%)*$G$16/G10</f>
        <v>1.5496183206106957</v>
      </c>
      <c r="I10" s="93">
        <v>118000</v>
      </c>
      <c r="J10" s="39">
        <f>ABS(I10-$I$16)</f>
        <v>8875</v>
      </c>
      <c r="K10" s="39">
        <f>(70*20%)*$J$16/J10</f>
        <v>0.82816901408450705</v>
      </c>
      <c r="L10" s="93">
        <v>116000</v>
      </c>
      <c r="M10" s="39">
        <f>ABS(L10-$L$16)</f>
        <v>9866.6666666666715</v>
      </c>
      <c r="N10" s="39">
        <f>(70*20%)*$M$16/M10</f>
        <v>0.18918918918918221</v>
      </c>
      <c r="O10" s="43">
        <f>E10+H10+K10+N10</f>
        <v>4.098226523884402</v>
      </c>
    </row>
    <row r="11" spans="2:15" x14ac:dyDescent="0.25">
      <c r="B11" s="17" t="s">
        <v>83</v>
      </c>
      <c r="C11" s="93">
        <v>110000</v>
      </c>
      <c r="D11" s="39">
        <f>ABS(C11-$C$16)</f>
        <v>19533.333333333328</v>
      </c>
      <c r="E11" s="39">
        <f>(70*40%)*$D$16/D11</f>
        <v>0.66894197952219137</v>
      </c>
      <c r="F11" s="93">
        <v>109900</v>
      </c>
      <c r="G11" s="39">
        <f>ABS(F11-$F$16)</f>
        <v>17833.333333333328</v>
      </c>
      <c r="H11" s="39">
        <f>(70*20%)*$G$16/G11</f>
        <v>0.75887850467290119</v>
      </c>
      <c r="I11" s="93">
        <v>109750</v>
      </c>
      <c r="J11" s="39">
        <f>ABS(I11-$I$16)</f>
        <v>17125</v>
      </c>
      <c r="K11" s="39">
        <f>(70*20%)*$J$16/J11</f>
        <v>0.42919708029197079</v>
      </c>
      <c r="L11" s="93">
        <v>109700</v>
      </c>
      <c r="M11" s="39">
        <f>ABS(L11-$L$16)</f>
        <v>16166.666666666672</v>
      </c>
      <c r="N11" s="39">
        <f>(70*20%)*$M$16/M11</f>
        <v>0.11546391752576896</v>
      </c>
      <c r="O11" s="43">
        <f>E11+H11+K11+N11</f>
        <v>1.9724814820128322</v>
      </c>
    </row>
    <row r="12" spans="2:15" x14ac:dyDescent="0.25">
      <c r="B12" s="17" t="s">
        <v>78</v>
      </c>
      <c r="C12" s="93">
        <v>106200</v>
      </c>
      <c r="D12" s="39">
        <f>ABS(C12-$C$16)</f>
        <v>23333.333333333328</v>
      </c>
      <c r="E12" s="39">
        <f>(70*40%)*$D$16/D12</f>
        <v>0.56000000000000594</v>
      </c>
      <c r="F12" s="93">
        <v>105800</v>
      </c>
      <c r="G12" s="39">
        <f>ABS(F12-$F$16)</f>
        <v>21933.333333333328</v>
      </c>
      <c r="H12" s="39">
        <f>(70*20%)*$G$16/G12</f>
        <v>0.6170212765957479</v>
      </c>
      <c r="I12" s="93">
        <v>105400</v>
      </c>
      <c r="J12" s="39">
        <f>ABS(I12-$I$16)</f>
        <v>21475</v>
      </c>
      <c r="K12" s="39">
        <f>(70*20%)*$J$16/J12</f>
        <v>0.34225844004656575</v>
      </c>
      <c r="L12" s="93">
        <v>105000</v>
      </c>
      <c r="M12" s="39">
        <f>ABS(L12-$L$16)</f>
        <v>20866.666666666672</v>
      </c>
      <c r="N12" s="39">
        <f>(70*20%)*$M$16/M12</f>
        <v>8.9456869009581386E-2</v>
      </c>
      <c r="O12" s="43">
        <f>E12+H12+K12+N12</f>
        <v>1.6087365856519009</v>
      </c>
    </row>
    <row r="13" spans="2:15" x14ac:dyDescent="0.25">
      <c r="B13" s="17" t="s">
        <v>62</v>
      </c>
      <c r="C13" s="93">
        <v>180000</v>
      </c>
      <c r="D13" s="39">
        <f>ABS(C13-$C$16)</f>
        <v>50466.666666666672</v>
      </c>
      <c r="E13" s="39">
        <f>(70*40%)*$D$16/D13</f>
        <v>0.25891677675033292</v>
      </c>
      <c r="F13" s="93">
        <v>179500</v>
      </c>
      <c r="G13" s="39">
        <f>ABS(F13-$F$16)</f>
        <v>51766.666666666672</v>
      </c>
      <c r="H13" s="39">
        <f>(70*20%)*$G$16/G13</f>
        <v>0.26142949130714876</v>
      </c>
      <c r="I13" s="93">
        <v>179000</v>
      </c>
      <c r="J13" s="39">
        <f>ABS(I13-$I$16)</f>
        <v>52125</v>
      </c>
      <c r="K13" s="39">
        <f>(70*20%)*$J$16/J13</f>
        <v>0.14100719424460431</v>
      </c>
      <c r="L13" s="93">
        <v>178500</v>
      </c>
      <c r="M13" s="39">
        <f>ABS(L13-$L$16)</f>
        <v>52633.333333333328</v>
      </c>
      <c r="N13" s="39">
        <f>(70*20%)*$M$16/M13</f>
        <v>3.5465484483849251E-2</v>
      </c>
      <c r="O13" s="43">
        <f>E13+H13+K13+N13</f>
        <v>0.69681894678593526</v>
      </c>
    </row>
    <row r="14" spans="2:15" x14ac:dyDescent="0.25">
      <c r="C14" s="50"/>
      <c r="D14" s="49"/>
      <c r="E14" s="49"/>
      <c r="F14" s="50"/>
      <c r="G14" s="49"/>
      <c r="H14" s="49"/>
      <c r="I14" s="50"/>
      <c r="J14" s="49"/>
      <c r="K14" s="49"/>
      <c r="L14" s="50"/>
      <c r="M14" s="49"/>
      <c r="N14" s="49"/>
      <c r="O14" s="49"/>
    </row>
    <row r="15" spans="2:15" x14ac:dyDescent="0.25">
      <c r="C15" s="38" t="s">
        <v>254</v>
      </c>
      <c r="D15" s="37" t="s">
        <v>152</v>
      </c>
      <c r="E15" s="49"/>
      <c r="F15" s="38" t="s">
        <v>254</v>
      </c>
      <c r="G15" s="37" t="s">
        <v>152</v>
      </c>
      <c r="H15" s="49"/>
      <c r="I15" s="38" t="s">
        <v>254</v>
      </c>
      <c r="J15" s="37" t="s">
        <v>152</v>
      </c>
      <c r="K15" s="49"/>
      <c r="L15" s="38" t="s">
        <v>254</v>
      </c>
      <c r="M15" s="37" t="s">
        <v>152</v>
      </c>
      <c r="N15" s="49"/>
      <c r="O15" s="49"/>
    </row>
    <row r="16" spans="2:15" x14ac:dyDescent="0.25">
      <c r="C16" s="38">
        <f>AVERAGE(C8:C13)</f>
        <v>129533.33333333333</v>
      </c>
      <c r="D16" s="37">
        <f>MIN(D8:D13)</f>
        <v>466.66666666667152</v>
      </c>
      <c r="E16" s="49"/>
      <c r="F16" s="38">
        <f>AVERAGE(F8:F13)</f>
        <v>127733.33333333333</v>
      </c>
      <c r="G16" s="37">
        <f>MIN(G8:G13)</f>
        <v>966.66666666667152</v>
      </c>
      <c r="H16" s="49"/>
      <c r="I16" s="38">
        <f>AVERAGE(I8:I13)</f>
        <v>126875</v>
      </c>
      <c r="J16" s="37">
        <f t="shared" ref="J16" si="0">MIN(J8:J13)</f>
        <v>525</v>
      </c>
      <c r="K16" s="49"/>
      <c r="L16" s="38">
        <f>AVERAGE(L8:L13)</f>
        <v>125866.66666666667</v>
      </c>
      <c r="M16" s="37">
        <f t="shared" ref="M16" si="1">MIN(M8:M13)</f>
        <v>133.33333333332848</v>
      </c>
      <c r="N16" s="49"/>
      <c r="O16" s="49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085C1-7996-4197-B8DF-D701839D6B0C}">
  <sheetPr codeName="Hoja33"/>
  <dimension ref="B2:R20"/>
  <sheetViews>
    <sheetView showGridLines="0" topLeftCell="A3" zoomScale="93" zoomScaleNormal="93" workbookViewId="0">
      <selection activeCell="A6" sqref="A5:XFD6"/>
    </sheetView>
  </sheetViews>
  <sheetFormatPr baseColWidth="10" defaultRowHeight="15" x14ac:dyDescent="0.25"/>
  <cols>
    <col min="1" max="1" width="4.7109375" customWidth="1"/>
    <col min="2" max="2" width="42.140625" customWidth="1"/>
    <col min="3" max="3" width="17" customWidth="1"/>
    <col min="4" max="4" width="12.140625" customWidth="1"/>
    <col min="5" max="5" width="12.7109375" customWidth="1"/>
    <col min="6" max="7" width="17.85546875" customWidth="1"/>
    <col min="8" max="8" width="12.42578125" customWidth="1"/>
    <col min="9" max="9" width="17.28515625" customWidth="1"/>
    <col min="10" max="10" width="15.28515625" customWidth="1"/>
    <col min="11" max="11" width="10.7109375" customWidth="1"/>
    <col min="13" max="13" width="13.28515625" customWidth="1"/>
    <col min="14" max="14" width="14.140625" customWidth="1"/>
    <col min="16" max="16" width="15.5703125" bestFit="1" customWidth="1"/>
    <col min="17" max="18" width="13.28515625" bestFit="1" customWidth="1"/>
  </cols>
  <sheetData>
    <row r="2" spans="2:18" ht="24" customHeight="1" x14ac:dyDescent="0.25">
      <c r="C2" s="1" t="s">
        <v>0</v>
      </c>
    </row>
    <row r="3" spans="2:18" ht="38.25" customHeight="1" x14ac:dyDescent="0.25">
      <c r="B3" s="127" t="s">
        <v>34</v>
      </c>
      <c r="C3" s="127"/>
      <c r="D3" s="127"/>
      <c r="E3" s="127"/>
    </row>
    <row r="4" spans="2:18" x14ac:dyDescent="0.25">
      <c r="B4" s="126" t="s">
        <v>2</v>
      </c>
      <c r="C4" s="126"/>
      <c r="D4" s="126"/>
    </row>
    <row r="6" spans="2:18" ht="45" x14ac:dyDescent="0.25">
      <c r="B6" s="54" t="s">
        <v>3</v>
      </c>
      <c r="C6" s="54" t="s">
        <v>129</v>
      </c>
      <c r="D6" s="54" t="s">
        <v>110</v>
      </c>
      <c r="E6" s="54" t="s">
        <v>151</v>
      </c>
      <c r="F6" s="54" t="s">
        <v>193</v>
      </c>
      <c r="G6" s="54" t="s">
        <v>110</v>
      </c>
      <c r="H6" s="54" t="s">
        <v>151</v>
      </c>
      <c r="I6" s="54" t="s">
        <v>194</v>
      </c>
      <c r="J6" s="54" t="s">
        <v>110</v>
      </c>
      <c r="K6" s="54" t="s">
        <v>151</v>
      </c>
      <c r="L6" s="54" t="s">
        <v>195</v>
      </c>
      <c r="M6" s="54" t="s">
        <v>110</v>
      </c>
      <c r="N6" s="54" t="s">
        <v>151</v>
      </c>
      <c r="O6" s="54" t="s">
        <v>196</v>
      </c>
      <c r="P6" s="54" t="s">
        <v>110</v>
      </c>
      <c r="Q6" s="54" t="s">
        <v>151</v>
      </c>
      <c r="R6" s="54" t="s">
        <v>249</v>
      </c>
    </row>
    <row r="7" spans="2:18" x14ac:dyDescent="0.25">
      <c r="B7" s="55" t="s">
        <v>69</v>
      </c>
      <c r="C7" s="56">
        <v>17400</v>
      </c>
      <c r="D7" s="57">
        <f t="shared" ref="D7:D14" si="0">ABS(C7-$C$17)</f>
        <v>5965</v>
      </c>
      <c r="E7" s="57">
        <f t="shared" ref="E7:E14" si="1">(70*30%)*$D$17/D7</f>
        <v>0.82732606873428327</v>
      </c>
      <c r="F7" s="56">
        <v>16600</v>
      </c>
      <c r="G7" s="57">
        <f t="shared" ref="G7:G14" si="2">ABS(F7-$F$17)</f>
        <v>5596.25</v>
      </c>
      <c r="H7" s="57">
        <f t="shared" ref="H7:H14" si="3">(70*17.5%)*$G$17/G7</f>
        <v>1.3215881170426624</v>
      </c>
      <c r="I7" s="56">
        <v>15800</v>
      </c>
      <c r="J7" s="57">
        <f t="shared" ref="J7:J14" si="4">ABS(I7-$I$17)</f>
        <v>5287.5</v>
      </c>
      <c r="K7" s="57">
        <f t="shared" ref="K7:K14" si="5">(70*17.5%)*$J$17/J7</f>
        <v>1.4190307328605201</v>
      </c>
      <c r="L7" s="56">
        <v>15200</v>
      </c>
      <c r="M7" s="57">
        <f t="shared" ref="M7:M14" si="6">ABS(L7-$L$17)</f>
        <v>5127.5</v>
      </c>
      <c r="N7" s="57">
        <f t="shared" ref="N7:N14" si="7">(70*17.5%)*$M$17/M7</f>
        <v>1.2602389078498293</v>
      </c>
      <c r="O7" s="56">
        <v>14500</v>
      </c>
      <c r="P7" s="67">
        <f t="shared" ref="P7:P14" si="8">ABS(O7-$O$17)</f>
        <v>4831.25</v>
      </c>
      <c r="Q7" s="57">
        <f t="shared" ref="Q7:Q14" si="9">(70*17.5%)*$P$17/P7</f>
        <v>0.1743208279430789</v>
      </c>
      <c r="R7" s="57">
        <f>E7+H7+K7+N7+Q7</f>
        <v>5.0025046544303748</v>
      </c>
    </row>
    <row r="8" spans="2:18" x14ac:dyDescent="0.25">
      <c r="B8" s="55" t="s">
        <v>101</v>
      </c>
      <c r="C8" s="56">
        <v>11100</v>
      </c>
      <c r="D8" s="57">
        <f t="shared" si="0"/>
        <v>335</v>
      </c>
      <c r="E8" s="57">
        <f t="shared" si="1"/>
        <v>14.73134328358209</v>
      </c>
      <c r="F8" s="56">
        <v>10000</v>
      </c>
      <c r="G8" s="57">
        <f t="shared" si="2"/>
        <v>1003.75</v>
      </c>
      <c r="H8" s="57">
        <f t="shared" si="3"/>
        <v>7.3683063511830635</v>
      </c>
      <c r="I8" s="56">
        <v>9000</v>
      </c>
      <c r="J8" s="57">
        <f t="shared" si="4"/>
        <v>1512.5</v>
      </c>
      <c r="K8" s="57">
        <f t="shared" si="5"/>
        <v>4.9607438016528924</v>
      </c>
      <c r="L8" s="56">
        <v>8100</v>
      </c>
      <c r="M8" s="57">
        <f t="shared" si="6"/>
        <v>1972.5</v>
      </c>
      <c r="N8" s="57">
        <f t="shared" si="7"/>
        <v>3.2759822560202787</v>
      </c>
      <c r="O8" s="56">
        <v>7300</v>
      </c>
      <c r="P8" s="57">
        <f t="shared" si="8"/>
        <v>2368.75</v>
      </c>
      <c r="Q8" s="57">
        <f t="shared" si="9"/>
        <v>0.35554089709762532</v>
      </c>
      <c r="R8" s="57">
        <f t="shared" ref="R8:R14" si="10">E8+H8+K8+N8+Q8</f>
        <v>30.69191658953595</v>
      </c>
    </row>
    <row r="9" spans="2:18" x14ac:dyDescent="0.25">
      <c r="B9" s="55" t="s">
        <v>88</v>
      </c>
      <c r="C9" s="56">
        <v>12830</v>
      </c>
      <c r="D9" s="57">
        <f t="shared" si="0"/>
        <v>1395</v>
      </c>
      <c r="E9" s="57">
        <f t="shared" si="1"/>
        <v>3.5376344086021505</v>
      </c>
      <c r="F9" s="56">
        <v>12580</v>
      </c>
      <c r="G9" s="57">
        <f t="shared" si="2"/>
        <v>1576.25</v>
      </c>
      <c r="H9" s="57">
        <f t="shared" si="3"/>
        <v>4.692109436954798</v>
      </c>
      <c r="I9" s="56">
        <v>12450</v>
      </c>
      <c r="J9" s="57">
        <f t="shared" si="4"/>
        <v>1937.5</v>
      </c>
      <c r="K9" s="57">
        <f t="shared" si="5"/>
        <v>3.8725806451612903</v>
      </c>
      <c r="L9" s="56">
        <v>12330</v>
      </c>
      <c r="M9" s="57">
        <f t="shared" si="6"/>
        <v>2257.5</v>
      </c>
      <c r="N9" s="57">
        <f t="shared" si="7"/>
        <v>2.862403100775194</v>
      </c>
      <c r="O9" s="56">
        <v>12200</v>
      </c>
      <c r="P9" s="57">
        <f t="shared" si="8"/>
        <v>2531.25</v>
      </c>
      <c r="Q9" s="57">
        <f t="shared" si="9"/>
        <v>0.33271604938271604</v>
      </c>
      <c r="R9" s="57">
        <f t="shared" si="10"/>
        <v>15.297443640876148</v>
      </c>
    </row>
    <row r="10" spans="2:18" x14ac:dyDescent="0.25">
      <c r="B10" s="55" t="s">
        <v>79</v>
      </c>
      <c r="C10" s="56">
        <v>8150</v>
      </c>
      <c r="D10" s="57">
        <f t="shared" si="0"/>
        <v>3285</v>
      </c>
      <c r="E10" s="57">
        <f t="shared" si="1"/>
        <v>1.5022831050228311</v>
      </c>
      <c r="F10" s="56">
        <v>8150</v>
      </c>
      <c r="G10" s="57">
        <f t="shared" si="2"/>
        <v>2853.75</v>
      </c>
      <c r="H10" s="57">
        <f t="shared" si="3"/>
        <v>2.5916557161629434</v>
      </c>
      <c r="I10" s="56">
        <v>8150</v>
      </c>
      <c r="J10" s="57">
        <f t="shared" si="4"/>
        <v>2362.5</v>
      </c>
      <c r="K10" s="57">
        <f t="shared" si="5"/>
        <v>3.175925925925926</v>
      </c>
      <c r="L10" s="56">
        <v>8150</v>
      </c>
      <c r="M10" s="57">
        <f t="shared" si="6"/>
        <v>1922.5</v>
      </c>
      <c r="N10" s="57">
        <f t="shared" si="7"/>
        <v>3.361183355006502</v>
      </c>
      <c r="O10" s="56">
        <v>8150</v>
      </c>
      <c r="P10" s="57">
        <f t="shared" si="8"/>
        <v>1518.75</v>
      </c>
      <c r="Q10" s="57">
        <f t="shared" si="9"/>
        <v>0.55452674897119336</v>
      </c>
      <c r="R10" s="57">
        <f t="shared" si="10"/>
        <v>11.185574851089397</v>
      </c>
    </row>
    <row r="11" spans="2:18" x14ac:dyDescent="0.25">
      <c r="B11" s="55" t="s">
        <v>80</v>
      </c>
      <c r="C11" s="56">
        <v>8500</v>
      </c>
      <c r="D11" s="57">
        <f t="shared" si="0"/>
        <v>2935</v>
      </c>
      <c r="E11" s="57">
        <f t="shared" si="1"/>
        <v>1.6814310051107326</v>
      </c>
      <c r="F11" s="56">
        <v>8300</v>
      </c>
      <c r="G11" s="57">
        <f t="shared" si="2"/>
        <v>2703.75</v>
      </c>
      <c r="H11" s="57">
        <f t="shared" si="3"/>
        <v>2.7354368932038833</v>
      </c>
      <c r="I11" s="56">
        <v>7900</v>
      </c>
      <c r="J11" s="57">
        <f t="shared" si="4"/>
        <v>2612.5</v>
      </c>
      <c r="K11" s="57">
        <f t="shared" si="5"/>
        <v>2.8720095693779903</v>
      </c>
      <c r="L11" s="56">
        <v>7700</v>
      </c>
      <c r="M11" s="57">
        <f t="shared" si="6"/>
        <v>2372.5</v>
      </c>
      <c r="N11" s="57">
        <f t="shared" si="7"/>
        <v>2.7236564805057957</v>
      </c>
      <c r="O11" s="56">
        <v>7500</v>
      </c>
      <c r="P11" s="57">
        <f t="shared" si="8"/>
        <v>2168.75</v>
      </c>
      <c r="Q11" s="57">
        <f t="shared" si="9"/>
        <v>0.38832853025936598</v>
      </c>
      <c r="R11" s="57">
        <f t="shared" si="10"/>
        <v>10.400862478457768</v>
      </c>
    </row>
    <row r="12" spans="2:18" x14ac:dyDescent="0.25">
      <c r="B12" s="59" t="s">
        <v>61</v>
      </c>
      <c r="C12" s="56">
        <v>12800</v>
      </c>
      <c r="D12" s="57">
        <f t="shared" si="0"/>
        <v>1365</v>
      </c>
      <c r="E12" s="57">
        <f t="shared" si="1"/>
        <v>3.6153846153846154</v>
      </c>
      <c r="F12" s="56">
        <v>12600</v>
      </c>
      <c r="G12" s="57">
        <f t="shared" si="2"/>
        <v>1596.25</v>
      </c>
      <c r="H12" s="57">
        <f t="shared" si="3"/>
        <v>4.633320281910728</v>
      </c>
      <c r="I12" s="56">
        <v>11600</v>
      </c>
      <c r="J12" s="57">
        <f t="shared" si="4"/>
        <v>1087.5</v>
      </c>
      <c r="K12" s="57">
        <f t="shared" si="5"/>
        <v>6.8994252873563218</v>
      </c>
      <c r="L12" s="56">
        <v>10600</v>
      </c>
      <c r="M12" s="57">
        <f t="shared" si="6"/>
        <v>527.5</v>
      </c>
      <c r="N12" s="57">
        <f t="shared" si="7"/>
        <v>12.25</v>
      </c>
      <c r="O12" s="56">
        <v>9600</v>
      </c>
      <c r="P12" s="57">
        <f t="shared" si="8"/>
        <v>68.75</v>
      </c>
      <c r="Q12" s="57">
        <f t="shared" si="9"/>
        <v>12.25</v>
      </c>
      <c r="R12" s="57">
        <f t="shared" si="10"/>
        <v>39.648130184651663</v>
      </c>
    </row>
    <row r="13" spans="2:18" x14ac:dyDescent="0.25">
      <c r="B13" s="55" t="s">
        <v>62</v>
      </c>
      <c r="C13" s="56">
        <v>9500</v>
      </c>
      <c r="D13" s="57">
        <f t="shared" si="0"/>
        <v>1935</v>
      </c>
      <c r="E13" s="57">
        <f t="shared" si="1"/>
        <v>2.5503875968992249</v>
      </c>
      <c r="F13" s="56">
        <v>9400</v>
      </c>
      <c r="G13" s="57">
        <f t="shared" si="2"/>
        <v>1603.75</v>
      </c>
      <c r="H13" s="57">
        <f t="shared" si="3"/>
        <v>4.6116523772408415</v>
      </c>
      <c r="I13" s="56">
        <v>9300</v>
      </c>
      <c r="J13" s="57">
        <f t="shared" si="4"/>
        <v>1212.5</v>
      </c>
      <c r="K13" s="57">
        <f t="shared" si="5"/>
        <v>6.1881443298969074</v>
      </c>
      <c r="L13" s="56">
        <v>9200</v>
      </c>
      <c r="M13" s="57">
        <f t="shared" si="6"/>
        <v>872.5</v>
      </c>
      <c r="N13" s="57">
        <f t="shared" si="7"/>
        <v>7.4061604584527219</v>
      </c>
      <c r="O13" s="56">
        <v>9100</v>
      </c>
      <c r="P13" s="57">
        <f t="shared" si="8"/>
        <v>568.75</v>
      </c>
      <c r="Q13" s="57">
        <f t="shared" si="9"/>
        <v>1.4807692307692308</v>
      </c>
      <c r="R13" s="57">
        <f t="shared" si="10"/>
        <v>22.237113993258927</v>
      </c>
    </row>
    <row r="14" spans="2:18" x14ac:dyDescent="0.25">
      <c r="B14" s="55" t="s">
        <v>72</v>
      </c>
      <c r="C14" s="56">
        <v>11200</v>
      </c>
      <c r="D14" s="57">
        <f t="shared" si="0"/>
        <v>235</v>
      </c>
      <c r="E14" s="57">
        <f t="shared" si="1"/>
        <v>21</v>
      </c>
      <c r="F14" s="56">
        <v>10400</v>
      </c>
      <c r="G14" s="57">
        <f t="shared" si="2"/>
        <v>603.75</v>
      </c>
      <c r="H14" s="57">
        <f t="shared" si="3"/>
        <v>12.25</v>
      </c>
      <c r="I14" s="56">
        <v>9900</v>
      </c>
      <c r="J14" s="57">
        <f t="shared" si="4"/>
        <v>612.5</v>
      </c>
      <c r="K14" s="57">
        <f t="shared" si="5"/>
        <v>12.25</v>
      </c>
      <c r="L14" s="56">
        <v>9300</v>
      </c>
      <c r="M14" s="57">
        <f t="shared" si="6"/>
        <v>772.5</v>
      </c>
      <c r="N14" s="57">
        <f t="shared" si="7"/>
        <v>8.3648867313915858</v>
      </c>
      <c r="O14" s="56">
        <v>9000</v>
      </c>
      <c r="P14" s="57">
        <f t="shared" si="8"/>
        <v>668.75</v>
      </c>
      <c r="Q14" s="57">
        <f t="shared" si="9"/>
        <v>1.2593457943925233</v>
      </c>
      <c r="R14" s="57">
        <f t="shared" si="10"/>
        <v>55.124232525784109</v>
      </c>
    </row>
    <row r="15" spans="2:18" x14ac:dyDescent="0.25">
      <c r="B15" s="74"/>
      <c r="C15" s="75"/>
      <c r="D15" s="76"/>
      <c r="E15" s="76"/>
      <c r="F15" s="75"/>
      <c r="G15" s="76"/>
      <c r="H15" s="76"/>
      <c r="I15" s="75"/>
      <c r="J15" s="76"/>
      <c r="K15" s="76"/>
      <c r="L15" s="75"/>
      <c r="M15" s="76"/>
      <c r="N15" s="76"/>
      <c r="O15" s="75"/>
      <c r="P15" s="76"/>
      <c r="Q15" s="76"/>
      <c r="R15" s="76"/>
    </row>
    <row r="16" spans="2:18" x14ac:dyDescent="0.25">
      <c r="B16" s="74"/>
      <c r="C16" s="75" t="s">
        <v>254</v>
      </c>
      <c r="D16" s="76" t="s">
        <v>152</v>
      </c>
      <c r="E16" s="76"/>
      <c r="F16" s="75" t="s">
        <v>254</v>
      </c>
      <c r="G16" s="76" t="s">
        <v>152</v>
      </c>
      <c r="H16" s="76"/>
      <c r="I16" s="75" t="s">
        <v>254</v>
      </c>
      <c r="J16" s="76" t="s">
        <v>152</v>
      </c>
      <c r="K16" s="76"/>
      <c r="L16" s="75" t="s">
        <v>254</v>
      </c>
      <c r="M16" s="76" t="s">
        <v>152</v>
      </c>
      <c r="N16" s="76"/>
      <c r="O16" s="75" t="s">
        <v>254</v>
      </c>
      <c r="P16" s="76" t="s">
        <v>152</v>
      </c>
      <c r="Q16" s="76"/>
      <c r="R16" s="76"/>
    </row>
    <row r="17" spans="2:18" x14ac:dyDescent="0.25">
      <c r="B17" s="74"/>
      <c r="C17" s="75">
        <f>AVERAGE(C7:C14)</f>
        <v>11435</v>
      </c>
      <c r="D17" s="76">
        <f>MIN(D7:D14)</f>
        <v>235</v>
      </c>
      <c r="E17" s="76"/>
      <c r="F17" s="75">
        <f>AVERAGE(F7:F14)</f>
        <v>11003.75</v>
      </c>
      <c r="G17" s="76">
        <f>MIN(G7:G14)</f>
        <v>603.75</v>
      </c>
      <c r="H17" s="76"/>
      <c r="I17" s="75">
        <f>AVERAGE(I7:I14)</f>
        <v>10512.5</v>
      </c>
      <c r="J17" s="76">
        <f>MIN(J7:J14)</f>
        <v>612.5</v>
      </c>
      <c r="K17" s="76"/>
      <c r="L17" s="75">
        <f>AVERAGE(L7:L14)</f>
        <v>10072.5</v>
      </c>
      <c r="M17" s="76">
        <f>MIN(M7:M14)</f>
        <v>527.5</v>
      </c>
      <c r="N17" s="76"/>
      <c r="O17" s="75">
        <f>AVERAGE(O7:O14)</f>
        <v>9668.75</v>
      </c>
      <c r="P17" s="76">
        <f>MIN(P7:P14)</f>
        <v>68.75</v>
      </c>
      <c r="Q17" s="76"/>
      <c r="R17" s="76"/>
    </row>
    <row r="18" spans="2:18" x14ac:dyDescent="0.25">
      <c r="D18" s="49"/>
      <c r="E18" s="49"/>
      <c r="I18" s="50"/>
    </row>
    <row r="19" spans="2:18" ht="67.5" customHeight="1" x14ac:dyDescent="0.25"/>
    <row r="20" spans="2:18" ht="60" customHeight="1" x14ac:dyDescent="0.25"/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71140-8F61-4715-8058-1A1FB440F011}">
  <sheetPr codeName="Hoja34"/>
  <dimension ref="A2:I20"/>
  <sheetViews>
    <sheetView showGridLines="0" topLeftCell="A3" workbookViewId="0">
      <selection activeCell="I13" sqref="I13"/>
    </sheetView>
  </sheetViews>
  <sheetFormatPr baseColWidth="10" defaultRowHeight="15" x14ac:dyDescent="0.25"/>
  <cols>
    <col min="1" max="1" width="4.7109375" customWidth="1"/>
    <col min="2" max="2" width="44.42578125" customWidth="1"/>
    <col min="3" max="3" width="16" customWidth="1"/>
    <col min="4" max="4" width="14.7109375" customWidth="1"/>
    <col min="5" max="5" width="11.85546875" bestFit="1" customWidth="1"/>
    <col min="6" max="6" width="14.5703125" customWidth="1"/>
    <col min="7" max="7" width="17.85546875" customWidth="1"/>
    <col min="8" max="8" width="12.42578125" customWidth="1"/>
    <col min="9" max="9" width="14.42578125" customWidth="1"/>
    <col min="10" max="10" width="15.28515625" customWidth="1"/>
    <col min="11" max="11" width="10.7109375" customWidth="1"/>
    <col min="12" max="12" width="8.85546875" bestFit="1" customWidth="1"/>
    <col min="13" max="13" width="13.28515625" customWidth="1"/>
    <col min="14" max="14" width="14.140625" customWidth="1"/>
  </cols>
  <sheetData>
    <row r="2" spans="1:9" ht="24" customHeight="1" x14ac:dyDescent="0.25">
      <c r="C2" s="1" t="s">
        <v>0</v>
      </c>
    </row>
    <row r="3" spans="1:9" ht="21" x14ac:dyDescent="0.25">
      <c r="B3" s="127" t="s">
        <v>35</v>
      </c>
      <c r="C3" s="127"/>
      <c r="D3" s="127"/>
      <c r="E3" s="127"/>
    </row>
    <row r="4" spans="1:9" x14ac:dyDescent="0.25">
      <c r="B4" s="126" t="s">
        <v>2</v>
      </c>
      <c r="C4" s="126"/>
      <c r="D4" s="126"/>
    </row>
    <row r="5" spans="1:9" ht="9.75" customHeight="1" x14ac:dyDescent="0.25"/>
    <row r="6" spans="1:9" ht="7.5" customHeight="1" x14ac:dyDescent="0.25"/>
    <row r="8" spans="1:9" ht="30" x14ac:dyDescent="0.25">
      <c r="A8" s="74"/>
      <c r="B8" s="66" t="s">
        <v>3</v>
      </c>
      <c r="C8" s="54" t="s">
        <v>112</v>
      </c>
      <c r="D8" s="54" t="s">
        <v>110</v>
      </c>
      <c r="E8" s="54" t="s">
        <v>151</v>
      </c>
      <c r="F8" s="54" t="s">
        <v>113</v>
      </c>
      <c r="G8" s="54" t="s">
        <v>110</v>
      </c>
      <c r="H8" s="54" t="s">
        <v>151</v>
      </c>
      <c r="I8" s="54" t="s">
        <v>251</v>
      </c>
    </row>
    <row r="9" spans="1:9" x14ac:dyDescent="0.25">
      <c r="A9" s="74"/>
      <c r="B9" s="55" t="s">
        <v>78</v>
      </c>
      <c r="C9" s="56">
        <v>87000</v>
      </c>
      <c r="D9" s="57">
        <f t="shared" ref="D9:D15" si="0">ABS(C9-$C$18)</f>
        <v>380</v>
      </c>
      <c r="E9" s="57">
        <f t="shared" ref="E9:E15" si="1">(70*60%)*$D$18/D9</f>
        <v>42</v>
      </c>
      <c r="F9" s="56">
        <v>85500</v>
      </c>
      <c r="G9" s="57">
        <f t="shared" ref="G9:G15" si="2">ABS(F9-$F$18)</f>
        <v>425.71428571428987</v>
      </c>
      <c r="H9" s="57">
        <f t="shared" ref="H9:H15" si="3">(70*40%)*$G$18/G9</f>
        <v>11.463087248321763</v>
      </c>
      <c r="I9" s="58">
        <f>E9+H9</f>
        <v>53.463087248321763</v>
      </c>
    </row>
    <row r="10" spans="1:9" x14ac:dyDescent="0.25">
      <c r="A10" s="74"/>
      <c r="B10" s="55" t="s">
        <v>81</v>
      </c>
      <c r="C10" s="56">
        <v>95700</v>
      </c>
      <c r="D10" s="57">
        <f t="shared" si="0"/>
        <v>8320</v>
      </c>
      <c r="E10" s="57">
        <f t="shared" si="1"/>
        <v>1.9182692307692308</v>
      </c>
      <c r="F10" s="56">
        <v>93800</v>
      </c>
      <c r="G10" s="57">
        <f t="shared" si="2"/>
        <v>8725.7142857142899</v>
      </c>
      <c r="H10" s="57">
        <f t="shared" si="3"/>
        <v>0.55926653569088358</v>
      </c>
      <c r="I10" s="58">
        <f t="shared" ref="I10:I15" si="4">E10+H10</f>
        <v>2.4775357664601145</v>
      </c>
    </row>
    <row r="11" spans="1:9" x14ac:dyDescent="0.25">
      <c r="A11" s="74"/>
      <c r="B11" s="55" t="s">
        <v>93</v>
      </c>
      <c r="C11" s="56">
        <v>77460</v>
      </c>
      <c r="D11" s="57">
        <f t="shared" si="0"/>
        <v>9920</v>
      </c>
      <c r="E11" s="57">
        <f t="shared" si="1"/>
        <v>1.6088709677419355</v>
      </c>
      <c r="F11" s="56">
        <v>76320</v>
      </c>
      <c r="G11" s="57">
        <f t="shared" si="2"/>
        <v>8754.2857142857101</v>
      </c>
      <c r="H11" s="57">
        <f t="shared" si="3"/>
        <v>0.55744125326369454</v>
      </c>
      <c r="I11" s="58">
        <f t="shared" si="4"/>
        <v>2.1663122210056303</v>
      </c>
    </row>
    <row r="12" spans="1:9" x14ac:dyDescent="0.25">
      <c r="A12" s="74"/>
      <c r="B12" s="55" t="s">
        <v>63</v>
      </c>
      <c r="C12" s="56">
        <v>96900</v>
      </c>
      <c r="D12" s="57">
        <f t="shared" si="0"/>
        <v>9520</v>
      </c>
      <c r="E12" s="57">
        <f t="shared" si="1"/>
        <v>1.6764705882352942</v>
      </c>
      <c r="F12" s="56">
        <v>91000</v>
      </c>
      <c r="G12" s="57">
        <f t="shared" si="2"/>
        <v>5925.7142857142899</v>
      </c>
      <c r="H12" s="57">
        <f t="shared" si="3"/>
        <v>0.82352941176468564</v>
      </c>
      <c r="I12" s="58">
        <f t="shared" si="4"/>
        <v>2.4999999999999796</v>
      </c>
    </row>
    <row r="13" spans="1:9" x14ac:dyDescent="0.25">
      <c r="A13" s="74"/>
      <c r="B13" s="55" t="s">
        <v>67</v>
      </c>
      <c r="C13" s="56">
        <v>78600</v>
      </c>
      <c r="D13" s="57">
        <f t="shared" si="0"/>
        <v>8780</v>
      </c>
      <c r="E13" s="57">
        <f t="shared" si="1"/>
        <v>1.8177676537585421</v>
      </c>
      <c r="F13" s="56">
        <v>77100</v>
      </c>
      <c r="G13" s="57">
        <f t="shared" si="2"/>
        <v>7974.2857142857101</v>
      </c>
      <c r="H13" s="57">
        <f t="shared" si="3"/>
        <v>0.61196703690432108</v>
      </c>
      <c r="I13" s="58">
        <f t="shared" si="4"/>
        <v>2.4297346906628632</v>
      </c>
    </row>
    <row r="14" spans="1:9" x14ac:dyDescent="0.25">
      <c r="A14" s="74"/>
      <c r="B14" s="55" t="s">
        <v>83</v>
      </c>
      <c r="C14" s="56">
        <v>87000</v>
      </c>
      <c r="D14" s="57">
        <f t="shared" si="0"/>
        <v>380</v>
      </c>
      <c r="E14" s="57">
        <f t="shared" si="1"/>
        <v>42</v>
      </c>
      <c r="F14" s="56">
        <v>86900</v>
      </c>
      <c r="G14" s="57">
        <f t="shared" si="2"/>
        <v>1825.7142857142899</v>
      </c>
      <c r="H14" s="57">
        <f t="shared" si="3"/>
        <v>2.6729264475742651</v>
      </c>
      <c r="I14" s="58">
        <f t="shared" si="4"/>
        <v>44.672926447574262</v>
      </c>
    </row>
    <row r="15" spans="1:9" s="5" customFormat="1" x14ac:dyDescent="0.25">
      <c r="A15" s="74"/>
      <c r="B15" s="59" t="s">
        <v>95</v>
      </c>
      <c r="C15" s="56">
        <v>89000</v>
      </c>
      <c r="D15" s="57">
        <f t="shared" si="0"/>
        <v>1620</v>
      </c>
      <c r="E15" s="57">
        <f t="shared" si="1"/>
        <v>9.8518518518518512</v>
      </c>
      <c r="F15" s="56">
        <v>84900</v>
      </c>
      <c r="G15" s="57">
        <f t="shared" si="2"/>
        <v>174.28571428571013</v>
      </c>
      <c r="H15" s="57">
        <f t="shared" si="3"/>
        <v>28</v>
      </c>
      <c r="I15" s="58">
        <f t="shared" si="4"/>
        <v>37.851851851851848</v>
      </c>
    </row>
    <row r="16" spans="1:9" x14ac:dyDescent="0.25">
      <c r="A16" s="74"/>
      <c r="B16" s="74"/>
      <c r="C16" s="75"/>
      <c r="D16" s="76"/>
      <c r="E16" s="76"/>
      <c r="F16" s="75"/>
      <c r="G16" s="76"/>
      <c r="H16" s="76"/>
      <c r="I16" s="76"/>
    </row>
    <row r="17" spans="1:9" x14ac:dyDescent="0.25">
      <c r="A17" s="74"/>
      <c r="B17" s="74"/>
      <c r="C17" s="75" t="s">
        <v>254</v>
      </c>
      <c r="D17" s="76" t="s">
        <v>152</v>
      </c>
      <c r="E17" s="76"/>
      <c r="F17" s="75" t="s">
        <v>254</v>
      </c>
      <c r="G17" s="76" t="s">
        <v>152</v>
      </c>
      <c r="H17" s="76"/>
      <c r="I17" s="76"/>
    </row>
    <row r="18" spans="1:9" x14ac:dyDescent="0.25">
      <c r="A18" s="74"/>
      <c r="B18" s="74"/>
      <c r="C18" s="75">
        <f>AVERAGE(C9:C15)</f>
        <v>87380</v>
      </c>
      <c r="D18" s="76">
        <f>MIN(D9:D15)</f>
        <v>380</v>
      </c>
      <c r="E18" s="76"/>
      <c r="F18" s="75">
        <f>AVERAGE(F9:F15)</f>
        <v>85074.28571428571</v>
      </c>
      <c r="G18" s="76">
        <f>MIN(G9:G15)</f>
        <v>174.28571428571013</v>
      </c>
      <c r="H18" s="76"/>
      <c r="I18" s="76"/>
    </row>
    <row r="19" spans="1:9" x14ac:dyDescent="0.25">
      <c r="A19" s="74"/>
    </row>
    <row r="20" spans="1:9" ht="119.25" customHeight="1" x14ac:dyDescent="0.25"/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D4446-7971-403E-BA70-E4FD6C2763ED}">
  <sheetPr codeName="Hoja35"/>
  <dimension ref="B2:M15"/>
  <sheetViews>
    <sheetView showGridLines="0" showRowColHeaders="0" topLeftCell="A3" workbookViewId="0">
      <selection activeCell="M11" sqref="M11"/>
    </sheetView>
  </sheetViews>
  <sheetFormatPr baseColWidth="10" defaultRowHeight="15" x14ac:dyDescent="0.25"/>
  <cols>
    <col min="1" max="1" width="4.7109375" customWidth="1"/>
    <col min="2" max="2" width="46.5703125" customWidth="1"/>
    <col min="3" max="3" width="16" customWidth="1"/>
    <col min="4" max="4" width="16.7109375" customWidth="1"/>
    <col min="5" max="5" width="11.85546875" bestFit="1" customWidth="1"/>
    <col min="6" max="6" width="17.28515625" customWidth="1"/>
    <col min="7" max="7" width="15.28515625" customWidth="1"/>
    <col min="8" max="8" width="11" bestFit="1" customWidth="1"/>
    <col min="9" max="9" width="14.42578125" customWidth="1"/>
    <col min="10" max="10" width="15.28515625" customWidth="1"/>
    <col min="11" max="11" width="10.7109375" customWidth="1"/>
    <col min="12" max="12" width="8.85546875" bestFit="1" customWidth="1"/>
    <col min="13" max="13" width="13.28515625" customWidth="1"/>
    <col min="14" max="14" width="14.140625" customWidth="1"/>
  </cols>
  <sheetData>
    <row r="2" spans="2:13" ht="24" customHeight="1" x14ac:dyDescent="0.25">
      <c r="C2" s="1" t="s">
        <v>0</v>
      </c>
    </row>
    <row r="3" spans="2:13" ht="38.25" customHeight="1" x14ac:dyDescent="0.25">
      <c r="B3" s="127" t="s">
        <v>36</v>
      </c>
      <c r="C3" s="127"/>
      <c r="D3" s="127"/>
      <c r="E3" s="127"/>
    </row>
    <row r="4" spans="2:13" x14ac:dyDescent="0.25">
      <c r="B4" s="126" t="s">
        <v>2</v>
      </c>
      <c r="C4" s="126"/>
      <c r="D4" s="126"/>
    </row>
    <row r="5" spans="2:13" ht="9.75" customHeight="1" x14ac:dyDescent="0.25"/>
    <row r="6" spans="2:13" ht="7.5" customHeight="1" x14ac:dyDescent="0.25"/>
    <row r="8" spans="2:13" ht="30" x14ac:dyDescent="0.25">
      <c r="B8" s="54" t="s">
        <v>3</v>
      </c>
      <c r="C8" s="54" t="s">
        <v>118</v>
      </c>
      <c r="D8" s="54" t="s">
        <v>110</v>
      </c>
      <c r="E8" s="54" t="s">
        <v>151</v>
      </c>
      <c r="F8" s="54" t="s">
        <v>126</v>
      </c>
      <c r="G8" s="54" t="s">
        <v>110</v>
      </c>
      <c r="H8" s="54" t="s">
        <v>151</v>
      </c>
      <c r="I8" s="54" t="s">
        <v>127</v>
      </c>
      <c r="J8" s="54" t="s">
        <v>110</v>
      </c>
      <c r="K8" s="54" t="s">
        <v>151</v>
      </c>
      <c r="L8" s="54" t="s">
        <v>251</v>
      </c>
    </row>
    <row r="9" spans="2:13" x14ac:dyDescent="0.25">
      <c r="B9" s="55" t="s">
        <v>78</v>
      </c>
      <c r="C9" s="94">
        <v>148000</v>
      </c>
      <c r="D9" s="57">
        <f>ABS(C9-$C$15)</f>
        <v>5787.5</v>
      </c>
      <c r="E9" s="57">
        <f>(70*40%)*$D$15/D9</f>
        <v>14.937365010799136</v>
      </c>
      <c r="F9" s="87">
        <v>147500</v>
      </c>
      <c r="G9" s="57">
        <f>ABS(F9-$F$15)</f>
        <v>6037.5</v>
      </c>
      <c r="H9" s="57">
        <f>(70*30%)*$G$15/G9</f>
        <v>0.47826086956521741</v>
      </c>
      <c r="I9" s="87">
        <v>147000</v>
      </c>
      <c r="J9" s="57">
        <f>ABS(I9-$I$15)</f>
        <v>5915</v>
      </c>
      <c r="K9" s="57">
        <f>(70*30%)*$J$15/J9</f>
        <v>10.597633136094675</v>
      </c>
      <c r="L9" s="79">
        <f>E9+H9+K9</f>
        <v>26.013259016459028</v>
      </c>
      <c r="M9" s="13"/>
    </row>
    <row r="10" spans="2:13" x14ac:dyDescent="0.25">
      <c r="B10" s="55" t="s">
        <v>81</v>
      </c>
      <c r="C10" s="94">
        <v>145300</v>
      </c>
      <c r="D10" s="57">
        <f>ABS(C10-$C$15)</f>
        <v>3087.5</v>
      </c>
      <c r="E10" s="57">
        <f>(70*40%)*$D$15/D10</f>
        <v>28</v>
      </c>
      <c r="F10" s="87">
        <v>141600</v>
      </c>
      <c r="G10" s="57">
        <f>ABS(F10-$F$15)</f>
        <v>137.5</v>
      </c>
      <c r="H10" s="57">
        <f>(70*30%)*$G$15/G10</f>
        <v>21</v>
      </c>
      <c r="I10" s="87">
        <v>138100</v>
      </c>
      <c r="J10" s="57">
        <f>ABS(I10-$I$15)</f>
        <v>2985</v>
      </c>
      <c r="K10" s="57">
        <f>(70*30%)*$J$15/J10</f>
        <v>21</v>
      </c>
      <c r="L10" s="79">
        <f t="shared" ref="L10:L12" si="0">E10+H10+K10</f>
        <v>70</v>
      </c>
    </row>
    <row r="11" spans="2:13" x14ac:dyDescent="0.25">
      <c r="B11" s="55" t="s">
        <v>93</v>
      </c>
      <c r="C11" s="94">
        <v>125550</v>
      </c>
      <c r="D11" s="57">
        <f>ABS(C11-$C$15)</f>
        <v>16662.5</v>
      </c>
      <c r="E11" s="57">
        <f>(70*40%)*$D$15/D11</f>
        <v>5.1882970742685668</v>
      </c>
      <c r="F11" s="87">
        <v>126850</v>
      </c>
      <c r="G11" s="57">
        <f>ABS(F11-$F$15)</f>
        <v>14612.5</v>
      </c>
      <c r="H11" s="57">
        <f>(70*30%)*$G$15/G11</f>
        <v>0.19760479041916168</v>
      </c>
      <c r="I11" s="87">
        <v>129440</v>
      </c>
      <c r="J11" s="57">
        <f>ABS(I11-$I$15)</f>
        <v>11645</v>
      </c>
      <c r="K11" s="57">
        <f>(70*30%)*$J$15/J11</f>
        <v>5.382996994418205</v>
      </c>
      <c r="L11" s="79">
        <f t="shared" si="0"/>
        <v>10.768898859105933</v>
      </c>
    </row>
    <row r="12" spans="2:13" x14ac:dyDescent="0.25">
      <c r="B12" s="55" t="s">
        <v>83</v>
      </c>
      <c r="C12" s="94">
        <v>150000</v>
      </c>
      <c r="D12" s="57">
        <f>ABS(C12-$C$15)</f>
        <v>7787.5</v>
      </c>
      <c r="E12" s="57">
        <f>(70*40%)*$D$15/D12</f>
        <v>11.101123595505618</v>
      </c>
      <c r="F12" s="87">
        <v>149900</v>
      </c>
      <c r="G12" s="57">
        <f>ABS(F12-$F$15)</f>
        <v>8437.5</v>
      </c>
      <c r="H12" s="57">
        <f>(70*30%)*$G$15/G12</f>
        <v>0.34222222222222221</v>
      </c>
      <c r="I12" s="87">
        <v>149800</v>
      </c>
      <c r="J12" s="57">
        <f>ABS(I12-$I$15)</f>
        <v>8715</v>
      </c>
      <c r="K12" s="57">
        <f>(70*30%)*$J$15/J12</f>
        <v>7.1927710843373491</v>
      </c>
      <c r="L12" s="79">
        <f t="shared" si="0"/>
        <v>18.63611690206519</v>
      </c>
    </row>
    <row r="13" spans="2:13" s="5" customFormat="1" x14ac:dyDescent="0.25">
      <c r="B13" s="62"/>
      <c r="C13" s="81"/>
      <c r="D13" s="65"/>
      <c r="E13" s="65"/>
      <c r="F13" s="81"/>
      <c r="G13" s="65"/>
      <c r="H13" s="65"/>
      <c r="I13" s="81"/>
      <c r="J13" s="65"/>
      <c r="K13" s="65"/>
      <c r="L13" s="65"/>
    </row>
    <row r="14" spans="2:13" x14ac:dyDescent="0.25">
      <c r="B14" s="62"/>
      <c r="C14" s="70" t="s">
        <v>254</v>
      </c>
      <c r="D14" s="65" t="s">
        <v>152</v>
      </c>
      <c r="E14" s="65"/>
      <c r="F14" s="70" t="s">
        <v>254</v>
      </c>
      <c r="G14" s="65" t="s">
        <v>152</v>
      </c>
      <c r="H14" s="65"/>
      <c r="I14" s="70" t="s">
        <v>254</v>
      </c>
      <c r="J14" s="65" t="s">
        <v>152</v>
      </c>
      <c r="K14" s="65"/>
      <c r="L14" s="65"/>
    </row>
    <row r="15" spans="2:13" x14ac:dyDescent="0.25">
      <c r="B15" s="62"/>
      <c r="C15" s="70">
        <f>AVERAGE(C9:C12)</f>
        <v>142212.5</v>
      </c>
      <c r="D15" s="65">
        <f>MIN(D9:D12)</f>
        <v>3087.5</v>
      </c>
      <c r="E15" s="65"/>
      <c r="F15" s="70">
        <f>AVERAGE(F9:F12)</f>
        <v>141462.5</v>
      </c>
      <c r="G15" s="65">
        <f>MIN(G9:G12)</f>
        <v>137.5</v>
      </c>
      <c r="H15" s="65"/>
      <c r="I15" s="70">
        <f>AVERAGE(I9:I12)</f>
        <v>141085</v>
      </c>
      <c r="J15" s="65">
        <f>MIN(J9:J12)</f>
        <v>2985</v>
      </c>
      <c r="K15" s="65"/>
      <c r="L15" s="65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D694C-3007-46D8-9DFD-A58D55ADCA46}">
  <sheetPr codeName="Hoja36"/>
  <dimension ref="B2:R14"/>
  <sheetViews>
    <sheetView showGridLines="0" showRowColHeaders="0" topLeftCell="A4" workbookViewId="0">
      <selection activeCell="R8" sqref="R8:R10"/>
    </sheetView>
  </sheetViews>
  <sheetFormatPr baseColWidth="10" defaultRowHeight="15" x14ac:dyDescent="0.25"/>
  <cols>
    <col min="1" max="1" width="4.7109375" customWidth="1"/>
    <col min="2" max="2" width="38" customWidth="1"/>
    <col min="3" max="3" width="16.42578125" customWidth="1"/>
    <col min="4" max="4" width="11.85546875" customWidth="1"/>
    <col min="5" max="5" width="12.5703125" customWidth="1"/>
    <col min="6" max="6" width="16.42578125" customWidth="1"/>
    <col min="7" max="7" width="17.85546875" customWidth="1"/>
    <col min="8" max="8" width="12.42578125" customWidth="1"/>
    <col min="9" max="9" width="14.42578125" customWidth="1"/>
    <col min="10" max="10" width="15.28515625" customWidth="1"/>
    <col min="11" max="11" width="10.7109375" customWidth="1"/>
    <col min="12" max="12" width="11.42578125" bestFit="1" customWidth="1"/>
    <col min="13" max="13" width="13.28515625" customWidth="1"/>
    <col min="14" max="14" width="14.140625" customWidth="1"/>
  </cols>
  <sheetData>
    <row r="2" spans="2:18" ht="24" customHeight="1" x14ac:dyDescent="0.25">
      <c r="C2" s="1" t="s">
        <v>0</v>
      </c>
    </row>
    <row r="3" spans="2:18" ht="38.25" customHeight="1" x14ac:dyDescent="0.25">
      <c r="B3" s="127" t="s">
        <v>37</v>
      </c>
      <c r="C3" s="127"/>
      <c r="D3" s="127"/>
      <c r="E3" s="127"/>
    </row>
    <row r="4" spans="2:18" x14ac:dyDescent="0.25">
      <c r="B4" s="126" t="s">
        <v>2</v>
      </c>
      <c r="C4" s="126"/>
      <c r="D4" s="126"/>
    </row>
    <row r="5" spans="2:18" ht="9.75" customHeight="1" x14ac:dyDescent="0.25"/>
    <row r="7" spans="2:18" ht="45" x14ac:dyDescent="0.25">
      <c r="B7" s="11" t="s">
        <v>3</v>
      </c>
      <c r="C7" s="11" t="s">
        <v>118</v>
      </c>
      <c r="D7" s="11" t="s">
        <v>110</v>
      </c>
      <c r="E7" s="11" t="s">
        <v>151</v>
      </c>
      <c r="F7" s="11" t="s">
        <v>190</v>
      </c>
      <c r="G7" s="11" t="s">
        <v>110</v>
      </c>
      <c r="H7" s="11" t="s">
        <v>151</v>
      </c>
      <c r="I7" s="11" t="s">
        <v>201</v>
      </c>
      <c r="J7" s="11" t="s">
        <v>110</v>
      </c>
      <c r="K7" s="11" t="s">
        <v>151</v>
      </c>
      <c r="L7" s="11" t="s">
        <v>121</v>
      </c>
      <c r="M7" s="11" t="s">
        <v>110</v>
      </c>
      <c r="N7" s="11" t="s">
        <v>151</v>
      </c>
      <c r="O7" s="11" t="s">
        <v>122</v>
      </c>
      <c r="P7" s="11" t="s">
        <v>110</v>
      </c>
      <c r="Q7" s="11" t="s">
        <v>151</v>
      </c>
      <c r="R7" s="11" t="s">
        <v>251</v>
      </c>
    </row>
    <row r="8" spans="2:18" x14ac:dyDescent="0.25">
      <c r="B8" s="17" t="s">
        <v>101</v>
      </c>
      <c r="C8" s="52">
        <v>11700</v>
      </c>
      <c r="D8" s="35">
        <f>ABS(C8-$C$13)</f>
        <v>4878.3333333333321</v>
      </c>
      <c r="E8" s="35">
        <f>(70*30%)*$D$13/D8</f>
        <v>10.424666894431168</v>
      </c>
      <c r="F8" s="32">
        <v>11600</v>
      </c>
      <c r="G8" s="35">
        <f>ABS(F8-$F$13)</f>
        <v>4906.6666666666679</v>
      </c>
      <c r="H8" s="35">
        <f>(70*17.5%)*$G$13/G8</f>
        <v>5.9752038043478217</v>
      </c>
      <c r="I8" s="32">
        <v>11500</v>
      </c>
      <c r="J8" s="35">
        <f>ABS(I8-$I$13)</f>
        <v>3385.3333333333339</v>
      </c>
      <c r="K8" s="35">
        <f>(70*17.5%)*$J$13/J8</f>
        <v>0.97942103190232133</v>
      </c>
      <c r="L8" s="32">
        <v>11400</v>
      </c>
      <c r="M8" s="35">
        <f>ABS(L8-$L$13)</f>
        <v>3066.6666666666661</v>
      </c>
      <c r="N8" s="35">
        <f>(70*17.5%)*$M$13/M8</f>
        <v>2.1304347826086985</v>
      </c>
      <c r="O8" s="28">
        <v>11300</v>
      </c>
      <c r="P8" s="35">
        <f>ABS(O8-$O$13)</f>
        <v>1833.3333333333339</v>
      </c>
      <c r="Q8" s="35">
        <f>(70*17.5%)*$P$13/P8</f>
        <v>6.904545454545457</v>
      </c>
      <c r="R8" s="45">
        <f>E8+H8+K8+N8+Q8</f>
        <v>26.414271967835468</v>
      </c>
    </row>
    <row r="9" spans="2:18" x14ac:dyDescent="0.25">
      <c r="B9" s="17" t="s">
        <v>96</v>
      </c>
      <c r="C9" s="52">
        <v>19035</v>
      </c>
      <c r="D9" s="35">
        <f t="shared" ref="D9:D10" si="0">ABS(C9-$C$13)</f>
        <v>2456.6666666666679</v>
      </c>
      <c r="E9" s="35">
        <f t="shared" ref="E9:E10" si="1">(70*30%)*$D$13/D9</f>
        <v>20.700814111261874</v>
      </c>
      <c r="F9" s="32">
        <v>19020</v>
      </c>
      <c r="G9" s="35">
        <f t="shared" ref="G9:G10" si="2">ABS(F9-$F$13)</f>
        <v>2513.3333333333321</v>
      </c>
      <c r="H9" s="35">
        <f t="shared" ref="H9:H10" si="3">(70*17.5%)*$G$13/G9</f>
        <v>11.665119363395226</v>
      </c>
      <c r="I9" s="32">
        <v>15156</v>
      </c>
      <c r="J9" s="35">
        <f t="shared" ref="J9:J10" si="4">ABS(I9-$I$13)</f>
        <v>270.66666666666606</v>
      </c>
      <c r="K9" s="35">
        <f t="shared" ref="K9:K10" si="5">(70*17.5%)*$J$13/J9</f>
        <v>12.25</v>
      </c>
      <c r="L9" s="32">
        <v>15000</v>
      </c>
      <c r="M9" s="35">
        <f t="shared" ref="M9:M10" si="6">ABS(L9-$L$13)</f>
        <v>533.33333333333394</v>
      </c>
      <c r="N9" s="35">
        <f t="shared" ref="N9:N10" si="7">(70*17.5%)*$M$13/M9</f>
        <v>12.25</v>
      </c>
      <c r="O9" s="28">
        <v>12100</v>
      </c>
      <c r="P9" s="35">
        <f t="shared" ref="P9:P10" si="8">ABS(O9-$O$13)</f>
        <v>1033.3333333333339</v>
      </c>
      <c r="Q9" s="35">
        <f t="shared" ref="Q9:Q10" si="9">(70*17.5%)*$P$13/P9</f>
        <v>12.25</v>
      </c>
      <c r="R9" s="45">
        <f t="shared" ref="R9:R10" si="10">E9+H9+K9+N9+Q9</f>
        <v>69.115933474657098</v>
      </c>
    </row>
    <row r="10" spans="2:18" x14ac:dyDescent="0.25">
      <c r="B10" s="18" t="s">
        <v>61</v>
      </c>
      <c r="C10" s="52">
        <v>19000</v>
      </c>
      <c r="D10" s="35">
        <f t="shared" si="0"/>
        <v>2421.6666666666679</v>
      </c>
      <c r="E10" s="35">
        <f t="shared" si="1"/>
        <v>21</v>
      </c>
      <c r="F10" s="32">
        <v>18900</v>
      </c>
      <c r="G10" s="35">
        <f t="shared" si="2"/>
        <v>2393.3333333333321</v>
      </c>
      <c r="H10" s="35">
        <f t="shared" si="3"/>
        <v>12.25</v>
      </c>
      <c r="I10" s="32">
        <v>18000</v>
      </c>
      <c r="J10" s="35">
        <f t="shared" si="4"/>
        <v>3114.6666666666661</v>
      </c>
      <c r="K10" s="35">
        <f t="shared" si="5"/>
        <v>1.0645333904109566</v>
      </c>
      <c r="L10" s="32">
        <v>17000</v>
      </c>
      <c r="M10" s="35">
        <f t="shared" si="6"/>
        <v>2533.3333333333339</v>
      </c>
      <c r="N10" s="35">
        <f t="shared" si="7"/>
        <v>2.5789473684210553</v>
      </c>
      <c r="O10" s="28">
        <v>16000</v>
      </c>
      <c r="P10" s="35">
        <f t="shared" si="8"/>
        <v>2866.6666666666661</v>
      </c>
      <c r="Q10" s="35">
        <f t="shared" si="9"/>
        <v>4.4156976744186087</v>
      </c>
      <c r="R10" s="45">
        <f t="shared" si="10"/>
        <v>41.309178433250622</v>
      </c>
    </row>
    <row r="11" spans="2:18" x14ac:dyDescent="0.25">
      <c r="B11" s="46"/>
      <c r="C11" s="47"/>
      <c r="D11" s="48"/>
      <c r="E11" s="48"/>
      <c r="F11" s="47"/>
      <c r="G11" s="48"/>
      <c r="H11" s="48"/>
      <c r="I11" s="47"/>
      <c r="J11" s="48"/>
      <c r="K11" s="48"/>
      <c r="L11" s="47"/>
      <c r="M11" s="48"/>
      <c r="N11" s="48"/>
      <c r="O11" s="46"/>
      <c r="P11" s="48"/>
      <c r="Q11" s="48"/>
      <c r="R11" s="48"/>
    </row>
    <row r="12" spans="2:18" x14ac:dyDescent="0.25">
      <c r="B12" s="46"/>
      <c r="C12" s="47" t="s">
        <v>254</v>
      </c>
      <c r="D12" s="48" t="s">
        <v>152</v>
      </c>
      <c r="E12" s="48"/>
      <c r="F12" s="47" t="s">
        <v>254</v>
      </c>
      <c r="G12" s="48" t="s">
        <v>152</v>
      </c>
      <c r="H12" s="48"/>
      <c r="I12" s="47" t="s">
        <v>254</v>
      </c>
      <c r="J12" s="48" t="s">
        <v>152</v>
      </c>
      <c r="K12" s="48"/>
      <c r="L12" s="47" t="s">
        <v>254</v>
      </c>
      <c r="M12" s="48" t="s">
        <v>152</v>
      </c>
      <c r="N12" s="48"/>
      <c r="O12" s="46" t="s">
        <v>254</v>
      </c>
      <c r="P12" s="48" t="s">
        <v>152</v>
      </c>
      <c r="Q12" s="48"/>
      <c r="R12" s="48"/>
    </row>
    <row r="13" spans="2:18" x14ac:dyDescent="0.25">
      <c r="B13" s="46"/>
      <c r="C13" s="47">
        <f>AVERAGE(C8:C10)</f>
        <v>16578.333333333332</v>
      </c>
      <c r="D13" s="48">
        <f>MIN(D8:D10)</f>
        <v>2421.6666666666679</v>
      </c>
      <c r="E13" s="48"/>
      <c r="F13" s="47">
        <f>AVERAGE(F8:F10)</f>
        <v>16506.666666666668</v>
      </c>
      <c r="G13" s="48">
        <f t="shared" ref="G13" si="11">MIN(G8:G10)</f>
        <v>2393.3333333333321</v>
      </c>
      <c r="H13" s="48"/>
      <c r="I13" s="47">
        <f>AVERAGE(I8:I10)</f>
        <v>14885.333333333334</v>
      </c>
      <c r="J13" s="48">
        <f t="shared" ref="J13" si="12">MIN(J8:J10)</f>
        <v>270.66666666666606</v>
      </c>
      <c r="K13" s="48"/>
      <c r="L13" s="47">
        <f>AVERAGE(L8:L10)</f>
        <v>14466.666666666666</v>
      </c>
      <c r="M13" s="48">
        <f>MIN(M8:M10)</f>
        <v>533.33333333333394</v>
      </c>
      <c r="N13" s="48"/>
      <c r="O13" s="46">
        <f>AVERAGE(O8:O10)</f>
        <v>13133.333333333334</v>
      </c>
      <c r="P13" s="48">
        <f t="shared" ref="P13" si="13">MIN(P8:P10)</f>
        <v>1033.3333333333339</v>
      </c>
      <c r="Q13" s="48"/>
      <c r="R13" s="48"/>
    </row>
    <row r="14" spans="2:18" x14ac:dyDescent="0.25">
      <c r="F14" s="50"/>
      <c r="I14" s="50"/>
      <c r="M14" s="49"/>
      <c r="N14" s="49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10129-301B-42E9-9C1F-C6CD3DC7EDC3}">
  <sheetPr codeName="Hoja37"/>
  <dimension ref="B2:L24"/>
  <sheetViews>
    <sheetView showGridLines="0" workbookViewId="0">
      <selection activeCell="L15" sqref="L8:L15"/>
    </sheetView>
  </sheetViews>
  <sheetFormatPr baseColWidth="10" defaultRowHeight="15" x14ac:dyDescent="0.25"/>
  <cols>
    <col min="1" max="1" width="4.7109375" customWidth="1"/>
    <col min="2" max="2" width="41.5703125" customWidth="1"/>
    <col min="3" max="3" width="13.5703125" customWidth="1"/>
    <col min="4" max="4" width="10.28515625" customWidth="1"/>
    <col min="5" max="5" width="11.85546875" bestFit="1" customWidth="1"/>
    <col min="6" max="6" width="10.7109375" bestFit="1" customWidth="1"/>
    <col min="7" max="7" width="14.85546875" bestFit="1" customWidth="1"/>
    <col min="8" max="8" width="12.42578125" customWidth="1"/>
    <col min="9" max="9" width="14.42578125" customWidth="1"/>
    <col min="10" max="10" width="12" customWidth="1"/>
    <col min="11" max="11" width="10.7109375" customWidth="1"/>
    <col min="13" max="13" width="13.28515625" customWidth="1"/>
    <col min="14" max="14" width="14.140625" customWidth="1"/>
  </cols>
  <sheetData>
    <row r="2" spans="2:12" ht="15" customHeight="1" x14ac:dyDescent="0.25">
      <c r="C2" s="1" t="s">
        <v>0</v>
      </c>
    </row>
    <row r="3" spans="2:12" ht="29.25" customHeight="1" x14ac:dyDescent="0.25">
      <c r="B3" s="127" t="s">
        <v>38</v>
      </c>
      <c r="C3" s="127"/>
      <c r="D3" s="127"/>
      <c r="E3" s="127"/>
    </row>
    <row r="4" spans="2:12" x14ac:dyDescent="0.25">
      <c r="B4" s="126" t="s">
        <v>2</v>
      </c>
      <c r="C4" s="126"/>
      <c r="D4" s="126"/>
    </row>
    <row r="5" spans="2:12" ht="7.5" customHeight="1" x14ac:dyDescent="0.25"/>
    <row r="7" spans="2:12" ht="62.25" customHeight="1" x14ac:dyDescent="0.25">
      <c r="B7" s="54" t="s">
        <v>3</v>
      </c>
      <c r="C7" s="54" t="s">
        <v>180</v>
      </c>
      <c r="D7" s="54" t="s">
        <v>110</v>
      </c>
      <c r="E7" s="54" t="s">
        <v>151</v>
      </c>
      <c r="F7" s="54" t="s">
        <v>171</v>
      </c>
      <c r="G7" s="54" t="s">
        <v>110</v>
      </c>
      <c r="H7" s="54" t="s">
        <v>151</v>
      </c>
      <c r="I7" s="54" t="s">
        <v>124</v>
      </c>
      <c r="J7" s="54" t="s">
        <v>110</v>
      </c>
      <c r="K7" s="54" t="s">
        <v>151</v>
      </c>
      <c r="L7" s="54" t="s">
        <v>249</v>
      </c>
    </row>
    <row r="8" spans="2:12" x14ac:dyDescent="0.25">
      <c r="B8" s="59" t="s">
        <v>61</v>
      </c>
      <c r="C8" s="80">
        <v>55000</v>
      </c>
      <c r="D8" s="57">
        <f t="shared" ref="D8:D15" si="0">ABS(C8-$C$18)</f>
        <v>12125</v>
      </c>
      <c r="E8" s="57">
        <f t="shared" ref="E8:E15" si="1">(70*40%)*$D$18/D8</f>
        <v>4.0989690721649481</v>
      </c>
      <c r="F8" s="80">
        <v>53000</v>
      </c>
      <c r="G8" s="57">
        <f t="shared" ref="G8:G15" si="2">ABS(F8-$F$18)</f>
        <v>11675</v>
      </c>
      <c r="H8" s="57">
        <f t="shared" ref="H8:H15" si="3">(70*30%)*$G$18/G8</f>
        <v>6.3404710920770881</v>
      </c>
      <c r="I8" s="80">
        <v>51000</v>
      </c>
      <c r="J8" s="57">
        <f t="shared" ref="J8:J15" si="4">ABS(I8-$I$18)</f>
        <v>12203.75</v>
      </c>
      <c r="K8" s="57">
        <f t="shared" ref="K8:K15" si="5">(70*30%)*$J$18/J8</f>
        <v>4.4804875550547987</v>
      </c>
      <c r="L8" s="79">
        <f>E8+H8+K8</f>
        <v>14.919927719296835</v>
      </c>
    </row>
    <row r="9" spans="2:12" x14ac:dyDescent="0.25">
      <c r="B9" s="55" t="s">
        <v>81</v>
      </c>
      <c r="C9" s="80">
        <v>61400</v>
      </c>
      <c r="D9" s="57">
        <f t="shared" si="0"/>
        <v>5725</v>
      </c>
      <c r="E9" s="57">
        <f t="shared" si="1"/>
        <v>8.681222707423581</v>
      </c>
      <c r="F9" s="80">
        <v>60900</v>
      </c>
      <c r="G9" s="57">
        <f t="shared" si="2"/>
        <v>3775</v>
      </c>
      <c r="H9" s="57">
        <f t="shared" si="3"/>
        <v>19.609271523178808</v>
      </c>
      <c r="I9" s="80">
        <v>60600</v>
      </c>
      <c r="J9" s="57">
        <f t="shared" si="4"/>
        <v>2603.75</v>
      </c>
      <c r="K9" s="57">
        <f t="shared" si="5"/>
        <v>21</v>
      </c>
      <c r="L9" s="79">
        <f t="shared" ref="L9:L15" si="6">E9+H9+K9</f>
        <v>49.290494230602391</v>
      </c>
    </row>
    <row r="10" spans="2:12" ht="16.5" customHeight="1" x14ac:dyDescent="0.25">
      <c r="B10" s="55" t="s">
        <v>62</v>
      </c>
      <c r="C10" s="80">
        <v>75000</v>
      </c>
      <c r="D10" s="57">
        <f t="shared" si="0"/>
        <v>7875</v>
      </c>
      <c r="E10" s="57">
        <f t="shared" si="1"/>
        <v>6.3111111111111109</v>
      </c>
      <c r="F10" s="80">
        <v>74000</v>
      </c>
      <c r="G10" s="57">
        <f t="shared" si="2"/>
        <v>9325</v>
      </c>
      <c r="H10" s="57">
        <f t="shared" si="3"/>
        <v>7.9383378016085793</v>
      </c>
      <c r="I10" s="80">
        <v>73000</v>
      </c>
      <c r="J10" s="57">
        <f t="shared" si="4"/>
        <v>9796.25</v>
      </c>
      <c r="K10" s="57">
        <f t="shared" si="5"/>
        <v>5.5816001020798778</v>
      </c>
      <c r="L10" s="79">
        <f t="shared" si="6"/>
        <v>19.831049014799568</v>
      </c>
    </row>
    <row r="11" spans="2:12" x14ac:dyDescent="0.25">
      <c r="B11" s="55" t="s">
        <v>102</v>
      </c>
      <c r="C11" s="80">
        <v>46000</v>
      </c>
      <c r="D11" s="57">
        <f t="shared" si="0"/>
        <v>21125</v>
      </c>
      <c r="E11" s="57">
        <f t="shared" si="1"/>
        <v>2.3526627218934912</v>
      </c>
      <c r="F11" s="80">
        <v>45000</v>
      </c>
      <c r="G11" s="57">
        <f t="shared" si="2"/>
        <v>19675</v>
      </c>
      <c r="H11" s="57">
        <f t="shared" si="3"/>
        <v>3.7623888182973317</v>
      </c>
      <c r="I11" s="80">
        <v>44000</v>
      </c>
      <c r="J11" s="57">
        <f t="shared" si="4"/>
        <v>19203.75</v>
      </c>
      <c r="K11" s="57">
        <f t="shared" si="5"/>
        <v>2.847295450107401</v>
      </c>
      <c r="L11" s="79">
        <f t="shared" si="6"/>
        <v>8.962346990298224</v>
      </c>
    </row>
    <row r="12" spans="2:12" x14ac:dyDescent="0.25">
      <c r="B12" s="55" t="s">
        <v>72</v>
      </c>
      <c r="C12" s="80">
        <v>91200</v>
      </c>
      <c r="D12" s="57">
        <f t="shared" si="0"/>
        <v>24075</v>
      </c>
      <c r="E12" s="57">
        <f t="shared" si="1"/>
        <v>2.0643821391484942</v>
      </c>
      <c r="F12" s="80">
        <v>83600</v>
      </c>
      <c r="G12" s="57">
        <f t="shared" si="2"/>
        <v>18925</v>
      </c>
      <c r="H12" s="57">
        <f t="shared" si="3"/>
        <v>3.9114927344782036</v>
      </c>
      <c r="I12" s="80">
        <v>80930</v>
      </c>
      <c r="J12" s="57">
        <f t="shared" si="4"/>
        <v>17726.25</v>
      </c>
      <c r="K12" s="57">
        <f t="shared" si="5"/>
        <v>3.0846202665538396</v>
      </c>
      <c r="L12" s="79">
        <f t="shared" si="6"/>
        <v>9.0604951401805369</v>
      </c>
    </row>
    <row r="13" spans="2:12" x14ac:dyDescent="0.25">
      <c r="B13" s="55" t="s">
        <v>76</v>
      </c>
      <c r="C13" s="80">
        <v>68900</v>
      </c>
      <c r="D13" s="57">
        <f t="shared" si="0"/>
        <v>1775</v>
      </c>
      <c r="E13" s="57">
        <f t="shared" si="1"/>
        <v>28</v>
      </c>
      <c r="F13" s="80">
        <v>68200</v>
      </c>
      <c r="G13" s="57">
        <f t="shared" si="2"/>
        <v>3525</v>
      </c>
      <c r="H13" s="57">
        <f t="shared" si="3"/>
        <v>21</v>
      </c>
      <c r="I13" s="80">
        <v>67500</v>
      </c>
      <c r="J13" s="57">
        <f t="shared" si="4"/>
        <v>4296.25</v>
      </c>
      <c r="K13" s="57">
        <f t="shared" si="5"/>
        <v>12.727087576374746</v>
      </c>
      <c r="L13" s="79">
        <f t="shared" si="6"/>
        <v>61.727087576374743</v>
      </c>
    </row>
    <row r="14" spans="2:12" x14ac:dyDescent="0.25">
      <c r="B14" s="55" t="s">
        <v>103</v>
      </c>
      <c r="C14" s="80">
        <v>90000</v>
      </c>
      <c r="D14" s="57">
        <f t="shared" si="0"/>
        <v>22875</v>
      </c>
      <c r="E14" s="57">
        <f t="shared" si="1"/>
        <v>2.1726775956284152</v>
      </c>
      <c r="F14" s="80">
        <v>88000</v>
      </c>
      <c r="G14" s="57">
        <f t="shared" si="2"/>
        <v>23325</v>
      </c>
      <c r="H14" s="57">
        <f t="shared" si="3"/>
        <v>3.1736334405144695</v>
      </c>
      <c r="I14" s="80">
        <v>85000</v>
      </c>
      <c r="J14" s="57">
        <f t="shared" si="4"/>
        <v>21796.25</v>
      </c>
      <c r="K14" s="57">
        <f t="shared" si="5"/>
        <v>2.5086310718586913</v>
      </c>
      <c r="L14" s="79">
        <f t="shared" si="6"/>
        <v>7.8549421080015751</v>
      </c>
    </row>
    <row r="15" spans="2:12" x14ac:dyDescent="0.25">
      <c r="B15" s="55" t="s">
        <v>86</v>
      </c>
      <c r="C15" s="80">
        <v>49500</v>
      </c>
      <c r="D15" s="57">
        <f t="shared" si="0"/>
        <v>17625</v>
      </c>
      <c r="E15" s="57">
        <f t="shared" si="1"/>
        <v>2.8198581560283689</v>
      </c>
      <c r="F15" s="80">
        <v>44700</v>
      </c>
      <c r="G15" s="57">
        <f t="shared" si="2"/>
        <v>19975</v>
      </c>
      <c r="H15" s="57">
        <f t="shared" si="3"/>
        <v>3.7058823529411766</v>
      </c>
      <c r="I15" s="80">
        <v>43600</v>
      </c>
      <c r="J15" s="57">
        <f t="shared" si="4"/>
        <v>19603.75</v>
      </c>
      <c r="K15" s="57">
        <f t="shared" si="5"/>
        <v>2.7891984951858699</v>
      </c>
      <c r="L15" s="79">
        <f t="shared" si="6"/>
        <v>9.3149390041554163</v>
      </c>
    </row>
    <row r="16" spans="2:12" x14ac:dyDescent="0.25">
      <c r="B16" s="63"/>
      <c r="C16" s="70"/>
      <c r="D16" s="65"/>
      <c r="E16" s="65"/>
      <c r="F16" s="70"/>
      <c r="G16" s="65"/>
      <c r="H16" s="65"/>
      <c r="I16" s="70"/>
      <c r="J16" s="65"/>
      <c r="K16" s="65"/>
      <c r="L16" s="65"/>
    </row>
    <row r="17" spans="2:12" x14ac:dyDescent="0.25">
      <c r="B17" s="63"/>
      <c r="C17" s="70" t="s">
        <v>254</v>
      </c>
      <c r="D17" s="65" t="s">
        <v>152</v>
      </c>
      <c r="E17" s="65"/>
      <c r="F17" s="70" t="s">
        <v>254</v>
      </c>
      <c r="G17" s="65" t="s">
        <v>152</v>
      </c>
      <c r="H17" s="65"/>
      <c r="I17" s="70" t="s">
        <v>254</v>
      </c>
      <c r="J17" s="65" t="s">
        <v>152</v>
      </c>
      <c r="K17" s="65"/>
      <c r="L17" s="65"/>
    </row>
    <row r="18" spans="2:12" x14ac:dyDescent="0.25">
      <c r="B18" s="63"/>
      <c r="C18" s="70">
        <f>AVERAGE(C8:C15)</f>
        <v>67125</v>
      </c>
      <c r="D18" s="65">
        <f>MIN(D8:D15)</f>
        <v>1775</v>
      </c>
      <c r="E18" s="65"/>
      <c r="F18" s="70">
        <f>AVERAGE(F8:F15)</f>
        <v>64675</v>
      </c>
      <c r="G18" s="65">
        <f>MIN(G8:G15)</f>
        <v>3525</v>
      </c>
      <c r="H18" s="65"/>
      <c r="I18" s="70">
        <f>AVERAGE(I8:I15)</f>
        <v>63203.75</v>
      </c>
      <c r="J18" s="65">
        <f>MIN(J8:J15)</f>
        <v>2603.75</v>
      </c>
      <c r="K18" s="65"/>
      <c r="L18" s="65"/>
    </row>
    <row r="19" spans="2:12" x14ac:dyDescent="0.25">
      <c r="B19" s="63"/>
      <c r="C19" s="63"/>
      <c r="D19" s="63"/>
      <c r="E19" s="63"/>
      <c r="F19" s="70"/>
      <c r="G19" s="63"/>
      <c r="H19" s="63"/>
      <c r="I19" s="63"/>
      <c r="J19" s="63"/>
      <c r="K19" s="63"/>
      <c r="L19" s="63"/>
    </row>
    <row r="22" spans="2:12" ht="15" customHeight="1" x14ac:dyDescent="0.25"/>
    <row r="23" spans="2:12" ht="47.25" customHeight="1" x14ac:dyDescent="0.25"/>
    <row r="24" spans="2:12" ht="40.5" customHeight="1" x14ac:dyDescent="0.25"/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F428B-54B4-44FB-AE38-1119A248DC35}">
  <sheetPr codeName="Hoja38"/>
  <dimension ref="B2:L38"/>
  <sheetViews>
    <sheetView showGridLines="0" showRowColHeaders="0" topLeftCell="A4" workbookViewId="0">
      <selection activeCell="L14" sqref="L14"/>
    </sheetView>
  </sheetViews>
  <sheetFormatPr baseColWidth="10" defaultRowHeight="15" x14ac:dyDescent="0.25"/>
  <cols>
    <col min="1" max="1" width="4.7109375" customWidth="1"/>
    <col min="2" max="2" width="41.28515625" customWidth="1"/>
    <col min="3" max="3" width="17.140625" customWidth="1"/>
    <col min="4" max="4" width="13.140625" customWidth="1"/>
    <col min="5" max="5" width="13.5703125" bestFit="1" customWidth="1"/>
    <col min="6" max="6" width="16" customWidth="1"/>
    <col min="7" max="7" width="16.7109375" bestFit="1" customWidth="1"/>
    <col min="8" max="8" width="12.42578125" customWidth="1"/>
    <col min="9" max="9" width="14.42578125" customWidth="1"/>
    <col min="10" max="10" width="11.42578125" customWidth="1"/>
    <col min="11" max="11" width="10.7109375" customWidth="1"/>
    <col min="12" max="12" width="13.5703125" bestFit="1" customWidth="1"/>
    <col min="13" max="13" width="13.28515625" customWidth="1"/>
    <col min="14" max="14" width="14.140625" customWidth="1"/>
  </cols>
  <sheetData>
    <row r="2" spans="2:12" ht="24" customHeight="1" x14ac:dyDescent="0.25">
      <c r="C2" s="1" t="s">
        <v>0</v>
      </c>
    </row>
    <row r="3" spans="2:12" ht="31.5" customHeight="1" x14ac:dyDescent="0.25">
      <c r="B3" s="127" t="s">
        <v>39</v>
      </c>
      <c r="C3" s="127"/>
      <c r="D3" s="127"/>
      <c r="E3" s="127"/>
    </row>
    <row r="4" spans="2:12" x14ac:dyDescent="0.25">
      <c r="B4" s="126" t="s">
        <v>2</v>
      </c>
      <c r="C4" s="126"/>
      <c r="D4" s="126"/>
    </row>
    <row r="5" spans="2:12" ht="9.75" customHeight="1" x14ac:dyDescent="0.25"/>
    <row r="6" spans="2:12" ht="7.5" customHeight="1" x14ac:dyDescent="0.25"/>
    <row r="8" spans="2:12" ht="62.25" customHeight="1" x14ac:dyDescent="0.25">
      <c r="B8" s="54" t="s">
        <v>3</v>
      </c>
      <c r="C8" s="54" t="s">
        <v>180</v>
      </c>
      <c r="D8" s="54" t="s">
        <v>110</v>
      </c>
      <c r="E8" s="54" t="s">
        <v>151</v>
      </c>
      <c r="F8" s="54" t="s">
        <v>171</v>
      </c>
      <c r="G8" s="54" t="s">
        <v>110</v>
      </c>
      <c r="H8" s="54" t="s">
        <v>151</v>
      </c>
      <c r="I8" s="54" t="s">
        <v>124</v>
      </c>
      <c r="J8" s="54" t="s">
        <v>110</v>
      </c>
      <c r="K8" s="54" t="s">
        <v>151</v>
      </c>
      <c r="L8" s="54" t="s">
        <v>249</v>
      </c>
    </row>
    <row r="9" spans="2:12" x14ac:dyDescent="0.25">
      <c r="B9" s="55" t="s">
        <v>80</v>
      </c>
      <c r="C9" s="95">
        <v>52500</v>
      </c>
      <c r="D9" s="57">
        <f t="shared" ref="D9:D17" si="0">ABS(C9-$C$20)</f>
        <v>14911.111111111109</v>
      </c>
      <c r="E9" s="57">
        <f t="shared" ref="E9:E17" si="1">(70*40%)*$D$20/D9</f>
        <v>3.7347242921013448</v>
      </c>
      <c r="F9" s="67">
        <v>51000</v>
      </c>
      <c r="G9" s="57">
        <f t="shared" ref="G9:G17" si="2">ABS(F9-$F$20)</f>
        <v>14144.444444444445</v>
      </c>
      <c r="H9" s="57">
        <f t="shared" ref="H9:H17" si="3">(70*30%)*$G$20/G9</f>
        <v>4.816967792615868</v>
      </c>
      <c r="I9" s="67">
        <v>49800</v>
      </c>
      <c r="J9" s="57">
        <f t="shared" ref="J9:J17" si="4">ABS(I9-$I$20)</f>
        <v>13800</v>
      </c>
      <c r="K9" s="57">
        <f t="shared" ref="K9:K17" si="5">(70*30%)*$J$20/J9</f>
        <v>3.347826086956522</v>
      </c>
      <c r="L9" s="79">
        <f>E9+H9+K9</f>
        <v>11.899518171673735</v>
      </c>
    </row>
    <row r="10" spans="2:12" x14ac:dyDescent="0.25">
      <c r="B10" s="59" t="s">
        <v>61</v>
      </c>
      <c r="C10" s="95">
        <v>59000</v>
      </c>
      <c r="D10" s="57">
        <f t="shared" si="0"/>
        <v>8411.1111111111095</v>
      </c>
      <c r="E10" s="57">
        <f t="shared" si="1"/>
        <v>6.6208718626155942</v>
      </c>
      <c r="F10" s="67">
        <v>57000</v>
      </c>
      <c r="G10" s="57">
        <f t="shared" si="2"/>
        <v>8144.4444444444453</v>
      </c>
      <c r="H10" s="57">
        <f t="shared" si="3"/>
        <v>8.3656207366984994</v>
      </c>
      <c r="I10" s="67">
        <v>55000</v>
      </c>
      <c r="J10" s="57">
        <f t="shared" si="4"/>
        <v>8600</v>
      </c>
      <c r="K10" s="57">
        <f t="shared" si="5"/>
        <v>5.3720930232558137</v>
      </c>
      <c r="L10" s="79">
        <f t="shared" ref="L10:L17" si="6">E10+H10+K10</f>
        <v>20.358585622569908</v>
      </c>
    </row>
    <row r="11" spans="2:12" x14ac:dyDescent="0.25">
      <c r="B11" s="55" t="s">
        <v>81</v>
      </c>
      <c r="C11" s="95">
        <v>62400</v>
      </c>
      <c r="D11" s="57">
        <f t="shared" si="0"/>
        <v>5011.1111111111095</v>
      </c>
      <c r="E11" s="57">
        <f t="shared" si="1"/>
        <v>11.113082039911321</v>
      </c>
      <c r="F11" s="67">
        <v>61900</v>
      </c>
      <c r="G11" s="57">
        <f t="shared" si="2"/>
        <v>3244.4444444444453</v>
      </c>
      <c r="H11" s="57">
        <f t="shared" si="3"/>
        <v>20.999999999999996</v>
      </c>
      <c r="I11" s="67">
        <v>61400</v>
      </c>
      <c r="J11" s="57">
        <f t="shared" si="4"/>
        <v>2200</v>
      </c>
      <c r="K11" s="57">
        <f t="shared" si="5"/>
        <v>21</v>
      </c>
      <c r="L11" s="79">
        <f t="shared" si="6"/>
        <v>53.113082039911319</v>
      </c>
    </row>
    <row r="12" spans="2:12" ht="14.25" customHeight="1" x14ac:dyDescent="0.25">
      <c r="B12" s="55" t="s">
        <v>62</v>
      </c>
      <c r="C12" s="95">
        <v>80000</v>
      </c>
      <c r="D12" s="57">
        <f t="shared" si="0"/>
        <v>12588.888888888891</v>
      </c>
      <c r="E12" s="57">
        <f t="shared" si="1"/>
        <v>4.4236540158870286</v>
      </c>
      <c r="F12" s="67">
        <v>79000</v>
      </c>
      <c r="G12" s="57">
        <f t="shared" si="2"/>
        <v>13855.555555555555</v>
      </c>
      <c r="H12" s="57">
        <f t="shared" si="3"/>
        <v>4.917401764234163</v>
      </c>
      <c r="I12" s="67">
        <v>78000</v>
      </c>
      <c r="J12" s="57">
        <f t="shared" si="4"/>
        <v>14400</v>
      </c>
      <c r="K12" s="57">
        <f t="shared" si="5"/>
        <v>3.2083333333333335</v>
      </c>
      <c r="L12" s="79">
        <f t="shared" si="6"/>
        <v>12.549389113454525</v>
      </c>
    </row>
    <row r="13" spans="2:12" x14ac:dyDescent="0.25">
      <c r="B13" s="55" t="s">
        <v>102</v>
      </c>
      <c r="C13" s="95">
        <v>47000</v>
      </c>
      <c r="D13" s="57">
        <f t="shared" si="0"/>
        <v>20411.111111111109</v>
      </c>
      <c r="E13" s="57">
        <f t="shared" si="1"/>
        <v>2.7283614589003835</v>
      </c>
      <c r="F13" s="67">
        <v>46000</v>
      </c>
      <c r="G13" s="57">
        <f t="shared" si="2"/>
        <v>19144.444444444445</v>
      </c>
      <c r="H13" s="57">
        <f t="shared" si="3"/>
        <v>3.5589088798607085</v>
      </c>
      <c r="I13" s="67">
        <v>45000</v>
      </c>
      <c r="J13" s="57">
        <f t="shared" si="4"/>
        <v>18600</v>
      </c>
      <c r="K13" s="57">
        <f t="shared" si="5"/>
        <v>2.4838709677419355</v>
      </c>
      <c r="L13" s="79">
        <f t="shared" si="6"/>
        <v>8.7711413065030275</v>
      </c>
    </row>
    <row r="14" spans="2:12" x14ac:dyDescent="0.25">
      <c r="B14" s="55" t="s">
        <v>72</v>
      </c>
      <c r="C14" s="95">
        <v>92300</v>
      </c>
      <c r="D14" s="57">
        <f t="shared" si="0"/>
        <v>24888.888888888891</v>
      </c>
      <c r="E14" s="57">
        <f t="shared" si="1"/>
        <v>2.2375000000000016</v>
      </c>
      <c r="F14" s="67">
        <v>85600</v>
      </c>
      <c r="G14" s="57">
        <f t="shared" si="2"/>
        <v>20455.555555555555</v>
      </c>
      <c r="H14" s="57">
        <f t="shared" si="3"/>
        <v>3.330798479087453</v>
      </c>
      <c r="I14" s="67">
        <v>81300</v>
      </c>
      <c r="J14" s="57">
        <f t="shared" si="4"/>
        <v>17700</v>
      </c>
      <c r="K14" s="57">
        <f t="shared" si="5"/>
        <v>2.6101694915254239</v>
      </c>
      <c r="L14" s="79">
        <f t="shared" si="6"/>
        <v>8.1784679706128784</v>
      </c>
    </row>
    <row r="15" spans="2:12" x14ac:dyDescent="0.25">
      <c r="B15" s="55" t="s">
        <v>76</v>
      </c>
      <c r="C15" s="95">
        <v>69400</v>
      </c>
      <c r="D15" s="57">
        <f t="shared" si="0"/>
        <v>1988.8888888888905</v>
      </c>
      <c r="E15" s="57">
        <f t="shared" si="1"/>
        <v>28</v>
      </c>
      <c r="F15" s="67">
        <v>68700</v>
      </c>
      <c r="G15" s="57">
        <f t="shared" si="2"/>
        <v>3555.5555555555547</v>
      </c>
      <c r="H15" s="57">
        <f t="shared" si="3"/>
        <v>19.162500000000009</v>
      </c>
      <c r="I15" s="67">
        <v>68000</v>
      </c>
      <c r="J15" s="57">
        <f t="shared" si="4"/>
        <v>4400</v>
      </c>
      <c r="K15" s="57">
        <f t="shared" si="5"/>
        <v>10.5</v>
      </c>
      <c r="L15" s="79">
        <f t="shared" si="6"/>
        <v>57.662500000000009</v>
      </c>
    </row>
    <row r="16" spans="2:12" x14ac:dyDescent="0.25">
      <c r="B16" s="55" t="s">
        <v>103</v>
      </c>
      <c r="C16" s="95">
        <v>92000</v>
      </c>
      <c r="D16" s="57">
        <f t="shared" si="0"/>
        <v>24588.888888888891</v>
      </c>
      <c r="E16" s="57">
        <f t="shared" si="1"/>
        <v>2.2647989154993238</v>
      </c>
      <c r="F16" s="67">
        <v>90000</v>
      </c>
      <c r="G16" s="57">
        <f t="shared" si="2"/>
        <v>24855.555555555555</v>
      </c>
      <c r="H16" s="57">
        <f t="shared" si="3"/>
        <v>2.7411712114438984</v>
      </c>
      <c r="I16" s="67">
        <v>88000</v>
      </c>
      <c r="J16" s="57">
        <f t="shared" si="4"/>
        <v>24400</v>
      </c>
      <c r="K16" s="57">
        <f t="shared" si="5"/>
        <v>1.8934426229508197</v>
      </c>
      <c r="L16" s="79">
        <f t="shared" si="6"/>
        <v>6.8994127498940419</v>
      </c>
    </row>
    <row r="17" spans="2:12" x14ac:dyDescent="0.25">
      <c r="B17" s="55" t="s">
        <v>86</v>
      </c>
      <c r="C17" s="95">
        <v>52100</v>
      </c>
      <c r="D17" s="57">
        <f t="shared" si="0"/>
        <v>15311.111111111109</v>
      </c>
      <c r="E17" s="57">
        <f t="shared" si="1"/>
        <v>3.6371552975326593</v>
      </c>
      <c r="F17" s="67">
        <v>47100</v>
      </c>
      <c r="G17" s="57">
        <f t="shared" si="2"/>
        <v>18044.444444444445</v>
      </c>
      <c r="H17" s="57">
        <f t="shared" si="3"/>
        <v>3.7758620689655178</v>
      </c>
      <c r="I17" s="67">
        <v>45900</v>
      </c>
      <c r="J17" s="57">
        <f t="shared" si="4"/>
        <v>17700</v>
      </c>
      <c r="K17" s="57">
        <f t="shared" si="5"/>
        <v>2.6101694915254239</v>
      </c>
      <c r="L17" s="79">
        <f t="shared" si="6"/>
        <v>10.023186858023601</v>
      </c>
    </row>
    <row r="18" spans="2:12" x14ac:dyDescent="0.25">
      <c r="B18" s="96"/>
      <c r="C18" s="98"/>
      <c r="D18" s="100"/>
      <c r="E18" s="100"/>
      <c r="F18" s="98"/>
      <c r="G18" s="100"/>
      <c r="H18" s="100"/>
      <c r="I18" s="98"/>
      <c r="J18" s="100"/>
      <c r="K18" s="100"/>
      <c r="L18" s="100"/>
    </row>
    <row r="19" spans="2:12" s="5" customFormat="1" x14ac:dyDescent="0.25">
      <c r="B19" s="96"/>
      <c r="C19" s="74" t="s">
        <v>254</v>
      </c>
      <c r="D19" s="65" t="s">
        <v>152</v>
      </c>
      <c r="E19" s="100"/>
      <c r="F19" s="74" t="s">
        <v>254</v>
      </c>
      <c r="G19" s="65" t="s">
        <v>152</v>
      </c>
      <c r="H19" s="100"/>
      <c r="I19" s="74" t="s">
        <v>254</v>
      </c>
      <c r="J19" s="65" t="s">
        <v>152</v>
      </c>
      <c r="K19" s="100"/>
      <c r="L19" s="100"/>
    </row>
    <row r="20" spans="2:12" s="5" customFormat="1" x14ac:dyDescent="0.25">
      <c r="B20" s="62"/>
      <c r="C20" s="74">
        <f>AVERAGE(C9:C17)</f>
        <v>67411.111111111109</v>
      </c>
      <c r="D20" s="65">
        <f>MIN(D9:D17)</f>
        <v>1988.8888888888905</v>
      </c>
      <c r="E20" s="65"/>
      <c r="F20" s="74">
        <f>AVERAGE(F9:F17)</f>
        <v>65144.444444444445</v>
      </c>
      <c r="G20" s="65">
        <f>MIN(G9:G17)</f>
        <v>3244.4444444444453</v>
      </c>
      <c r="H20" s="65"/>
      <c r="I20" s="74">
        <f>AVERAGE(I9:I17)</f>
        <v>63600</v>
      </c>
      <c r="J20" s="65">
        <f>MIN(J9:J17)</f>
        <v>2200</v>
      </c>
      <c r="K20" s="65"/>
      <c r="L20" s="65"/>
    </row>
    <row r="21" spans="2:12" x14ac:dyDescent="0.25"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</row>
    <row r="28" spans="2:12" x14ac:dyDescent="0.25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2:12" s="6" customFormat="1" ht="102.75" customHeight="1" x14ac:dyDescent="0.25">
      <c r="B29"/>
      <c r="C29"/>
      <c r="D29"/>
      <c r="E29"/>
      <c r="F29"/>
      <c r="G29"/>
      <c r="H29"/>
      <c r="I29"/>
      <c r="J29"/>
      <c r="K29"/>
      <c r="L29"/>
    </row>
    <row r="33" spans="2:3" x14ac:dyDescent="0.25">
      <c r="B33" s="5"/>
      <c r="C33" s="5"/>
    </row>
    <row r="34" spans="2:3" x14ac:dyDescent="0.25">
      <c r="B34" s="5"/>
      <c r="C34" s="5"/>
    </row>
    <row r="35" spans="2:3" x14ac:dyDescent="0.25">
      <c r="B35" s="5"/>
      <c r="C35" s="5"/>
    </row>
    <row r="36" spans="2:3" x14ac:dyDescent="0.25">
      <c r="B36" s="5"/>
      <c r="C36" s="5"/>
    </row>
    <row r="37" spans="2:3" x14ac:dyDescent="0.25">
      <c r="B37" s="5"/>
      <c r="C37" s="5"/>
    </row>
    <row r="38" spans="2:3" x14ac:dyDescent="0.25">
      <c r="B38" s="5"/>
      <c r="C38" s="5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D4BC5-6938-4A16-AE4E-722852015F05}">
  <sheetPr codeName="Hoja39"/>
  <dimension ref="A2:Y17"/>
  <sheetViews>
    <sheetView showGridLines="0" showRowColHeaders="0" topLeftCell="A5" workbookViewId="0">
      <selection activeCell="H10" sqref="H10"/>
    </sheetView>
  </sheetViews>
  <sheetFormatPr baseColWidth="10" defaultRowHeight="15" x14ac:dyDescent="0.25"/>
  <cols>
    <col min="1" max="1" width="4.7109375" customWidth="1"/>
    <col min="2" max="2" width="45.85546875" customWidth="1"/>
    <col min="3" max="3" width="13.28515625" customWidth="1"/>
    <col min="4" max="4" width="16.5703125" customWidth="1"/>
    <col min="5" max="5" width="12.5703125" bestFit="1" customWidth="1"/>
    <col min="6" max="6" width="10.7109375" bestFit="1" customWidth="1"/>
    <col min="7" max="7" width="16.7109375" bestFit="1" customWidth="1"/>
    <col min="8" max="8" width="12.42578125" customWidth="1"/>
    <col min="9" max="9" width="14.42578125" customWidth="1"/>
    <col min="10" max="10" width="12.28515625" customWidth="1"/>
    <col min="11" max="11" width="10.7109375" customWidth="1"/>
    <col min="13" max="13" width="13.28515625" customWidth="1"/>
    <col min="14" max="14" width="14.140625" customWidth="1"/>
    <col min="16" max="25" width="11.42578125" style="2"/>
  </cols>
  <sheetData>
    <row r="2" spans="1:25" ht="22.5" customHeight="1" x14ac:dyDescent="0.25">
      <c r="C2" s="1" t="s">
        <v>0</v>
      </c>
    </row>
    <row r="3" spans="1:25" ht="34.5" customHeight="1" x14ac:dyDescent="0.25">
      <c r="B3" s="127" t="s">
        <v>40</v>
      </c>
      <c r="C3" s="127"/>
      <c r="D3" s="127"/>
      <c r="E3" s="127"/>
    </row>
    <row r="4" spans="1:25" x14ac:dyDescent="0.25">
      <c r="B4" s="126" t="s">
        <v>2</v>
      </c>
      <c r="C4" s="126"/>
      <c r="D4" s="126"/>
    </row>
    <row r="5" spans="1:25" ht="9.75" customHeight="1" x14ac:dyDescent="0.25"/>
    <row r="7" spans="1:25" ht="62.25" customHeight="1" x14ac:dyDescent="0.25">
      <c r="B7" s="11" t="s">
        <v>3</v>
      </c>
      <c r="C7" s="11" t="s">
        <v>180</v>
      </c>
      <c r="D7" s="11" t="s">
        <v>110</v>
      </c>
      <c r="E7" s="11" t="s">
        <v>151</v>
      </c>
      <c r="F7" s="11" t="s">
        <v>205</v>
      </c>
      <c r="G7" s="11" t="s">
        <v>110</v>
      </c>
      <c r="H7" s="11" t="s">
        <v>151</v>
      </c>
      <c r="I7" s="11" t="s">
        <v>249</v>
      </c>
      <c r="J7" s="2"/>
      <c r="K7" s="2"/>
      <c r="L7" s="2"/>
      <c r="P7"/>
      <c r="Q7"/>
      <c r="R7"/>
      <c r="S7"/>
      <c r="T7"/>
      <c r="U7"/>
      <c r="V7"/>
      <c r="W7"/>
      <c r="X7"/>
      <c r="Y7"/>
    </row>
    <row r="8" spans="1:25" x14ac:dyDescent="0.25">
      <c r="B8" s="59" t="s">
        <v>61</v>
      </c>
      <c r="C8" s="80">
        <v>312000</v>
      </c>
      <c r="D8" s="57">
        <f>ABS(C8-$C$14)</f>
        <v>16269.5</v>
      </c>
      <c r="E8" s="57">
        <f>(70*60%)*$D$14/D8</f>
        <v>42</v>
      </c>
      <c r="F8" s="80">
        <v>302000</v>
      </c>
      <c r="G8" s="57">
        <f>ABS(F8-$F$14)</f>
        <v>16100</v>
      </c>
      <c r="H8" s="57">
        <f>(70*40%)*$G$14/G8</f>
        <v>28</v>
      </c>
      <c r="I8" s="58">
        <f>E8+H8</f>
        <v>70</v>
      </c>
      <c r="J8" s="2"/>
      <c r="K8" s="2"/>
      <c r="L8" s="2"/>
      <c r="P8"/>
      <c r="Q8"/>
      <c r="R8"/>
      <c r="S8"/>
      <c r="T8"/>
      <c r="U8"/>
      <c r="V8"/>
      <c r="W8"/>
      <c r="X8"/>
      <c r="Y8"/>
    </row>
    <row r="9" spans="1:25" ht="22.5" customHeight="1" x14ac:dyDescent="0.25">
      <c r="B9" s="55" t="s">
        <v>62</v>
      </c>
      <c r="C9" s="80">
        <v>420000</v>
      </c>
      <c r="D9" s="57">
        <f>ABS(C9-$C$14)</f>
        <v>91730.5</v>
      </c>
      <c r="E9" s="57">
        <f>(70*60%)*$D$14/D9</f>
        <v>7.4492017376990205</v>
      </c>
      <c r="F9" s="80">
        <v>410000</v>
      </c>
      <c r="G9" s="57">
        <f>ABS(F9-$F$14)</f>
        <v>91900</v>
      </c>
      <c r="H9" s="57">
        <f>(70*40%)*$G$14/G9</f>
        <v>4.905331882480958</v>
      </c>
      <c r="I9" s="58">
        <f t="shared" ref="I9:I11" si="0">E9+H9</f>
        <v>12.354533620179978</v>
      </c>
      <c r="J9" s="2"/>
      <c r="K9" s="2"/>
      <c r="L9" s="2"/>
      <c r="P9"/>
      <c r="Q9"/>
      <c r="R9"/>
      <c r="S9"/>
      <c r="T9"/>
      <c r="U9"/>
      <c r="V9"/>
      <c r="W9"/>
      <c r="X9"/>
      <c r="Y9"/>
    </row>
    <row r="10" spans="1:25" x14ac:dyDescent="0.25">
      <c r="B10" s="55" t="s">
        <v>63</v>
      </c>
      <c r="C10" s="80">
        <v>303000</v>
      </c>
      <c r="D10" s="57">
        <f>ABS(C10-$C$14)</f>
        <v>25269.5</v>
      </c>
      <c r="E10" s="57">
        <f>(70*60%)*$D$14/D10</f>
        <v>27.041255268208712</v>
      </c>
      <c r="F10" s="80">
        <v>301000</v>
      </c>
      <c r="G10" s="57">
        <f>ABS(F10-$F$14)</f>
        <v>17100</v>
      </c>
      <c r="H10" s="57">
        <f>(70*40%)*$G$14/G10</f>
        <v>26.362573099415204</v>
      </c>
      <c r="I10" s="58">
        <f t="shared" si="0"/>
        <v>53.403828367623916</v>
      </c>
      <c r="J10" s="2"/>
      <c r="K10" s="2"/>
      <c r="L10" s="2"/>
      <c r="P10"/>
      <c r="Q10"/>
      <c r="R10"/>
      <c r="S10"/>
      <c r="T10"/>
      <c r="U10"/>
      <c r="V10"/>
      <c r="W10"/>
      <c r="X10"/>
      <c r="Y10"/>
    </row>
    <row r="11" spans="1:25" x14ac:dyDescent="0.25">
      <c r="B11" s="55" t="s">
        <v>73</v>
      </c>
      <c r="C11" s="80">
        <v>278078</v>
      </c>
      <c r="D11" s="57">
        <f>ABS(C11-$C$14)</f>
        <v>50191.5</v>
      </c>
      <c r="E11" s="57">
        <f>(70*60%)*$D$14/D11</f>
        <v>13.61423747048803</v>
      </c>
      <c r="F11" s="80">
        <v>259400</v>
      </c>
      <c r="G11" s="57">
        <f>ABS(F11-$F$14)</f>
        <v>58700</v>
      </c>
      <c r="H11" s="57">
        <f>(70*40%)*$G$14/G11</f>
        <v>7.6797274275979559</v>
      </c>
      <c r="I11" s="58">
        <f t="shared" si="0"/>
        <v>21.293964898085985</v>
      </c>
      <c r="J11" s="2"/>
      <c r="K11" s="2"/>
      <c r="L11" s="2"/>
      <c r="P11"/>
      <c r="Q11"/>
      <c r="R11"/>
      <c r="S11"/>
      <c r="T11"/>
      <c r="U11"/>
      <c r="V11"/>
      <c r="W11"/>
      <c r="X11"/>
      <c r="Y11"/>
    </row>
    <row r="12" spans="1:25" x14ac:dyDescent="0.25">
      <c r="B12" s="63"/>
      <c r="C12" s="70"/>
      <c r="D12" s="76"/>
      <c r="E12" s="76"/>
      <c r="F12" s="70"/>
      <c r="G12" s="76"/>
      <c r="H12" s="76"/>
      <c r="I12" s="76"/>
      <c r="J12" s="2"/>
      <c r="K12" s="2"/>
      <c r="L12" s="2"/>
      <c r="P12"/>
      <c r="Q12"/>
      <c r="R12"/>
      <c r="S12"/>
      <c r="T12"/>
      <c r="U12"/>
      <c r="V12"/>
      <c r="W12"/>
      <c r="X12"/>
      <c r="Y12"/>
    </row>
    <row r="13" spans="1:25" s="3" customFormat="1" ht="18" customHeight="1" x14ac:dyDescent="0.25">
      <c r="A13" s="2"/>
      <c r="B13" s="63"/>
      <c r="C13" s="70" t="s">
        <v>254</v>
      </c>
      <c r="D13" s="76" t="s">
        <v>152</v>
      </c>
      <c r="E13" s="76"/>
      <c r="F13" s="70" t="s">
        <v>254</v>
      </c>
      <c r="G13" s="76" t="s">
        <v>152</v>
      </c>
      <c r="H13" s="76"/>
      <c r="I13" s="76"/>
      <c r="J13" s="2"/>
      <c r="K13" s="2"/>
      <c r="L13" s="2"/>
    </row>
    <row r="14" spans="1:25" x14ac:dyDescent="0.25">
      <c r="B14" s="63"/>
      <c r="C14" s="70">
        <f>AVERAGE(C8:C11)</f>
        <v>328269.5</v>
      </c>
      <c r="D14" s="76">
        <f>MIN(D8:D11)</f>
        <v>16269.5</v>
      </c>
      <c r="E14" s="76"/>
      <c r="F14" s="70">
        <f>AVERAGE(F8:F11)</f>
        <v>318100</v>
      </c>
      <c r="G14" s="76">
        <f>MIN(G8:G11)</f>
        <v>16100</v>
      </c>
      <c r="H14" s="76"/>
      <c r="I14" s="76"/>
      <c r="O14" s="2"/>
      <c r="Y14"/>
    </row>
    <row r="15" spans="1:25" x14ac:dyDescent="0.25">
      <c r="B15" s="63"/>
      <c r="C15" s="63"/>
      <c r="D15" s="76"/>
      <c r="E15" s="76"/>
      <c r="F15" s="63"/>
      <c r="G15" s="63"/>
      <c r="H15" s="63"/>
      <c r="I15" s="63"/>
      <c r="P15"/>
      <c r="Q15"/>
      <c r="R15"/>
      <c r="S15"/>
      <c r="T15"/>
      <c r="U15"/>
      <c r="V15"/>
      <c r="W15"/>
      <c r="X15"/>
      <c r="Y15"/>
    </row>
    <row r="16" spans="1:25" x14ac:dyDescent="0.25">
      <c r="M16" s="2"/>
      <c r="N16" s="2"/>
      <c r="O16" s="2"/>
      <c r="W16"/>
      <c r="X16"/>
      <c r="Y16"/>
    </row>
    <row r="17" spans="10:25" x14ac:dyDescent="0.25">
      <c r="J17" s="63"/>
      <c r="N17" s="2"/>
      <c r="O17" s="2"/>
      <c r="X17"/>
      <c r="Y17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30759-F848-4093-BC28-F00EB60FC80C}">
  <sheetPr codeName="Hoja40"/>
  <dimension ref="B2:R25"/>
  <sheetViews>
    <sheetView showGridLines="0" showRowColHeaders="0" zoomScale="84" zoomScaleNormal="84" workbookViewId="0">
      <selection activeCell="K9" sqref="K9"/>
    </sheetView>
  </sheetViews>
  <sheetFormatPr baseColWidth="10" defaultRowHeight="15" x14ac:dyDescent="0.25"/>
  <cols>
    <col min="1" max="1" width="4.7109375" customWidth="1"/>
    <col min="2" max="2" width="48.7109375" customWidth="1"/>
    <col min="3" max="3" width="13.85546875" customWidth="1"/>
    <col min="4" max="4" width="14.140625" customWidth="1"/>
    <col min="5" max="5" width="11.85546875" bestFit="1" customWidth="1"/>
    <col min="6" max="6" width="17.140625" customWidth="1"/>
    <col min="7" max="7" width="17.85546875" customWidth="1"/>
    <col min="8" max="8" width="12.42578125" customWidth="1"/>
    <col min="9" max="9" width="14.42578125" customWidth="1"/>
    <col min="10" max="10" width="15.42578125" customWidth="1"/>
    <col min="11" max="11" width="10.7109375" customWidth="1"/>
    <col min="12" max="12" width="15.140625" customWidth="1"/>
    <col min="13" max="13" width="13.28515625" customWidth="1"/>
    <col min="14" max="14" width="14.140625" customWidth="1"/>
    <col min="15" max="15" width="14.28515625" customWidth="1"/>
  </cols>
  <sheetData>
    <row r="2" spans="2:18" ht="24" customHeight="1" x14ac:dyDescent="0.25">
      <c r="C2" s="1" t="s">
        <v>0</v>
      </c>
    </row>
    <row r="3" spans="2:18" ht="25.5" customHeight="1" x14ac:dyDescent="0.25">
      <c r="B3" s="127" t="s">
        <v>41</v>
      </c>
      <c r="C3" s="127"/>
      <c r="D3" s="127"/>
      <c r="E3" s="127"/>
    </row>
    <row r="4" spans="2:18" x14ac:dyDescent="0.25">
      <c r="B4" s="126" t="s">
        <v>2</v>
      </c>
      <c r="C4" s="126"/>
      <c r="D4" s="126"/>
    </row>
    <row r="5" spans="2:18" ht="3.75" customHeight="1" x14ac:dyDescent="0.25"/>
    <row r="6" spans="2:18" ht="2.25" customHeight="1" x14ac:dyDescent="0.25"/>
    <row r="8" spans="2:18" ht="62.25" customHeight="1" x14ac:dyDescent="0.25">
      <c r="B8" s="11" t="s">
        <v>3</v>
      </c>
      <c r="C8" s="11" t="s">
        <v>207</v>
      </c>
      <c r="D8" s="11" t="s">
        <v>110</v>
      </c>
      <c r="E8" s="11" t="s">
        <v>151</v>
      </c>
      <c r="F8" s="11" t="s">
        <v>208</v>
      </c>
      <c r="G8" s="11" t="s">
        <v>110</v>
      </c>
      <c r="H8" s="11" t="s">
        <v>151</v>
      </c>
      <c r="I8" s="11" t="s">
        <v>209</v>
      </c>
      <c r="J8" s="11" t="s">
        <v>110</v>
      </c>
      <c r="K8" s="11" t="s">
        <v>151</v>
      </c>
      <c r="L8" s="11" t="s">
        <v>210</v>
      </c>
      <c r="M8" s="11" t="s">
        <v>110</v>
      </c>
      <c r="N8" s="11" t="s">
        <v>151</v>
      </c>
      <c r="O8" s="11" t="s">
        <v>163</v>
      </c>
      <c r="P8" s="11" t="s">
        <v>110</v>
      </c>
      <c r="Q8" s="11" t="s">
        <v>151</v>
      </c>
      <c r="R8" s="11" t="s">
        <v>247</v>
      </c>
    </row>
    <row r="9" spans="2:18" x14ac:dyDescent="0.25">
      <c r="B9" s="17" t="s">
        <v>78</v>
      </c>
      <c r="C9" s="51">
        <v>87000</v>
      </c>
      <c r="D9" s="41">
        <f t="shared" ref="D9:D14" si="0">ABS(C9-$C$17)</f>
        <v>18362.666666666672</v>
      </c>
      <c r="E9" s="41">
        <f t="shared" ref="E9:E14" si="1">(70*30%)*$D$17/D9</f>
        <v>16.282166715074052</v>
      </c>
      <c r="F9" s="42">
        <v>86500</v>
      </c>
      <c r="G9" s="41">
        <f t="shared" ref="G9:G14" si="2">ABS(F9-$F$17)</f>
        <v>17023.166666666672</v>
      </c>
      <c r="H9" s="41">
        <f t="shared" ref="H9:H14" si="3">(70*17.5%)*$G$17/G9</f>
        <v>9.841953122705327</v>
      </c>
      <c r="I9" s="42">
        <v>86000</v>
      </c>
      <c r="J9" s="41">
        <f t="shared" ref="J9:J14" si="4">ABS(I9-$I$17)</f>
        <v>16443.333333333328</v>
      </c>
      <c r="K9" s="41">
        <f t="shared" ref="K9:K14" si="5">(70*17.5%)*$J$17/J9</f>
        <v>10.136732211635927</v>
      </c>
      <c r="L9" s="42">
        <v>85500</v>
      </c>
      <c r="M9" s="41">
        <f t="shared" ref="M9:M14" si="6">ABS(L9-$L$17)</f>
        <v>15923.333333333328</v>
      </c>
      <c r="N9" s="41">
        <f t="shared" ref="N9:N14" si="7">(70*17.5%)*$M$17/M9</f>
        <v>10.367751727025336</v>
      </c>
      <c r="O9" s="42">
        <v>85000</v>
      </c>
      <c r="P9" s="41">
        <f t="shared" ref="P9:P14" si="8">ABS(O9-$O$17)</f>
        <v>15195.333333333328</v>
      </c>
      <c r="Q9" s="41">
        <f t="shared" ref="Q9:Q14" si="9">(70*17.5%)*$P$17/P9</f>
        <v>10.967654543061473</v>
      </c>
      <c r="R9" s="44">
        <f>E9+H9+K9+N9+Q9</f>
        <v>57.596258319502112</v>
      </c>
    </row>
    <row r="10" spans="2:18" x14ac:dyDescent="0.25">
      <c r="B10" s="18" t="s">
        <v>61</v>
      </c>
      <c r="C10" s="51">
        <v>128000</v>
      </c>
      <c r="D10" s="41">
        <f t="shared" si="0"/>
        <v>22637.333333333328</v>
      </c>
      <c r="E10" s="41">
        <f t="shared" si="1"/>
        <v>13.207562728236539</v>
      </c>
      <c r="F10" s="42">
        <v>126000</v>
      </c>
      <c r="G10" s="41">
        <f t="shared" si="2"/>
        <v>22476.833333333328</v>
      </c>
      <c r="H10" s="41">
        <f t="shared" si="3"/>
        <v>7.4539507344599247</v>
      </c>
      <c r="I10" s="42">
        <v>124000</v>
      </c>
      <c r="J10" s="41">
        <f t="shared" si="4"/>
        <v>21556.666666666672</v>
      </c>
      <c r="K10" s="41">
        <f t="shared" si="5"/>
        <v>7.7322560692747802</v>
      </c>
      <c r="L10" s="42">
        <v>122000</v>
      </c>
      <c r="M10" s="41">
        <f t="shared" si="6"/>
        <v>20576.666666666672</v>
      </c>
      <c r="N10" s="41">
        <f t="shared" si="7"/>
        <v>8.0231248987526325</v>
      </c>
      <c r="O10" s="42">
        <v>120000</v>
      </c>
      <c r="P10" s="41">
        <f t="shared" si="8"/>
        <v>19804.666666666672</v>
      </c>
      <c r="Q10" s="41">
        <f t="shared" si="9"/>
        <v>8.415045275524287</v>
      </c>
      <c r="R10" s="44">
        <f t="shared" ref="R10:R14" si="10">E10+H10+K10+N10+Q10</f>
        <v>44.831939706248157</v>
      </c>
    </row>
    <row r="11" spans="2:18" x14ac:dyDescent="0.25">
      <c r="B11" s="17" t="s">
        <v>63</v>
      </c>
      <c r="C11" s="51">
        <v>166900</v>
      </c>
      <c r="D11" s="41">
        <f t="shared" si="0"/>
        <v>61537.333333333328</v>
      </c>
      <c r="E11" s="41">
        <f t="shared" si="1"/>
        <v>4.8585790739496879</v>
      </c>
      <c r="F11" s="42">
        <v>163900</v>
      </c>
      <c r="G11" s="41">
        <f t="shared" si="2"/>
        <v>60376.833333333328</v>
      </c>
      <c r="H11" s="41">
        <f t="shared" si="3"/>
        <v>2.7749253990907103</v>
      </c>
      <c r="I11" s="42">
        <v>162900</v>
      </c>
      <c r="J11" s="41">
        <f t="shared" si="4"/>
        <v>60456.666666666672</v>
      </c>
      <c r="K11" s="41">
        <f t="shared" si="5"/>
        <v>2.757043612504825</v>
      </c>
      <c r="L11" s="42">
        <v>161900</v>
      </c>
      <c r="M11" s="41">
        <f t="shared" si="6"/>
        <v>60476.666666666672</v>
      </c>
      <c r="N11" s="41">
        <f t="shared" si="7"/>
        <v>2.7297993716584914</v>
      </c>
      <c r="O11" s="42">
        <v>160000</v>
      </c>
      <c r="P11" s="41">
        <f t="shared" si="8"/>
        <v>59804.666666666672</v>
      </c>
      <c r="Q11" s="41">
        <f t="shared" si="9"/>
        <v>2.7866916740053735</v>
      </c>
      <c r="R11" s="44">
        <f t="shared" si="10"/>
        <v>15.907039131209087</v>
      </c>
    </row>
    <row r="12" spans="2:18" x14ac:dyDescent="0.25">
      <c r="B12" s="17" t="s">
        <v>86</v>
      </c>
      <c r="C12" s="51">
        <v>58676</v>
      </c>
      <c r="D12" s="41">
        <f t="shared" si="0"/>
        <v>46686.666666666672</v>
      </c>
      <c r="E12" s="41">
        <f t="shared" si="1"/>
        <v>6.4040554048264999</v>
      </c>
      <c r="F12" s="42">
        <v>55559</v>
      </c>
      <c r="G12" s="41">
        <f t="shared" si="2"/>
        <v>47964.166666666672</v>
      </c>
      <c r="H12" s="41">
        <f t="shared" si="3"/>
        <v>3.4930494987577516</v>
      </c>
      <c r="I12" s="42">
        <v>53750</v>
      </c>
      <c r="J12" s="41">
        <f t="shared" si="4"/>
        <v>48693.333333333328</v>
      </c>
      <c r="K12" s="41">
        <f t="shared" si="5"/>
        <v>3.4230900876232213</v>
      </c>
      <c r="L12" s="42">
        <v>52300</v>
      </c>
      <c r="M12" s="41">
        <f t="shared" si="6"/>
        <v>49123.333333333328</v>
      </c>
      <c r="N12" s="41">
        <f t="shared" si="7"/>
        <v>3.3607077424170471</v>
      </c>
      <c r="O12" s="42">
        <v>50452</v>
      </c>
      <c r="P12" s="41">
        <f t="shared" si="8"/>
        <v>49743.333333333328</v>
      </c>
      <c r="Q12" s="41">
        <f t="shared" si="9"/>
        <v>3.3503417543389413</v>
      </c>
      <c r="R12" s="44">
        <f t="shared" si="10"/>
        <v>20.031244487963463</v>
      </c>
    </row>
    <row r="13" spans="2:18" x14ac:dyDescent="0.25">
      <c r="B13" s="17" t="s">
        <v>94</v>
      </c>
      <c r="C13" s="51">
        <v>119600</v>
      </c>
      <c r="D13" s="41">
        <f t="shared" si="0"/>
        <v>14237.333333333328</v>
      </c>
      <c r="E13" s="41">
        <f t="shared" si="1"/>
        <v>21</v>
      </c>
      <c r="F13" s="42">
        <v>117200</v>
      </c>
      <c r="G13" s="41">
        <f t="shared" si="2"/>
        <v>13676.833333333328</v>
      </c>
      <c r="H13" s="41">
        <f t="shared" si="3"/>
        <v>12.25</v>
      </c>
      <c r="I13" s="42">
        <v>116050</v>
      </c>
      <c r="J13" s="41">
        <f t="shared" si="4"/>
        <v>13606.666666666672</v>
      </c>
      <c r="K13" s="41">
        <f t="shared" si="5"/>
        <v>12.25</v>
      </c>
      <c r="L13" s="42">
        <v>114900</v>
      </c>
      <c r="M13" s="41">
        <f t="shared" si="6"/>
        <v>13476.666666666672</v>
      </c>
      <c r="N13" s="41">
        <f t="shared" si="7"/>
        <v>12.25</v>
      </c>
      <c r="O13" s="42">
        <v>113800</v>
      </c>
      <c r="P13" s="41">
        <f t="shared" si="8"/>
        <v>13604.666666666672</v>
      </c>
      <c r="Q13" s="41">
        <f t="shared" si="9"/>
        <v>12.25</v>
      </c>
      <c r="R13" s="44">
        <f t="shared" si="10"/>
        <v>70</v>
      </c>
    </row>
    <row r="14" spans="2:18" x14ac:dyDescent="0.25">
      <c r="B14" s="18" t="s">
        <v>83</v>
      </c>
      <c r="C14" s="51">
        <v>72000</v>
      </c>
      <c r="D14" s="41">
        <f t="shared" si="0"/>
        <v>33362.666666666672</v>
      </c>
      <c r="E14" s="41">
        <f t="shared" si="1"/>
        <v>8.9616337622891802</v>
      </c>
      <c r="F14" s="42">
        <v>71980</v>
      </c>
      <c r="G14" s="41">
        <f t="shared" si="2"/>
        <v>31543.166666666672</v>
      </c>
      <c r="H14" s="41">
        <f t="shared" si="3"/>
        <v>5.3114898102600119</v>
      </c>
      <c r="I14" s="42">
        <v>71960</v>
      </c>
      <c r="J14" s="41">
        <f t="shared" si="4"/>
        <v>30483.333333333328</v>
      </c>
      <c r="K14" s="41">
        <f t="shared" si="5"/>
        <v>5.4679606342263556</v>
      </c>
      <c r="L14" s="42">
        <v>71940</v>
      </c>
      <c r="M14" s="41">
        <f t="shared" si="6"/>
        <v>29483.333333333328</v>
      </c>
      <c r="N14" s="41">
        <f t="shared" si="7"/>
        <v>5.5994064443188272</v>
      </c>
      <c r="O14" s="42">
        <v>71920</v>
      </c>
      <c r="P14" s="41">
        <f t="shared" si="8"/>
        <v>28275.333333333328</v>
      </c>
      <c r="Q14" s="41">
        <f t="shared" si="9"/>
        <v>5.8940831820432438</v>
      </c>
      <c r="R14" s="44">
        <f t="shared" si="10"/>
        <v>31.234573833137617</v>
      </c>
    </row>
    <row r="15" spans="2:18" x14ac:dyDescent="0.25">
      <c r="B15" s="9"/>
      <c r="C15" s="38"/>
      <c r="D15" s="37"/>
      <c r="E15" s="37"/>
      <c r="F15" s="38"/>
      <c r="G15" s="37"/>
      <c r="H15" s="37"/>
      <c r="I15" s="38"/>
      <c r="J15" s="37"/>
      <c r="K15" s="37"/>
      <c r="L15" s="38"/>
      <c r="M15" s="37"/>
      <c r="N15" s="37"/>
      <c r="O15" s="38"/>
      <c r="P15" s="37"/>
      <c r="Q15" s="37"/>
      <c r="R15" s="37"/>
    </row>
    <row r="16" spans="2:18" s="5" customFormat="1" x14ac:dyDescent="0.25">
      <c r="B16" s="9"/>
      <c r="C16" s="38" t="s">
        <v>254</v>
      </c>
      <c r="D16" s="37" t="s">
        <v>152</v>
      </c>
      <c r="E16" s="37"/>
      <c r="F16" s="38" t="s">
        <v>254</v>
      </c>
      <c r="G16" s="37" t="s">
        <v>152</v>
      </c>
      <c r="H16" s="37"/>
      <c r="I16" s="38" t="s">
        <v>254</v>
      </c>
      <c r="J16" s="37" t="s">
        <v>152</v>
      </c>
      <c r="K16" s="37"/>
      <c r="L16" s="38" t="s">
        <v>254</v>
      </c>
      <c r="M16" s="37" t="s">
        <v>152</v>
      </c>
      <c r="N16" s="37"/>
      <c r="O16" s="38" t="s">
        <v>254</v>
      </c>
      <c r="P16" s="37" t="s">
        <v>152</v>
      </c>
      <c r="Q16" s="37"/>
      <c r="R16" s="37"/>
    </row>
    <row r="17" spans="2:18" x14ac:dyDescent="0.25">
      <c r="B17" s="9"/>
      <c r="C17" s="38">
        <f>AVERAGE(C9:C14)</f>
        <v>105362.66666666667</v>
      </c>
      <c r="D17" s="37">
        <f>MIN(D9:D14)</f>
        <v>14237.333333333328</v>
      </c>
      <c r="E17" s="37"/>
      <c r="F17" s="38">
        <f>AVERAGE(F9:F14)</f>
        <v>103523.16666666667</v>
      </c>
      <c r="G17" s="37">
        <f>MIN(G9:G14)</f>
        <v>13676.833333333328</v>
      </c>
      <c r="H17" s="37"/>
      <c r="I17" s="38">
        <f>AVERAGE(I9:I14)</f>
        <v>102443.33333333333</v>
      </c>
      <c r="J17" s="37">
        <f>MIN(J9:J14)</f>
        <v>13606.666666666672</v>
      </c>
      <c r="K17" s="37"/>
      <c r="L17" s="38">
        <f>AVERAGE(L9:L14)</f>
        <v>101423.33333333333</v>
      </c>
      <c r="M17" s="37">
        <f>MIN(M9:M14)</f>
        <v>13476.666666666672</v>
      </c>
      <c r="N17" s="37"/>
      <c r="O17" s="38">
        <f>AVERAGE(O9:O14)</f>
        <v>100195.33333333333</v>
      </c>
      <c r="P17" s="37">
        <f>MIN(P9:P14)</f>
        <v>13604.666666666672</v>
      </c>
      <c r="Q17" s="37"/>
      <c r="R17" s="37"/>
    </row>
    <row r="18" spans="2:18" x14ac:dyDescent="0.25">
      <c r="D18" s="49"/>
      <c r="E18" s="49"/>
      <c r="G18" s="49"/>
      <c r="H18" s="49"/>
    </row>
    <row r="25" spans="2:18" ht="36" customHeight="1" x14ac:dyDescent="0.25"/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B6B05-FA60-46CA-93FD-3E59EB357B80}">
  <sheetPr codeName="Hoja41"/>
  <dimension ref="B2:J23"/>
  <sheetViews>
    <sheetView showGridLines="0" showRowColHeaders="0" topLeftCell="A4" workbookViewId="0">
      <selection activeCell="I20" sqref="I20"/>
    </sheetView>
  </sheetViews>
  <sheetFormatPr baseColWidth="10" defaultRowHeight="15" x14ac:dyDescent="0.25"/>
  <cols>
    <col min="1" max="1" width="4.7109375" customWidth="1"/>
    <col min="2" max="2" width="45.5703125" customWidth="1"/>
    <col min="3" max="3" width="12.85546875" customWidth="1"/>
    <col min="4" max="4" width="16.42578125" customWidth="1"/>
    <col min="5" max="5" width="11.85546875" bestFit="1" customWidth="1"/>
    <col min="6" max="6" width="14.140625" customWidth="1"/>
    <col min="7" max="7" width="14.85546875" bestFit="1" customWidth="1"/>
    <col min="8" max="8" width="12.42578125" customWidth="1"/>
    <col min="9" max="9" width="14.42578125" customWidth="1"/>
    <col min="10" max="10" width="11.85546875" customWidth="1"/>
    <col min="11" max="11" width="10.7109375" customWidth="1"/>
    <col min="13" max="13" width="13.28515625" customWidth="1"/>
    <col min="14" max="14" width="14.140625" customWidth="1"/>
  </cols>
  <sheetData>
    <row r="2" spans="2:9" ht="24" customHeight="1" x14ac:dyDescent="0.25">
      <c r="C2" s="1" t="s">
        <v>0</v>
      </c>
    </row>
    <row r="3" spans="2:9" ht="31.5" customHeight="1" x14ac:dyDescent="0.25">
      <c r="B3" s="127" t="s">
        <v>42</v>
      </c>
      <c r="C3" s="127"/>
      <c r="D3" s="127"/>
      <c r="E3" s="127"/>
    </row>
    <row r="4" spans="2:9" x14ac:dyDescent="0.25">
      <c r="B4" s="126" t="s">
        <v>2</v>
      </c>
      <c r="C4" s="126"/>
      <c r="D4" s="126"/>
    </row>
    <row r="5" spans="2:9" ht="9.75" customHeight="1" x14ac:dyDescent="0.25"/>
    <row r="7" spans="2:9" ht="62.25" customHeight="1" x14ac:dyDescent="0.25">
      <c r="B7" s="54" t="s">
        <v>3</v>
      </c>
      <c r="C7" s="54" t="s">
        <v>180</v>
      </c>
      <c r="D7" s="54" t="s">
        <v>110</v>
      </c>
      <c r="E7" s="54" t="s">
        <v>151</v>
      </c>
      <c r="F7" s="54" t="s">
        <v>205</v>
      </c>
      <c r="G7" s="54" t="s">
        <v>110</v>
      </c>
      <c r="H7" s="54" t="s">
        <v>151</v>
      </c>
      <c r="I7" s="54" t="s">
        <v>249</v>
      </c>
    </row>
    <row r="8" spans="2:9" x14ac:dyDescent="0.25">
      <c r="B8" s="59" t="s">
        <v>61</v>
      </c>
      <c r="C8" s="87">
        <v>55000</v>
      </c>
      <c r="D8" s="79">
        <f t="shared" ref="D8:D15" si="0">ABS(C8-$C$18)</f>
        <v>9825</v>
      </c>
      <c r="E8" s="79">
        <f>(70*60%)*$D$18/D8</f>
        <v>13.145038167938932</v>
      </c>
      <c r="F8" s="80">
        <v>51000</v>
      </c>
      <c r="G8" s="79">
        <f t="shared" ref="G8:G15" si="1">ABS(F8-$F$18)</f>
        <v>11675</v>
      </c>
      <c r="H8" s="79">
        <f t="shared" ref="H8:H15" si="2">(70*40%)*$G$18/G8</f>
        <v>10.852248394004283</v>
      </c>
      <c r="I8" s="101">
        <f>E8+H8</f>
        <v>23.997286561943213</v>
      </c>
    </row>
    <row r="9" spans="2:9" x14ac:dyDescent="0.25">
      <c r="B9" s="55" t="s">
        <v>81</v>
      </c>
      <c r="C9" s="87">
        <v>58200</v>
      </c>
      <c r="D9" s="79">
        <f t="shared" si="0"/>
        <v>6625</v>
      </c>
      <c r="E9" s="79">
        <f t="shared" ref="E9:E15" si="3">(70*60%)*$D$18/D9</f>
        <v>19.494339622641508</v>
      </c>
      <c r="F9" s="80">
        <v>56800</v>
      </c>
      <c r="G9" s="79">
        <f t="shared" si="1"/>
        <v>5875</v>
      </c>
      <c r="H9" s="79">
        <f t="shared" si="2"/>
        <v>21.565957446808511</v>
      </c>
      <c r="I9" s="101">
        <f t="shared" ref="I9:I15" si="4">E9+H9</f>
        <v>41.060297069450016</v>
      </c>
    </row>
    <row r="10" spans="2:9" x14ac:dyDescent="0.25">
      <c r="B10" s="55" t="s">
        <v>102</v>
      </c>
      <c r="C10" s="87">
        <v>44000</v>
      </c>
      <c r="D10" s="79">
        <f t="shared" si="0"/>
        <v>20825</v>
      </c>
      <c r="E10" s="79">
        <f t="shared" si="3"/>
        <v>6.2016806722689077</v>
      </c>
      <c r="F10" s="80">
        <v>43000</v>
      </c>
      <c r="G10" s="79">
        <f t="shared" si="1"/>
        <v>19675</v>
      </c>
      <c r="H10" s="79">
        <f t="shared" si="2"/>
        <v>6.4396442185514609</v>
      </c>
      <c r="I10" s="101">
        <f t="shared" si="4"/>
        <v>12.641324890820368</v>
      </c>
    </row>
    <row r="11" spans="2:9" x14ac:dyDescent="0.25">
      <c r="B11" s="55" t="s">
        <v>72</v>
      </c>
      <c r="C11" s="87">
        <v>89700</v>
      </c>
      <c r="D11" s="79">
        <f t="shared" si="0"/>
        <v>24875</v>
      </c>
      <c r="E11" s="79">
        <f t="shared" si="3"/>
        <v>5.1919597989949748</v>
      </c>
      <c r="F11" s="80">
        <v>84200</v>
      </c>
      <c r="G11" s="79">
        <f t="shared" si="1"/>
        <v>21525</v>
      </c>
      <c r="H11" s="79">
        <f t="shared" si="2"/>
        <v>5.8861788617886175</v>
      </c>
      <c r="I11" s="101">
        <f t="shared" si="4"/>
        <v>11.078138660783592</v>
      </c>
    </row>
    <row r="12" spans="2:9" x14ac:dyDescent="0.25">
      <c r="B12" s="55" t="s">
        <v>76</v>
      </c>
      <c r="C12" s="87">
        <v>67900</v>
      </c>
      <c r="D12" s="79">
        <f t="shared" si="0"/>
        <v>3075</v>
      </c>
      <c r="E12" s="79">
        <f t="shared" si="3"/>
        <v>42</v>
      </c>
      <c r="F12" s="80">
        <v>67200</v>
      </c>
      <c r="G12" s="79">
        <f t="shared" si="1"/>
        <v>4525</v>
      </c>
      <c r="H12" s="79">
        <f t="shared" si="2"/>
        <v>28</v>
      </c>
      <c r="I12" s="101">
        <f t="shared" si="4"/>
        <v>70</v>
      </c>
    </row>
    <row r="13" spans="2:9" x14ac:dyDescent="0.25">
      <c r="B13" s="55" t="s">
        <v>103</v>
      </c>
      <c r="C13" s="87">
        <v>87000</v>
      </c>
      <c r="D13" s="79">
        <f t="shared" si="0"/>
        <v>22175</v>
      </c>
      <c r="E13" s="79">
        <f t="shared" si="3"/>
        <v>5.82412626832018</v>
      </c>
      <c r="F13" s="80">
        <v>85000</v>
      </c>
      <c r="G13" s="79">
        <f t="shared" si="1"/>
        <v>22325</v>
      </c>
      <c r="H13" s="79">
        <f t="shared" si="2"/>
        <v>5.6752519596864506</v>
      </c>
      <c r="I13" s="101">
        <f t="shared" si="4"/>
        <v>11.499378228006631</v>
      </c>
    </row>
    <row r="14" spans="2:9" x14ac:dyDescent="0.25">
      <c r="B14" s="55" t="s">
        <v>86</v>
      </c>
      <c r="C14" s="87">
        <v>41800</v>
      </c>
      <c r="D14" s="79">
        <f t="shared" si="0"/>
        <v>23025</v>
      </c>
      <c r="E14" s="79">
        <f t="shared" si="3"/>
        <v>5.6091205211726383</v>
      </c>
      <c r="F14" s="80">
        <v>40200</v>
      </c>
      <c r="G14" s="79">
        <f t="shared" si="1"/>
        <v>22475</v>
      </c>
      <c r="H14" s="79">
        <f t="shared" si="2"/>
        <v>5.6373748609566183</v>
      </c>
      <c r="I14" s="101">
        <f t="shared" si="4"/>
        <v>11.246495382129257</v>
      </c>
    </row>
    <row r="15" spans="2:9" x14ac:dyDescent="0.25">
      <c r="B15" s="55" t="s">
        <v>62</v>
      </c>
      <c r="C15" s="87">
        <v>75000</v>
      </c>
      <c r="D15" s="79">
        <f t="shared" si="0"/>
        <v>10175</v>
      </c>
      <c r="E15" s="79">
        <f t="shared" si="3"/>
        <v>12.692874692874692</v>
      </c>
      <c r="F15" s="80">
        <v>74000</v>
      </c>
      <c r="G15" s="79">
        <f t="shared" si="1"/>
        <v>11325</v>
      </c>
      <c r="H15" s="79">
        <f t="shared" si="2"/>
        <v>11.187637969094922</v>
      </c>
      <c r="I15" s="101">
        <f t="shared" si="4"/>
        <v>23.880512661969615</v>
      </c>
    </row>
    <row r="16" spans="2:9" x14ac:dyDescent="0.25">
      <c r="B16" s="62"/>
      <c r="C16" s="81"/>
      <c r="D16" s="82"/>
      <c r="E16" s="82"/>
      <c r="F16" s="81"/>
      <c r="G16" s="82"/>
      <c r="H16" s="82"/>
      <c r="I16" s="82"/>
    </row>
    <row r="17" spans="2:10" x14ac:dyDescent="0.25">
      <c r="B17" s="62"/>
      <c r="C17" s="70" t="s">
        <v>254</v>
      </c>
      <c r="D17" s="65" t="s">
        <v>152</v>
      </c>
      <c r="E17" s="82"/>
      <c r="F17" s="70" t="s">
        <v>254</v>
      </c>
      <c r="G17" s="65" t="s">
        <v>152</v>
      </c>
      <c r="H17" s="82"/>
      <c r="I17" s="82"/>
    </row>
    <row r="18" spans="2:10" x14ac:dyDescent="0.25">
      <c r="B18" s="62"/>
      <c r="C18" s="70">
        <f>AVERAGE(C8:C15)</f>
        <v>64825</v>
      </c>
      <c r="D18" s="65">
        <f>MIN(D8:D15)</f>
        <v>3075</v>
      </c>
      <c r="E18" s="82"/>
      <c r="F18" s="70">
        <f>AVERAGE(F8:F15)</f>
        <v>62675</v>
      </c>
      <c r="G18" s="65">
        <f>MIN(G8:G15)</f>
        <v>4525</v>
      </c>
      <c r="H18" s="82"/>
      <c r="I18" s="82"/>
    </row>
    <row r="19" spans="2:10" x14ac:dyDescent="0.25">
      <c r="B19" s="62"/>
      <c r="C19" s="62"/>
      <c r="D19" s="62"/>
      <c r="E19" s="62"/>
      <c r="F19" s="62"/>
      <c r="G19" s="62"/>
      <c r="H19" s="62"/>
      <c r="I19" s="62"/>
    </row>
    <row r="20" spans="2:10" ht="85.5" customHeight="1" x14ac:dyDescent="0.25">
      <c r="J20" s="62"/>
    </row>
    <row r="22" spans="2:10" ht="15" customHeight="1" x14ac:dyDescent="0.25"/>
    <row r="23" spans="2:10" ht="46.5" customHeight="1" x14ac:dyDescent="0.25"/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DE563-622A-4674-8541-53F3E910E7C3}">
  <sheetPr codeName="Hoja42"/>
  <dimension ref="B2:I25"/>
  <sheetViews>
    <sheetView showGridLines="0" topLeftCell="A7" workbookViewId="0">
      <selection activeCell="I9" sqref="I9"/>
    </sheetView>
  </sheetViews>
  <sheetFormatPr baseColWidth="10" defaultRowHeight="15" x14ac:dyDescent="0.25"/>
  <cols>
    <col min="1" max="1" width="4.7109375" customWidth="1"/>
    <col min="2" max="2" width="41.5703125" customWidth="1"/>
    <col min="3" max="3" width="13.140625" customWidth="1"/>
    <col min="4" max="4" width="15.28515625" customWidth="1"/>
    <col min="5" max="5" width="11.85546875" bestFit="1" customWidth="1"/>
    <col min="6" max="6" width="10.7109375" bestFit="1" customWidth="1"/>
    <col min="7" max="7" width="14.85546875" bestFit="1" customWidth="1"/>
    <col min="8" max="8" width="12.42578125" customWidth="1"/>
    <col min="9" max="9" width="14.42578125" customWidth="1"/>
    <col min="10" max="10" width="12.7109375" customWidth="1"/>
    <col min="11" max="11" width="10.7109375" customWidth="1"/>
    <col min="13" max="13" width="13.28515625" customWidth="1"/>
    <col min="14" max="14" width="14.140625" customWidth="1"/>
  </cols>
  <sheetData>
    <row r="2" spans="2:9" ht="17.25" customHeight="1" x14ac:dyDescent="0.25">
      <c r="C2" s="1" t="s">
        <v>0</v>
      </c>
    </row>
    <row r="3" spans="2:9" ht="30.75" customHeight="1" x14ac:dyDescent="0.25">
      <c r="B3" s="127" t="s">
        <v>43</v>
      </c>
      <c r="C3" s="127"/>
      <c r="D3" s="127"/>
      <c r="E3" s="127"/>
    </row>
    <row r="4" spans="2:9" x14ac:dyDescent="0.25">
      <c r="B4" s="128" t="s">
        <v>2</v>
      </c>
      <c r="C4" s="128"/>
      <c r="D4" s="128"/>
    </row>
    <row r="5" spans="2:9" ht="9.75" customHeight="1" x14ac:dyDescent="0.25"/>
    <row r="6" spans="2:9" ht="7.5" customHeight="1" x14ac:dyDescent="0.25"/>
    <row r="8" spans="2:9" ht="62.25" customHeight="1" x14ac:dyDescent="0.25">
      <c r="B8" s="54" t="s">
        <v>3</v>
      </c>
      <c r="C8" s="54" t="s">
        <v>180</v>
      </c>
      <c r="D8" s="54" t="s">
        <v>110</v>
      </c>
      <c r="E8" s="54" t="s">
        <v>151</v>
      </c>
      <c r="F8" s="54" t="s">
        <v>205</v>
      </c>
      <c r="G8" s="54" t="s">
        <v>110</v>
      </c>
      <c r="H8" s="54" t="s">
        <v>151</v>
      </c>
      <c r="I8" s="54" t="s">
        <v>249</v>
      </c>
    </row>
    <row r="9" spans="2:9" x14ac:dyDescent="0.25">
      <c r="B9" s="59" t="s">
        <v>61</v>
      </c>
      <c r="C9" s="84">
        <v>59000</v>
      </c>
      <c r="D9" s="57">
        <f t="shared" ref="D9:D16" si="0">ABS(C9-$C$19)</f>
        <v>8075</v>
      </c>
      <c r="E9" s="57">
        <f t="shared" ref="E9:E16" si="1">(70*60%)*$D$19/D9</f>
        <v>6.8916408668730647</v>
      </c>
      <c r="F9" s="56">
        <v>55000</v>
      </c>
      <c r="G9" s="57">
        <f t="shared" ref="G9:G16" si="2">ABS(F9-$F$19)</f>
        <v>10137.5</v>
      </c>
      <c r="H9" s="57">
        <f t="shared" ref="H9:H16" si="3">(70*40%)*$G$19/G9</f>
        <v>7.0776818742293468</v>
      </c>
      <c r="I9" s="58">
        <f>E9+H9</f>
        <v>13.969322741102411</v>
      </c>
    </row>
    <row r="10" spans="2:9" x14ac:dyDescent="0.25">
      <c r="B10" s="55" t="s">
        <v>81</v>
      </c>
      <c r="C10" s="84">
        <v>59200</v>
      </c>
      <c r="D10" s="57">
        <f t="shared" si="0"/>
        <v>7875</v>
      </c>
      <c r="E10" s="57">
        <f t="shared" si="1"/>
        <v>7.0666666666666664</v>
      </c>
      <c r="F10" s="56">
        <v>57800</v>
      </c>
      <c r="G10" s="57">
        <f t="shared" si="2"/>
        <v>7337.5</v>
      </c>
      <c r="H10" s="57">
        <f t="shared" si="3"/>
        <v>9.7785349233390111</v>
      </c>
      <c r="I10" s="58">
        <f t="shared" ref="I10:I16" si="4">E10+H10</f>
        <v>16.845201590005679</v>
      </c>
    </row>
    <row r="11" spans="2:9" ht="21" customHeight="1" x14ac:dyDescent="0.25">
      <c r="B11" s="55" t="s">
        <v>62</v>
      </c>
      <c r="C11" s="84">
        <v>80000</v>
      </c>
      <c r="D11" s="57">
        <f t="shared" si="0"/>
        <v>12925</v>
      </c>
      <c r="E11" s="57">
        <f t="shared" si="1"/>
        <v>4.3056092843326885</v>
      </c>
      <c r="F11" s="56">
        <v>79000</v>
      </c>
      <c r="G11" s="57">
        <f t="shared" si="2"/>
        <v>13862.5</v>
      </c>
      <c r="H11" s="57">
        <f t="shared" si="3"/>
        <v>5.1758340847610462</v>
      </c>
      <c r="I11" s="58">
        <f t="shared" si="4"/>
        <v>9.4814433690937356</v>
      </c>
    </row>
    <row r="12" spans="2:9" x14ac:dyDescent="0.25">
      <c r="B12" s="55" t="s">
        <v>102</v>
      </c>
      <c r="C12" s="84">
        <v>45000</v>
      </c>
      <c r="D12" s="57">
        <f t="shared" si="0"/>
        <v>22075</v>
      </c>
      <c r="E12" s="57">
        <f t="shared" si="1"/>
        <v>2.5209513023782559</v>
      </c>
      <c r="F12" s="56">
        <v>44000</v>
      </c>
      <c r="G12" s="57">
        <f t="shared" si="2"/>
        <v>21137.5</v>
      </c>
      <c r="H12" s="57">
        <f t="shared" si="3"/>
        <v>3.394441159077469</v>
      </c>
      <c r="I12" s="58">
        <f t="shared" si="4"/>
        <v>5.9153924614557249</v>
      </c>
    </row>
    <row r="13" spans="2:9" x14ac:dyDescent="0.25">
      <c r="B13" s="55" t="s">
        <v>72</v>
      </c>
      <c r="C13" s="84">
        <v>90100</v>
      </c>
      <c r="D13" s="57">
        <f t="shared" si="0"/>
        <v>23025</v>
      </c>
      <c r="E13" s="57">
        <f t="shared" si="1"/>
        <v>2.4169381107491859</v>
      </c>
      <c r="F13" s="56">
        <v>86400</v>
      </c>
      <c r="G13" s="57">
        <f t="shared" si="2"/>
        <v>21262.5</v>
      </c>
      <c r="H13" s="57">
        <f t="shared" si="3"/>
        <v>3.3744855967078191</v>
      </c>
      <c r="I13" s="58">
        <f t="shared" si="4"/>
        <v>5.791423707457005</v>
      </c>
    </row>
    <row r="14" spans="2:9" x14ac:dyDescent="0.25">
      <c r="B14" s="55" t="s">
        <v>76</v>
      </c>
      <c r="C14" s="84">
        <v>68400</v>
      </c>
      <c r="D14" s="57">
        <f t="shared" si="0"/>
        <v>1325</v>
      </c>
      <c r="E14" s="57">
        <f t="shared" si="1"/>
        <v>42</v>
      </c>
      <c r="F14" s="56">
        <v>67700</v>
      </c>
      <c r="G14" s="57">
        <f t="shared" si="2"/>
        <v>2562.5</v>
      </c>
      <c r="H14" s="57">
        <f t="shared" si="3"/>
        <v>28</v>
      </c>
      <c r="I14" s="58">
        <f t="shared" si="4"/>
        <v>70</v>
      </c>
    </row>
    <row r="15" spans="2:9" x14ac:dyDescent="0.25">
      <c r="B15" s="55" t="s">
        <v>103</v>
      </c>
      <c r="C15" s="84">
        <v>90000</v>
      </c>
      <c r="D15" s="57">
        <f t="shared" si="0"/>
        <v>22925</v>
      </c>
      <c r="E15" s="57">
        <f t="shared" si="1"/>
        <v>2.4274809160305342</v>
      </c>
      <c r="F15" s="56">
        <v>88000</v>
      </c>
      <c r="G15" s="57">
        <f t="shared" si="2"/>
        <v>22862.5</v>
      </c>
      <c r="H15" s="57">
        <f t="shared" si="3"/>
        <v>3.1383269546200108</v>
      </c>
      <c r="I15" s="58">
        <f t="shared" si="4"/>
        <v>5.5658078706505449</v>
      </c>
    </row>
    <row r="16" spans="2:9" x14ac:dyDescent="0.25">
      <c r="B16" s="55" t="s">
        <v>86</v>
      </c>
      <c r="C16" s="84">
        <v>44900</v>
      </c>
      <c r="D16" s="57">
        <f t="shared" si="0"/>
        <v>22175</v>
      </c>
      <c r="E16" s="57">
        <f t="shared" si="1"/>
        <v>2.5095828635851185</v>
      </c>
      <c r="F16" s="56">
        <v>43200</v>
      </c>
      <c r="G16" s="57">
        <f t="shared" si="2"/>
        <v>21937.5</v>
      </c>
      <c r="H16" s="57">
        <f t="shared" si="3"/>
        <v>3.2706552706552707</v>
      </c>
      <c r="I16" s="58">
        <f t="shared" si="4"/>
        <v>5.7802381342403892</v>
      </c>
    </row>
    <row r="17" spans="2:9" x14ac:dyDescent="0.25">
      <c r="B17" s="96"/>
      <c r="C17" s="102"/>
      <c r="D17" s="99"/>
      <c r="E17" s="99"/>
      <c r="F17" s="102"/>
      <c r="G17" s="99"/>
      <c r="H17" s="99"/>
      <c r="I17" s="99"/>
    </row>
    <row r="18" spans="2:9" s="5" customFormat="1" x14ac:dyDescent="0.25">
      <c r="B18" s="62"/>
      <c r="C18" s="70" t="s">
        <v>254</v>
      </c>
      <c r="D18" s="65" t="s">
        <v>152</v>
      </c>
      <c r="E18" s="82"/>
      <c r="F18" s="70" t="s">
        <v>254</v>
      </c>
      <c r="G18" s="65" t="s">
        <v>152</v>
      </c>
      <c r="H18" s="82"/>
      <c r="I18" s="82"/>
    </row>
    <row r="19" spans="2:9" x14ac:dyDescent="0.25">
      <c r="B19" s="62"/>
      <c r="C19" s="70">
        <f>AVERAGE(C9:C16)</f>
        <v>67075</v>
      </c>
      <c r="D19" s="65">
        <f>MIN(D9:D16)</f>
        <v>1325</v>
      </c>
      <c r="E19" s="82"/>
      <c r="F19" s="70">
        <f>AVERAGE(F9:F16)</f>
        <v>65137.5</v>
      </c>
      <c r="G19" s="65">
        <f>MIN(G9:G16)</f>
        <v>2562.5</v>
      </c>
      <c r="H19" s="82"/>
      <c r="I19" s="82"/>
    </row>
    <row r="22" spans="2:9" ht="64.5" customHeight="1" x14ac:dyDescent="0.25"/>
    <row r="24" spans="2:9" ht="15" customHeight="1" x14ac:dyDescent="0.25"/>
    <row r="25" spans="2:9" ht="45.75" customHeight="1" x14ac:dyDescent="0.25"/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18DF8-22DC-4619-88CC-95658E50E9C6}">
  <sheetPr codeName="Hoja43"/>
  <dimension ref="B2:P26"/>
  <sheetViews>
    <sheetView showGridLines="0" topLeftCell="A5" zoomScaleNormal="100" workbookViewId="0">
      <selection activeCell="C12" sqref="C12"/>
    </sheetView>
  </sheetViews>
  <sheetFormatPr baseColWidth="10" defaultRowHeight="15" x14ac:dyDescent="0.25"/>
  <cols>
    <col min="1" max="1" width="4.7109375" customWidth="1"/>
    <col min="2" max="2" width="56.140625" customWidth="1"/>
    <col min="3" max="3" width="20.28515625" customWidth="1"/>
    <col min="4" max="4" width="19.140625" customWidth="1"/>
    <col min="5" max="5" width="11.85546875" bestFit="1" customWidth="1"/>
    <col min="6" max="6" width="24.140625" customWidth="1"/>
    <col min="7" max="7" width="17.85546875" customWidth="1"/>
    <col min="8" max="8" width="12.42578125" customWidth="1"/>
    <col min="9" max="9" width="21.42578125" customWidth="1"/>
    <col min="10" max="10" width="15.28515625" customWidth="1"/>
    <col min="11" max="11" width="10.7109375" customWidth="1"/>
    <col min="12" max="12" width="20.85546875" customWidth="1"/>
    <col min="13" max="13" width="18" customWidth="1"/>
    <col min="14" max="14" width="14.140625" customWidth="1"/>
  </cols>
  <sheetData>
    <row r="2" spans="2:15" ht="24" customHeight="1" x14ac:dyDescent="0.25">
      <c r="C2" s="1" t="s">
        <v>0</v>
      </c>
    </row>
    <row r="3" spans="2:15" ht="38.25" customHeight="1" x14ac:dyDescent="0.25">
      <c r="B3" s="127" t="s">
        <v>44</v>
      </c>
      <c r="C3" s="127"/>
      <c r="D3" s="127"/>
      <c r="E3" s="127"/>
    </row>
    <row r="4" spans="2:15" x14ac:dyDescent="0.25">
      <c r="B4" s="126" t="s">
        <v>2</v>
      </c>
      <c r="C4" s="126"/>
      <c r="D4" s="126"/>
    </row>
    <row r="5" spans="2:15" ht="9.75" customHeight="1" x14ac:dyDescent="0.25"/>
    <row r="6" spans="2:15" ht="7.5" customHeight="1" x14ac:dyDescent="0.25"/>
    <row r="8" spans="2:15" ht="62.25" customHeight="1" x14ac:dyDescent="0.25">
      <c r="B8" s="11" t="s">
        <v>3</v>
      </c>
      <c r="C8" s="11" t="s">
        <v>180</v>
      </c>
      <c r="D8" s="11" t="s">
        <v>110</v>
      </c>
      <c r="E8" s="11" t="s">
        <v>151</v>
      </c>
      <c r="F8" s="11" t="s">
        <v>214</v>
      </c>
      <c r="G8" s="11" t="s">
        <v>110</v>
      </c>
      <c r="H8" s="11" t="s">
        <v>151</v>
      </c>
      <c r="I8" s="89" t="s">
        <v>159</v>
      </c>
      <c r="J8" s="11" t="s">
        <v>110</v>
      </c>
      <c r="K8" s="11" t="s">
        <v>151</v>
      </c>
      <c r="L8" s="11" t="s">
        <v>215</v>
      </c>
      <c r="M8" s="11" t="s">
        <v>110</v>
      </c>
      <c r="N8" s="11" t="s">
        <v>151</v>
      </c>
      <c r="O8" s="11" t="s">
        <v>249</v>
      </c>
    </row>
    <row r="9" spans="2:15" x14ac:dyDescent="0.25">
      <c r="B9" s="18" t="s">
        <v>61</v>
      </c>
      <c r="C9" s="52">
        <v>280000</v>
      </c>
      <c r="D9" s="35">
        <f t="shared" ref="D9:D14" si="0">ABS(C9-$C$17)</f>
        <v>24016.666666666657</v>
      </c>
      <c r="E9" s="35">
        <f t="shared" ref="E9:E14" si="1">(70*40%)*$D$17/D9</f>
        <v>6.9757113115891887</v>
      </c>
      <c r="F9" s="52">
        <v>260000</v>
      </c>
      <c r="G9" s="35">
        <f t="shared" ref="G9:G14" si="2">ABS(F9-$F$17)</f>
        <v>12583.333333333343</v>
      </c>
      <c r="H9" s="35">
        <f t="shared" ref="H9:H14" si="3">(70*20%)*$G$17/G9</f>
        <v>0.46357615894038617</v>
      </c>
      <c r="I9" s="52">
        <v>240000</v>
      </c>
      <c r="J9" s="35">
        <f t="shared" ref="J9:J14" si="4">ABS(I9-$I$17)</f>
        <v>1466.666666666657</v>
      </c>
      <c r="K9" s="35">
        <f t="shared" ref="K9:K14" si="5">(70*20%)*$J$17/J9</f>
        <v>14</v>
      </c>
      <c r="L9" s="52">
        <v>220000</v>
      </c>
      <c r="M9" s="35">
        <f t="shared" ref="M9:M14" si="6">ABS(L9-$L$17)</f>
        <v>16466.666666666657</v>
      </c>
      <c r="N9" s="35">
        <f t="shared" ref="N9:N14" si="7">(70*20%)*$M$17/M9</f>
        <v>5.5546558704453552</v>
      </c>
      <c r="O9" s="45">
        <f>E9+H9+K9+N9</f>
        <v>26.99394334097493</v>
      </c>
    </row>
    <row r="10" spans="2:15" x14ac:dyDescent="0.25">
      <c r="B10" s="17" t="s">
        <v>62</v>
      </c>
      <c r="C10" s="52">
        <v>220000</v>
      </c>
      <c r="D10" s="35">
        <f t="shared" si="0"/>
        <v>35983.333333333343</v>
      </c>
      <c r="E10" s="35">
        <f t="shared" si="1"/>
        <v>4.6558591940713354</v>
      </c>
      <c r="F10" s="52">
        <v>219000</v>
      </c>
      <c r="G10" s="35">
        <f t="shared" si="2"/>
        <v>28416.666666666657</v>
      </c>
      <c r="H10" s="35">
        <f t="shared" si="3"/>
        <v>0.20527859237536186</v>
      </c>
      <c r="I10" s="52">
        <v>218000</v>
      </c>
      <c r="J10" s="35">
        <f t="shared" si="4"/>
        <v>23466.666666666657</v>
      </c>
      <c r="K10" s="35">
        <f t="shared" si="5"/>
        <v>0.87499999999999456</v>
      </c>
      <c r="L10" s="52">
        <v>217000</v>
      </c>
      <c r="M10" s="35">
        <f t="shared" si="6"/>
        <v>19466.666666666657</v>
      </c>
      <c r="N10" s="35">
        <f t="shared" si="7"/>
        <v>4.6986301369863108</v>
      </c>
      <c r="O10" s="45">
        <f t="shared" ref="O10:O14" si="8">E10+H10+K10+N10</f>
        <v>10.434767923433004</v>
      </c>
    </row>
    <row r="11" spans="2:15" x14ac:dyDescent="0.25">
      <c r="B11" s="17" t="s">
        <v>63</v>
      </c>
      <c r="C11" s="52">
        <v>250000</v>
      </c>
      <c r="D11" s="35">
        <f t="shared" si="0"/>
        <v>5983.333333333343</v>
      </c>
      <c r="E11" s="35">
        <f t="shared" si="1"/>
        <v>28</v>
      </c>
      <c r="F11" s="52">
        <v>247000</v>
      </c>
      <c r="G11" s="35">
        <f t="shared" si="2"/>
        <v>416.66666666665697</v>
      </c>
      <c r="H11" s="35">
        <f t="shared" si="3"/>
        <v>14</v>
      </c>
      <c r="I11" s="52">
        <v>245000</v>
      </c>
      <c r="J11" s="35">
        <f t="shared" si="4"/>
        <v>3533.333333333343</v>
      </c>
      <c r="K11" s="35">
        <f t="shared" si="5"/>
        <v>5.8113207547169266</v>
      </c>
      <c r="L11" s="52">
        <v>243000</v>
      </c>
      <c r="M11" s="35">
        <f t="shared" si="6"/>
        <v>6533.333333333343</v>
      </c>
      <c r="N11" s="35">
        <f t="shared" si="7"/>
        <v>14</v>
      </c>
      <c r="O11" s="45">
        <f t="shared" si="8"/>
        <v>61.811320754716924</v>
      </c>
    </row>
    <row r="12" spans="2:15" x14ac:dyDescent="0.25">
      <c r="B12" s="17" t="s">
        <v>76</v>
      </c>
      <c r="C12" s="52">
        <v>400000</v>
      </c>
      <c r="D12" s="35">
        <f t="shared" si="0"/>
        <v>144016.66666666666</v>
      </c>
      <c r="E12" s="35">
        <f t="shared" si="1"/>
        <v>1.1632912857308202</v>
      </c>
      <c r="F12" s="52">
        <v>390000</v>
      </c>
      <c r="G12" s="35">
        <f t="shared" si="2"/>
        <v>142583.33333333334</v>
      </c>
      <c r="H12" s="35">
        <f t="shared" si="3"/>
        <v>4.0911747516071517E-2</v>
      </c>
      <c r="I12" s="52">
        <v>386000</v>
      </c>
      <c r="J12" s="35">
        <f t="shared" si="4"/>
        <v>144533.33333333334</v>
      </c>
      <c r="K12" s="35">
        <f t="shared" si="5"/>
        <v>0.14206642066420569</v>
      </c>
      <c r="L12" s="52">
        <v>382000</v>
      </c>
      <c r="M12" s="35">
        <f t="shared" si="6"/>
        <v>145533.33333333334</v>
      </c>
      <c r="N12" s="35">
        <f t="shared" si="7"/>
        <v>0.6284928996793413</v>
      </c>
      <c r="O12" s="45">
        <f t="shared" si="8"/>
        <v>1.9747623535904386</v>
      </c>
    </row>
    <row r="13" spans="2:15" x14ac:dyDescent="0.25">
      <c r="B13" s="17" t="s">
        <v>86</v>
      </c>
      <c r="C13" s="52">
        <v>186900</v>
      </c>
      <c r="D13" s="35">
        <f t="shared" si="0"/>
        <v>69083.333333333343</v>
      </c>
      <c r="E13" s="35">
        <f t="shared" si="1"/>
        <v>2.4250904704463245</v>
      </c>
      <c r="F13" s="52">
        <v>178800</v>
      </c>
      <c r="G13" s="35">
        <f t="shared" si="2"/>
        <v>68616.666666666657</v>
      </c>
      <c r="H13" s="35">
        <f t="shared" si="3"/>
        <v>8.501335924216466E-2</v>
      </c>
      <c r="I13" s="52">
        <v>172800</v>
      </c>
      <c r="J13" s="35">
        <f t="shared" si="4"/>
        <v>68666.666666666657</v>
      </c>
      <c r="K13" s="35">
        <f t="shared" si="5"/>
        <v>0.29902912621359029</v>
      </c>
      <c r="L13" s="52">
        <v>170800</v>
      </c>
      <c r="M13" s="35">
        <f t="shared" si="6"/>
        <v>65666.666666666657</v>
      </c>
      <c r="N13" s="35">
        <f t="shared" si="7"/>
        <v>1.3928934010152307</v>
      </c>
      <c r="O13" s="45">
        <f t="shared" si="8"/>
        <v>4.20202635691731</v>
      </c>
    </row>
    <row r="14" spans="2:15" x14ac:dyDescent="0.25">
      <c r="B14" s="18" t="s">
        <v>95</v>
      </c>
      <c r="C14" s="52">
        <v>199000</v>
      </c>
      <c r="D14" s="35">
        <f t="shared" si="0"/>
        <v>56983.333333333343</v>
      </c>
      <c r="E14" s="35">
        <f t="shared" si="1"/>
        <v>2.9400409476455147</v>
      </c>
      <c r="F14" s="52">
        <v>189700</v>
      </c>
      <c r="G14" s="35">
        <f t="shared" si="2"/>
        <v>57716.666666666657</v>
      </c>
      <c r="H14" s="35">
        <f t="shared" si="3"/>
        <v>0.1010684377707167</v>
      </c>
      <c r="I14" s="52">
        <v>187000</v>
      </c>
      <c r="J14" s="35">
        <f t="shared" si="4"/>
        <v>54466.666666666657</v>
      </c>
      <c r="K14" s="35">
        <f t="shared" si="5"/>
        <v>0.37698898408812487</v>
      </c>
      <c r="L14" s="52">
        <v>186000</v>
      </c>
      <c r="M14" s="35">
        <f t="shared" si="6"/>
        <v>50466.666666666657</v>
      </c>
      <c r="N14" s="35">
        <f t="shared" si="7"/>
        <v>1.8124174372523147</v>
      </c>
      <c r="O14" s="45">
        <f t="shared" si="8"/>
        <v>5.2305158067566708</v>
      </c>
    </row>
    <row r="15" spans="2:15" x14ac:dyDescent="0.25">
      <c r="B15" s="46"/>
      <c r="C15" s="47"/>
      <c r="D15" s="48"/>
      <c r="E15" s="48"/>
      <c r="F15" s="47"/>
      <c r="G15" s="48"/>
      <c r="H15" s="48"/>
      <c r="I15" s="47"/>
      <c r="J15" s="48"/>
      <c r="K15" s="48"/>
      <c r="L15" s="47"/>
      <c r="M15" s="48"/>
      <c r="N15" s="48"/>
      <c r="O15" s="48"/>
    </row>
    <row r="16" spans="2:15" x14ac:dyDescent="0.25">
      <c r="B16" s="46"/>
      <c r="C16" s="47" t="s">
        <v>254</v>
      </c>
      <c r="D16" s="48" t="s">
        <v>152</v>
      </c>
      <c r="E16" s="48"/>
      <c r="F16" s="47" t="s">
        <v>254</v>
      </c>
      <c r="G16" s="48" t="s">
        <v>152</v>
      </c>
      <c r="H16" s="48"/>
      <c r="I16" s="47" t="s">
        <v>254</v>
      </c>
      <c r="J16" s="48" t="s">
        <v>152</v>
      </c>
      <c r="K16" s="48"/>
      <c r="L16" s="47" t="s">
        <v>254</v>
      </c>
      <c r="M16" s="48" t="s">
        <v>152</v>
      </c>
      <c r="N16" s="48"/>
      <c r="O16" s="48"/>
    </row>
    <row r="17" spans="2:16" x14ac:dyDescent="0.25">
      <c r="B17" s="46"/>
      <c r="C17" s="47">
        <f>AVERAGE(C9:C14)</f>
        <v>255983.33333333334</v>
      </c>
      <c r="D17" s="48">
        <f>MIN(D9:D14)</f>
        <v>5983.333333333343</v>
      </c>
      <c r="E17" s="48"/>
      <c r="F17" s="47">
        <f>AVERAGE(F9:F14)</f>
        <v>247416.66666666666</v>
      </c>
      <c r="G17" s="48">
        <f>MIN(G9:G14)</f>
        <v>416.66666666665697</v>
      </c>
      <c r="H17" s="48"/>
      <c r="I17" s="47">
        <f>AVERAGE(I9:I14)</f>
        <v>241466.66666666666</v>
      </c>
      <c r="J17" s="48">
        <f>MIN(J9:J14)</f>
        <v>1466.666666666657</v>
      </c>
      <c r="K17" s="48"/>
      <c r="L17" s="47">
        <f>AVERAGE(L9:L14)</f>
        <v>236466.66666666666</v>
      </c>
      <c r="M17" s="48">
        <f>MIN(M9:M14)</f>
        <v>6533.333333333343</v>
      </c>
      <c r="N17" s="48"/>
      <c r="O17" s="48"/>
    </row>
    <row r="18" spans="2:16" x14ac:dyDescent="0.25">
      <c r="B18" s="46"/>
      <c r="C18" s="46"/>
      <c r="D18" s="46"/>
      <c r="E18" s="46"/>
      <c r="F18" s="46"/>
      <c r="G18" s="48"/>
      <c r="H18" s="48"/>
      <c r="I18" s="46"/>
      <c r="J18" s="46"/>
      <c r="K18" s="46"/>
      <c r="L18" s="46"/>
      <c r="M18" s="46"/>
      <c r="N18" s="46"/>
      <c r="O18" s="46"/>
    </row>
    <row r="19" spans="2:16" x14ac:dyDescent="0.25">
      <c r="B19" s="46"/>
      <c r="C19" s="46"/>
      <c r="D19" s="46"/>
      <c r="E19" s="46"/>
      <c r="F19" s="46"/>
      <c r="G19" s="48"/>
      <c r="H19" s="48"/>
      <c r="I19" s="46"/>
      <c r="J19" s="46"/>
      <c r="K19" s="46"/>
      <c r="L19" s="46"/>
      <c r="M19" s="46"/>
      <c r="N19" s="46"/>
      <c r="O19" s="46"/>
    </row>
    <row r="21" spans="2:16" ht="15" customHeight="1" x14ac:dyDescent="0.25"/>
    <row r="22" spans="2:16" ht="29.25" customHeight="1" x14ac:dyDescent="0.25">
      <c r="P22" s="46"/>
    </row>
    <row r="24" spans="2:16" ht="34.5" customHeight="1" x14ac:dyDescent="0.25"/>
    <row r="26" spans="2:16" ht="63" customHeight="1" x14ac:dyDescent="0.25"/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C1F29-2058-4145-BCB5-E074B3C2C389}">
  <sheetPr codeName="Hoja44"/>
  <dimension ref="B2:I12"/>
  <sheetViews>
    <sheetView showGridLines="0" topLeftCell="A3" workbookViewId="0">
      <selection activeCell="A9" sqref="A9"/>
    </sheetView>
  </sheetViews>
  <sheetFormatPr baseColWidth="10" defaultRowHeight="15" x14ac:dyDescent="0.25"/>
  <cols>
    <col min="1" max="1" width="4.7109375" customWidth="1"/>
    <col min="2" max="2" width="38.5703125" customWidth="1"/>
    <col min="3" max="3" width="19.28515625" customWidth="1"/>
    <col min="4" max="4" width="15.42578125" customWidth="1"/>
    <col min="5" max="5" width="11.85546875" bestFit="1" customWidth="1"/>
    <col min="6" max="6" width="13.28515625" customWidth="1"/>
    <col min="7" max="7" width="14.85546875" bestFit="1" customWidth="1"/>
    <col min="8" max="8" width="14.28515625" customWidth="1"/>
    <col min="9" max="9" width="14.42578125" customWidth="1"/>
    <col min="10" max="10" width="15.28515625" customWidth="1"/>
    <col min="11" max="11" width="10.7109375" customWidth="1"/>
    <col min="13" max="13" width="13.28515625" customWidth="1"/>
    <col min="14" max="14" width="14.140625" customWidth="1"/>
  </cols>
  <sheetData>
    <row r="2" spans="2:9" ht="24" customHeight="1" x14ac:dyDescent="0.25">
      <c r="C2" s="1" t="s">
        <v>0</v>
      </c>
    </row>
    <row r="3" spans="2:9" ht="38.25" customHeight="1" x14ac:dyDescent="0.25">
      <c r="B3" s="127" t="s">
        <v>45</v>
      </c>
      <c r="C3" s="127"/>
      <c r="D3" s="127"/>
      <c r="E3" s="127"/>
    </row>
    <row r="4" spans="2:9" x14ac:dyDescent="0.25">
      <c r="B4" s="128" t="s">
        <v>2</v>
      </c>
      <c r="C4" s="128"/>
      <c r="D4" s="128"/>
    </row>
    <row r="5" spans="2:9" ht="9.75" customHeight="1" x14ac:dyDescent="0.25"/>
    <row r="6" spans="2:9" ht="7.5" customHeight="1" x14ac:dyDescent="0.25"/>
    <row r="8" spans="2:9" ht="62.25" customHeight="1" x14ac:dyDescent="0.25">
      <c r="B8" s="11" t="s">
        <v>3</v>
      </c>
      <c r="C8" s="11" t="s">
        <v>180</v>
      </c>
      <c r="D8" s="11" t="s">
        <v>110</v>
      </c>
      <c r="E8" s="11" t="s">
        <v>151</v>
      </c>
      <c r="F8" s="11" t="s">
        <v>205</v>
      </c>
      <c r="G8" s="11" t="s">
        <v>110</v>
      </c>
      <c r="H8" s="11" t="s">
        <v>151</v>
      </c>
      <c r="I8" s="11" t="s">
        <v>249</v>
      </c>
    </row>
    <row r="9" spans="2:9" ht="27" customHeight="1" x14ac:dyDescent="0.25">
      <c r="B9" s="55" t="s">
        <v>92</v>
      </c>
      <c r="C9" s="61">
        <v>470000</v>
      </c>
      <c r="D9" s="67">
        <f>ABS(C9-$C$12)</f>
        <v>0</v>
      </c>
      <c r="E9" s="67" t="e">
        <f>(70*60%)*$D$12/D9</f>
        <v>#DIV/0!</v>
      </c>
      <c r="F9" s="56">
        <v>460000</v>
      </c>
      <c r="G9" s="67">
        <f>ABS(F9-$F$12)</f>
        <v>0</v>
      </c>
      <c r="H9" s="67" t="e">
        <f>(70*40%)*$G$12/G9</f>
        <v>#DIV/0!</v>
      </c>
      <c r="I9" s="95" t="e">
        <f>E9+H9</f>
        <v>#DIV/0!</v>
      </c>
    </row>
    <row r="10" spans="2:9" x14ac:dyDescent="0.25">
      <c r="B10" s="62"/>
      <c r="C10" s="62"/>
      <c r="D10" s="62"/>
      <c r="E10" s="62"/>
      <c r="F10" s="62"/>
      <c r="G10" s="62"/>
      <c r="H10" s="62"/>
      <c r="I10" s="62"/>
    </row>
    <row r="11" spans="2:9" x14ac:dyDescent="0.25">
      <c r="B11" s="62"/>
      <c r="C11" s="63" t="s">
        <v>254</v>
      </c>
      <c r="D11" s="63" t="s">
        <v>152</v>
      </c>
      <c r="E11" s="62"/>
      <c r="F11" s="63" t="s">
        <v>254</v>
      </c>
      <c r="G11" s="63" t="s">
        <v>152</v>
      </c>
      <c r="H11" s="62"/>
      <c r="I11" s="62"/>
    </row>
    <row r="12" spans="2:9" x14ac:dyDescent="0.25">
      <c r="B12" s="62"/>
      <c r="C12" s="63">
        <f>AVERAGE(C9)</f>
        <v>470000</v>
      </c>
      <c r="D12" s="63">
        <f>MIN(D9)</f>
        <v>0</v>
      </c>
      <c r="E12" s="62"/>
      <c r="F12" s="63">
        <f>AVERAGE(F9)</f>
        <v>460000</v>
      </c>
      <c r="G12" s="63">
        <f>MIN(G9)</f>
        <v>0</v>
      </c>
      <c r="H12" s="62"/>
      <c r="I12" s="62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2A0E9-ABB0-4B22-94B7-42C5D41D7BA5}">
  <sheetPr codeName="Hoja45"/>
  <dimension ref="B2:I13"/>
  <sheetViews>
    <sheetView showGridLines="0" workbookViewId="0">
      <selection activeCell="F16" sqref="F16"/>
    </sheetView>
  </sheetViews>
  <sheetFormatPr baseColWidth="10" defaultRowHeight="15" x14ac:dyDescent="0.25"/>
  <cols>
    <col min="1" max="1" width="4.7109375" customWidth="1"/>
    <col min="2" max="2" width="33.42578125" bestFit="1" customWidth="1"/>
    <col min="4" max="4" width="13.85546875" customWidth="1"/>
    <col min="5" max="5" width="11.85546875" bestFit="1" customWidth="1"/>
    <col min="6" max="6" width="16.42578125" customWidth="1"/>
    <col min="7" max="7" width="17.85546875" customWidth="1"/>
    <col min="8" max="8" width="12.42578125" customWidth="1"/>
    <col min="9" max="9" width="14.42578125" customWidth="1"/>
    <col min="10" max="10" width="12.5703125" customWidth="1"/>
    <col min="11" max="11" width="10.7109375" customWidth="1"/>
    <col min="13" max="13" width="13.28515625" customWidth="1"/>
    <col min="14" max="14" width="14.140625" customWidth="1"/>
  </cols>
  <sheetData>
    <row r="2" spans="2:9" ht="24" customHeight="1" x14ac:dyDescent="0.25">
      <c r="C2" s="1" t="s">
        <v>0</v>
      </c>
    </row>
    <row r="3" spans="2:9" ht="38.25" customHeight="1" x14ac:dyDescent="0.25">
      <c r="B3" s="127" t="s">
        <v>46</v>
      </c>
      <c r="C3" s="127"/>
      <c r="D3" s="127"/>
      <c r="E3" s="127"/>
    </row>
    <row r="4" spans="2:9" x14ac:dyDescent="0.25">
      <c r="B4" s="128" t="s">
        <v>2</v>
      </c>
      <c r="C4" s="128"/>
      <c r="D4" s="128"/>
    </row>
    <row r="5" spans="2:9" ht="9.75" customHeight="1" x14ac:dyDescent="0.25"/>
    <row r="6" spans="2:9" ht="7.5" customHeight="1" x14ac:dyDescent="0.25"/>
    <row r="8" spans="2:9" ht="30" x14ac:dyDescent="0.25">
      <c r="B8" s="54" t="s">
        <v>3</v>
      </c>
      <c r="C8" s="54" t="s">
        <v>180</v>
      </c>
      <c r="D8" s="54" t="s">
        <v>110</v>
      </c>
      <c r="E8" s="54" t="s">
        <v>151</v>
      </c>
      <c r="F8" s="54" t="s">
        <v>205</v>
      </c>
      <c r="G8" s="54" t="s">
        <v>110</v>
      </c>
      <c r="H8" s="54" t="s">
        <v>151</v>
      </c>
      <c r="I8" s="54" t="s">
        <v>249</v>
      </c>
    </row>
    <row r="9" spans="2:9" x14ac:dyDescent="0.25">
      <c r="B9" s="55" t="s">
        <v>104</v>
      </c>
      <c r="C9" s="61">
        <v>24831</v>
      </c>
      <c r="D9" s="67">
        <f>ABS(C9-$C$12)</f>
        <v>0</v>
      </c>
      <c r="E9" s="67" t="e">
        <f>(70*60%)*$D$12/D9</f>
        <v>#DIV/0!</v>
      </c>
      <c r="F9" s="56">
        <v>24201</v>
      </c>
      <c r="G9" s="67">
        <f>ABS(F9-$F$12)</f>
        <v>0</v>
      </c>
      <c r="H9" s="67" t="e">
        <f>(70*40%)*$G$12/G9</f>
        <v>#DIV/0!</v>
      </c>
      <c r="I9" s="95" t="e">
        <f>E9+H9</f>
        <v>#DIV/0!</v>
      </c>
    </row>
    <row r="10" spans="2:9" x14ac:dyDescent="0.25">
      <c r="B10" s="63"/>
      <c r="C10" s="70"/>
      <c r="D10" s="63"/>
      <c r="E10" s="63"/>
      <c r="F10" s="70"/>
      <c r="G10" s="63"/>
      <c r="H10" s="63"/>
      <c r="I10" s="63"/>
    </row>
    <row r="11" spans="2:9" x14ac:dyDescent="0.25">
      <c r="B11" s="63"/>
      <c r="C11" s="70" t="s">
        <v>254</v>
      </c>
      <c r="D11" s="63" t="s">
        <v>152</v>
      </c>
      <c r="E11" s="63"/>
      <c r="F11" s="70" t="s">
        <v>254</v>
      </c>
      <c r="G11" s="63" t="s">
        <v>152</v>
      </c>
      <c r="H11" s="63"/>
      <c r="I11" s="63"/>
    </row>
    <row r="12" spans="2:9" x14ac:dyDescent="0.25">
      <c r="B12" s="63"/>
      <c r="C12" s="70">
        <f>AVERAGE(C9)</f>
        <v>24831</v>
      </c>
      <c r="D12" s="63">
        <f>MIN(D9)</f>
        <v>0</v>
      </c>
      <c r="E12" s="63"/>
      <c r="F12" s="70">
        <f>AVERAGE(F9)</f>
        <v>24201</v>
      </c>
      <c r="G12" s="63">
        <f>MIN(G9)</f>
        <v>0</v>
      </c>
      <c r="H12" s="63"/>
      <c r="I12" s="63"/>
    </row>
    <row r="13" spans="2:9" x14ac:dyDescent="0.25">
      <c r="F13" s="50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614AA-E429-4FE3-BD38-2FAD24A0AC02}">
  <sheetPr codeName="Hoja46"/>
  <dimension ref="B2:L13"/>
  <sheetViews>
    <sheetView showGridLines="0" workbookViewId="0">
      <selection activeCell="L9" sqref="L9"/>
    </sheetView>
  </sheetViews>
  <sheetFormatPr baseColWidth="10" defaultRowHeight="15" x14ac:dyDescent="0.25"/>
  <cols>
    <col min="1" max="1" width="4.7109375" customWidth="1"/>
    <col min="2" max="2" width="36.7109375" customWidth="1"/>
    <col min="3" max="3" width="22" customWidth="1"/>
    <col min="4" max="4" width="12.28515625" customWidth="1"/>
    <col min="5" max="5" width="11.85546875" bestFit="1" customWidth="1"/>
    <col min="6" max="6" width="14.7109375" customWidth="1"/>
    <col min="7" max="7" width="17.85546875" customWidth="1"/>
    <col min="8" max="8" width="12.42578125" customWidth="1"/>
    <col min="9" max="9" width="14.42578125" customWidth="1"/>
    <col min="10" max="10" width="12.7109375" customWidth="1"/>
    <col min="11" max="11" width="10.7109375" customWidth="1"/>
    <col min="13" max="13" width="13.28515625" customWidth="1"/>
    <col min="14" max="14" width="14.140625" customWidth="1"/>
  </cols>
  <sheetData>
    <row r="2" spans="2:12" x14ac:dyDescent="0.25">
      <c r="C2" s="1" t="s">
        <v>0</v>
      </c>
    </row>
    <row r="3" spans="2:12" ht="21" x14ac:dyDescent="0.25">
      <c r="B3" s="127" t="s">
        <v>109</v>
      </c>
      <c r="C3" s="127"/>
      <c r="D3" s="127"/>
      <c r="E3" s="127"/>
    </row>
    <row r="4" spans="2:12" x14ac:dyDescent="0.25">
      <c r="B4" s="128" t="s">
        <v>2</v>
      </c>
      <c r="C4" s="128"/>
      <c r="D4" s="128"/>
    </row>
    <row r="5" spans="2:12" ht="9.75" customHeight="1" x14ac:dyDescent="0.25"/>
    <row r="6" spans="2:12" ht="7.5" customHeight="1" x14ac:dyDescent="0.25"/>
    <row r="8" spans="2:12" ht="30" x14ac:dyDescent="0.25">
      <c r="B8" s="11" t="s">
        <v>3</v>
      </c>
      <c r="C8" s="11" t="s">
        <v>219</v>
      </c>
      <c r="D8" s="11" t="s">
        <v>110</v>
      </c>
      <c r="E8" s="11" t="s">
        <v>151</v>
      </c>
      <c r="F8" s="11" t="s">
        <v>220</v>
      </c>
      <c r="G8" s="11" t="s">
        <v>110</v>
      </c>
      <c r="H8" s="11" t="s">
        <v>151</v>
      </c>
      <c r="I8" s="11" t="s">
        <v>205</v>
      </c>
      <c r="J8" s="11" t="s">
        <v>110</v>
      </c>
      <c r="K8" s="11" t="s">
        <v>151</v>
      </c>
      <c r="L8" s="11" t="s">
        <v>249</v>
      </c>
    </row>
    <row r="9" spans="2:12" x14ac:dyDescent="0.25">
      <c r="B9" s="53" t="s">
        <v>105</v>
      </c>
      <c r="C9" s="40">
        <v>28800</v>
      </c>
      <c r="D9" s="35">
        <f>ABS(C9-$C$13)</f>
        <v>1150</v>
      </c>
      <c r="E9" s="35">
        <f>(70*40%)*$D$13/D9</f>
        <v>28</v>
      </c>
      <c r="F9" s="42">
        <v>27000</v>
      </c>
      <c r="G9" s="35">
        <f>ABS(F9-$F$13)</f>
        <v>500</v>
      </c>
      <c r="H9" s="35">
        <f>(70*30%)*$G$13/G9</f>
        <v>21</v>
      </c>
      <c r="I9" s="42">
        <v>25200</v>
      </c>
      <c r="J9" s="35">
        <f>ABS(I9-$I$13)</f>
        <v>150</v>
      </c>
      <c r="K9" s="35">
        <f>(70*30%)*$J$13/J9</f>
        <v>21</v>
      </c>
      <c r="L9" s="45">
        <f>E9+H9+K9</f>
        <v>70</v>
      </c>
    </row>
    <row r="10" spans="2:12" x14ac:dyDescent="0.25">
      <c r="B10" s="53" t="s">
        <v>92</v>
      </c>
      <c r="C10" s="40">
        <v>26500</v>
      </c>
      <c r="D10" s="35">
        <f>ABS(C10-$C$13)</f>
        <v>1150</v>
      </c>
      <c r="E10" s="35">
        <f>(70*40%)*$D$13/D10</f>
        <v>28</v>
      </c>
      <c r="F10" s="42">
        <v>26000</v>
      </c>
      <c r="G10" s="35">
        <f>ABS(F10-$F$13)</f>
        <v>500</v>
      </c>
      <c r="H10" s="35">
        <f>(70*30%)*$G$13/G10</f>
        <v>21</v>
      </c>
      <c r="I10" s="42">
        <v>25500</v>
      </c>
      <c r="J10" s="35">
        <f>ABS(I10-$I$13)</f>
        <v>150</v>
      </c>
      <c r="K10" s="35">
        <f>(70*30%)*$J$13/J10</f>
        <v>21</v>
      </c>
      <c r="L10" s="45">
        <f t="shared" ref="L10" si="0">E10+H10+K10</f>
        <v>70</v>
      </c>
    </row>
    <row r="11" spans="2:12" x14ac:dyDescent="0.25">
      <c r="B11" s="9"/>
      <c r="C11" s="103"/>
      <c r="D11" s="104"/>
      <c r="E11" s="104"/>
      <c r="F11" s="103"/>
      <c r="G11" s="104"/>
      <c r="H11" s="104"/>
      <c r="I11" s="103"/>
      <c r="J11" s="104"/>
      <c r="K11" s="104"/>
      <c r="L11" s="104"/>
    </row>
    <row r="12" spans="2:12" x14ac:dyDescent="0.25">
      <c r="B12" s="9"/>
      <c r="C12" s="38" t="s">
        <v>254</v>
      </c>
      <c r="D12" s="48" t="s">
        <v>152</v>
      </c>
      <c r="E12" s="104"/>
      <c r="F12" s="38" t="s">
        <v>254</v>
      </c>
      <c r="G12" s="48" t="s">
        <v>152</v>
      </c>
      <c r="H12" s="104"/>
      <c r="I12" s="38" t="s">
        <v>254</v>
      </c>
      <c r="J12" s="48" t="s">
        <v>152</v>
      </c>
      <c r="K12" s="104"/>
      <c r="L12" s="104"/>
    </row>
    <row r="13" spans="2:12" x14ac:dyDescent="0.25">
      <c r="B13" s="9"/>
      <c r="C13" s="38">
        <f>AVERAGE(C9:C10)</f>
        <v>27650</v>
      </c>
      <c r="D13" s="48">
        <f>MIN(D9:D10)</f>
        <v>1150</v>
      </c>
      <c r="E13" s="48"/>
      <c r="F13" s="38">
        <f>AVERAGE(F9:F10)</f>
        <v>26500</v>
      </c>
      <c r="G13" s="48">
        <f t="shared" ref="G13" si="1">MIN(G9:G10)</f>
        <v>500</v>
      </c>
      <c r="H13" s="48"/>
      <c r="I13" s="38">
        <f>AVERAGE(I9:I10)</f>
        <v>25350</v>
      </c>
      <c r="J13" s="48">
        <f>MIN(J9:J10)</f>
        <v>150</v>
      </c>
      <c r="K13" s="48"/>
      <c r="L13" s="48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9530C-F483-4BEF-B9BD-F2C1D61F52F5}">
  <sheetPr codeName="Hoja47"/>
  <dimension ref="B2:M14"/>
  <sheetViews>
    <sheetView showGridLines="0" workbookViewId="0">
      <selection activeCell="M12" sqref="M12"/>
    </sheetView>
  </sheetViews>
  <sheetFormatPr baseColWidth="10" defaultRowHeight="15" x14ac:dyDescent="0.25"/>
  <cols>
    <col min="1" max="1" width="4.7109375" customWidth="1"/>
    <col min="2" max="2" width="33.42578125" bestFit="1" customWidth="1"/>
    <col min="3" max="3" width="16.140625" customWidth="1"/>
    <col min="4" max="4" width="15.42578125" customWidth="1"/>
    <col min="5" max="5" width="11.85546875" bestFit="1" customWidth="1"/>
    <col min="6" max="6" width="14.85546875" customWidth="1"/>
    <col min="7" max="7" width="14.85546875" bestFit="1" customWidth="1"/>
    <col min="8" max="8" width="12.42578125" customWidth="1"/>
    <col min="9" max="9" width="14.42578125" customWidth="1"/>
    <col min="10" max="10" width="15.28515625" customWidth="1"/>
    <col min="11" max="11" width="10.7109375" customWidth="1"/>
    <col min="13" max="13" width="13.28515625" customWidth="1"/>
    <col min="14" max="14" width="14.140625" customWidth="1"/>
  </cols>
  <sheetData>
    <row r="2" spans="2:13" ht="24" customHeight="1" x14ac:dyDescent="0.25">
      <c r="C2" s="1" t="s">
        <v>0</v>
      </c>
    </row>
    <row r="3" spans="2:13" ht="38.25" customHeight="1" x14ac:dyDescent="0.25">
      <c r="B3" s="127" t="s">
        <v>47</v>
      </c>
      <c r="C3" s="127"/>
      <c r="D3" s="127"/>
      <c r="E3" s="127"/>
    </row>
    <row r="4" spans="2:13" x14ac:dyDescent="0.25">
      <c r="B4" s="128" t="s">
        <v>2</v>
      </c>
      <c r="C4" s="128"/>
      <c r="D4" s="128"/>
    </row>
    <row r="5" spans="2:13" ht="9.75" customHeight="1" x14ac:dyDescent="0.25"/>
    <row r="6" spans="2:13" ht="7.5" customHeight="1" x14ac:dyDescent="0.25"/>
    <row r="8" spans="2:13" ht="50.25" customHeight="1" x14ac:dyDescent="0.25">
      <c r="B8" s="54" t="s">
        <v>3</v>
      </c>
      <c r="C8" s="54" t="s">
        <v>219</v>
      </c>
      <c r="D8" s="54" t="s">
        <v>110</v>
      </c>
      <c r="E8" s="54" t="s">
        <v>151</v>
      </c>
      <c r="F8" s="54" t="s">
        <v>220</v>
      </c>
      <c r="G8" s="54" t="s">
        <v>110</v>
      </c>
      <c r="H8" s="54" t="s">
        <v>151</v>
      </c>
      <c r="I8" s="108" t="s">
        <v>205</v>
      </c>
      <c r="J8" s="54" t="s">
        <v>110</v>
      </c>
      <c r="K8" s="54" t="s">
        <v>151</v>
      </c>
      <c r="L8" s="54" t="s">
        <v>249</v>
      </c>
    </row>
    <row r="9" spans="2:13" x14ac:dyDescent="0.25">
      <c r="B9" s="55" t="s">
        <v>105</v>
      </c>
      <c r="C9" s="61">
        <v>8100</v>
      </c>
      <c r="D9" s="67">
        <f>ABS(C9-$C$13)</f>
        <v>4450</v>
      </c>
      <c r="E9" s="67">
        <f>(70*40%)*$D$13/D9</f>
        <v>28</v>
      </c>
      <c r="F9" s="56">
        <v>7650</v>
      </c>
      <c r="G9" s="67">
        <f>ABS(F9-$F$13)</f>
        <v>4525</v>
      </c>
      <c r="H9" s="67">
        <f>(70*30%)*$G$13/G9</f>
        <v>21</v>
      </c>
      <c r="I9" s="56">
        <v>7200</v>
      </c>
      <c r="J9" s="67">
        <f>ABS(I9-$I$13)</f>
        <v>4650</v>
      </c>
      <c r="K9" s="67">
        <f>(70*30%)*$J$13/J9</f>
        <v>21</v>
      </c>
      <c r="L9" s="67">
        <f>E9+H9+K9</f>
        <v>70</v>
      </c>
    </row>
    <row r="10" spans="2:13" x14ac:dyDescent="0.25">
      <c r="B10" s="55" t="s">
        <v>106</v>
      </c>
      <c r="C10" s="61">
        <v>17000</v>
      </c>
      <c r="D10" s="67">
        <f>ABS(C10-$C$13)</f>
        <v>4450</v>
      </c>
      <c r="E10" s="67">
        <f>(70*40%)*$D$13/D10</f>
        <v>28</v>
      </c>
      <c r="F10" s="56">
        <v>16700</v>
      </c>
      <c r="G10" s="67">
        <f>ABS(F10-$F$13)</f>
        <v>4525</v>
      </c>
      <c r="H10" s="67">
        <f>(70*30%)*$G$13/G10</f>
        <v>21</v>
      </c>
      <c r="I10" s="56">
        <v>16500</v>
      </c>
      <c r="J10" s="67">
        <f>ABS(I10-$I$13)</f>
        <v>4650</v>
      </c>
      <c r="K10" s="67">
        <f>(70*30%)*$J$13/J10</f>
        <v>21</v>
      </c>
      <c r="L10" s="67">
        <f t="shared" ref="L10" si="0">E10+H10+K10</f>
        <v>70</v>
      </c>
    </row>
    <row r="11" spans="2:13" x14ac:dyDescent="0.25">
      <c r="B11" s="106"/>
      <c r="C11" s="107"/>
      <c r="D11" s="98"/>
      <c r="E11" s="98"/>
      <c r="F11" s="107"/>
      <c r="G11" s="98"/>
      <c r="H11" s="98"/>
      <c r="I11" s="107"/>
      <c r="J11" s="98"/>
      <c r="K11" s="98"/>
      <c r="L11" s="98"/>
    </row>
    <row r="12" spans="2:13" x14ac:dyDescent="0.25">
      <c r="B12" s="74"/>
      <c r="C12" s="75" t="s">
        <v>254</v>
      </c>
      <c r="D12" s="74" t="s">
        <v>152</v>
      </c>
      <c r="E12" s="98"/>
      <c r="F12" s="75" t="s">
        <v>254</v>
      </c>
      <c r="G12" s="74" t="s">
        <v>152</v>
      </c>
      <c r="H12" s="98"/>
      <c r="I12" s="75" t="s">
        <v>254</v>
      </c>
      <c r="J12" s="74" t="s">
        <v>152</v>
      </c>
      <c r="K12" s="98"/>
      <c r="L12" s="74"/>
    </row>
    <row r="13" spans="2:13" x14ac:dyDescent="0.25">
      <c r="B13" s="74"/>
      <c r="C13" s="75">
        <f>AVERAGE(C9:C10)</f>
        <v>12550</v>
      </c>
      <c r="D13" s="74">
        <f>MIN(D9:D10)</f>
        <v>4450</v>
      </c>
      <c r="E13" s="74"/>
      <c r="F13" s="75">
        <f>AVERAGE(F9:F10)</f>
        <v>12175</v>
      </c>
      <c r="G13" s="74">
        <f>MIN(G9:G10)</f>
        <v>4525</v>
      </c>
      <c r="H13" s="74"/>
      <c r="I13" s="75">
        <f>AVERAGE(I9:I10)</f>
        <v>11850</v>
      </c>
      <c r="J13" s="74">
        <f>MIN(J9:J10)</f>
        <v>4650</v>
      </c>
      <c r="K13" s="74"/>
      <c r="L13" s="74"/>
    </row>
    <row r="14" spans="2:13" x14ac:dyDescent="0.25"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2029B-9CCF-40EF-A38C-B8578D3DC4D3}">
  <sheetPr codeName="Hoja48"/>
  <dimension ref="A2:L24"/>
  <sheetViews>
    <sheetView showGridLines="0" topLeftCell="B4" zoomScale="89" zoomScaleNormal="89" workbookViewId="0">
      <selection activeCell="L12" sqref="L12"/>
    </sheetView>
  </sheetViews>
  <sheetFormatPr baseColWidth="10" defaultRowHeight="15" x14ac:dyDescent="0.25"/>
  <cols>
    <col min="1" max="1" width="4.7109375" customWidth="1"/>
    <col min="2" max="2" width="47.42578125" customWidth="1"/>
    <col min="3" max="3" width="14.5703125" customWidth="1"/>
    <col min="4" max="4" width="13.85546875" customWidth="1"/>
    <col min="5" max="5" width="11.85546875" bestFit="1" customWidth="1"/>
    <col min="6" max="6" width="14.5703125" customWidth="1"/>
    <col min="7" max="7" width="14.85546875" bestFit="1" customWidth="1"/>
    <col min="8" max="8" width="12.42578125" customWidth="1"/>
    <col min="9" max="9" width="14.42578125" customWidth="1"/>
    <col min="10" max="10" width="16.140625" customWidth="1"/>
    <col min="11" max="11" width="10.7109375" customWidth="1"/>
    <col min="13" max="13" width="13.28515625" customWidth="1"/>
    <col min="14" max="14" width="14.140625" customWidth="1"/>
  </cols>
  <sheetData>
    <row r="2" spans="1:12" ht="24" customHeight="1" x14ac:dyDescent="0.25">
      <c r="C2" s="1" t="s">
        <v>0</v>
      </c>
    </row>
    <row r="3" spans="1:12" ht="21" x14ac:dyDescent="0.25">
      <c r="B3" s="127" t="s">
        <v>48</v>
      </c>
      <c r="C3" s="127"/>
      <c r="D3" s="127"/>
      <c r="E3" s="127"/>
    </row>
    <row r="4" spans="1:12" x14ac:dyDescent="0.25">
      <c r="B4" s="128" t="s">
        <v>2</v>
      </c>
      <c r="C4" s="128"/>
      <c r="D4" s="128"/>
    </row>
    <row r="5" spans="1:12" ht="9.75" customHeight="1" x14ac:dyDescent="0.25"/>
    <row r="7" spans="1:12" ht="30" x14ac:dyDescent="0.25">
      <c r="A7" s="62"/>
      <c r="B7" s="54" t="s">
        <v>3</v>
      </c>
      <c r="C7" s="54" t="s">
        <v>219</v>
      </c>
      <c r="D7" s="54" t="s">
        <v>110</v>
      </c>
      <c r="E7" s="54" t="s">
        <v>151</v>
      </c>
      <c r="F7" s="54" t="s">
        <v>223</v>
      </c>
      <c r="G7" s="54" t="s">
        <v>110</v>
      </c>
      <c r="H7" s="54" t="s">
        <v>151</v>
      </c>
      <c r="I7" s="54" t="s">
        <v>113</v>
      </c>
      <c r="J7" s="54" t="s">
        <v>110</v>
      </c>
      <c r="K7" s="54" t="s">
        <v>151</v>
      </c>
      <c r="L7" s="54" t="s">
        <v>249</v>
      </c>
    </row>
    <row r="8" spans="1:12" x14ac:dyDescent="0.25">
      <c r="A8" s="62"/>
      <c r="B8" s="59" t="s">
        <v>61</v>
      </c>
      <c r="C8" s="61">
        <v>204000</v>
      </c>
      <c r="D8" s="57">
        <f t="shared" ref="D8:D14" si="0">ABS(C8-$C$17)</f>
        <v>12942.85714285713</v>
      </c>
      <c r="E8" s="57">
        <f t="shared" ref="E8:E14" si="1">(70*40%)*$D$17/D8</f>
        <v>23.920529801324552</v>
      </c>
      <c r="F8" s="61">
        <v>196000</v>
      </c>
      <c r="G8" s="57">
        <f t="shared" ref="G8:G14" si="2">ABS(F8-$F$17)</f>
        <v>11727.14285714287</v>
      </c>
      <c r="H8" s="57">
        <f t="shared" ref="H8:H14" si="3">(70*30%)*$G$17/G8</f>
        <v>14.814350103544852</v>
      </c>
      <c r="I8" s="61">
        <v>192000</v>
      </c>
      <c r="J8" s="57">
        <f t="shared" ref="J8:J14" si="4">ABS(I8-$I$17)</f>
        <v>11342.14285714287</v>
      </c>
      <c r="K8" s="57">
        <f t="shared" ref="K8:K14" si="5">(70*30%)*$J$17/J8</f>
        <v>14.178537691290344</v>
      </c>
      <c r="L8" s="57">
        <f t="shared" ref="L8:L14" si="6">E8+H8+K8</f>
        <v>52.913417596159746</v>
      </c>
    </row>
    <row r="9" spans="1:12" x14ac:dyDescent="0.25">
      <c r="A9" s="62"/>
      <c r="B9" s="59" t="s">
        <v>62</v>
      </c>
      <c r="C9" s="61">
        <v>280000</v>
      </c>
      <c r="D9" s="57">
        <f t="shared" si="0"/>
        <v>88942.85714285713</v>
      </c>
      <c r="E9" s="57">
        <f t="shared" si="1"/>
        <v>3.4808866045615208</v>
      </c>
      <c r="F9" s="61">
        <v>275000</v>
      </c>
      <c r="G9" s="57">
        <f t="shared" si="2"/>
        <v>90727.14285714287</v>
      </c>
      <c r="H9" s="57">
        <f t="shared" si="3"/>
        <v>1.9148624604386748</v>
      </c>
      <c r="I9" s="61">
        <v>270000</v>
      </c>
      <c r="J9" s="57">
        <f t="shared" si="4"/>
        <v>89342.14285714287</v>
      </c>
      <c r="K9" s="57">
        <f t="shared" si="5"/>
        <v>1.7999904060633647</v>
      </c>
      <c r="L9" s="57">
        <f t="shared" si="6"/>
        <v>7.1957394710635603</v>
      </c>
    </row>
    <row r="10" spans="1:12" x14ac:dyDescent="0.25">
      <c r="A10" s="62"/>
      <c r="B10" s="55" t="s">
        <v>63</v>
      </c>
      <c r="C10" s="61">
        <v>180000</v>
      </c>
      <c r="D10" s="57">
        <f t="shared" si="0"/>
        <v>11057.14285714287</v>
      </c>
      <c r="E10" s="57">
        <f t="shared" si="1"/>
        <v>28</v>
      </c>
      <c r="F10" s="61">
        <v>176000</v>
      </c>
      <c r="G10" s="57">
        <f t="shared" si="2"/>
        <v>8272.8571428571304</v>
      </c>
      <c r="H10" s="57">
        <f t="shared" si="3"/>
        <v>21</v>
      </c>
      <c r="I10" s="61">
        <v>173000</v>
      </c>
      <c r="J10" s="57">
        <f t="shared" si="4"/>
        <v>7657.8571428571304</v>
      </c>
      <c r="K10" s="57">
        <f t="shared" si="5"/>
        <v>21</v>
      </c>
      <c r="L10" s="57">
        <f t="shared" si="6"/>
        <v>70</v>
      </c>
    </row>
    <row r="11" spans="1:12" x14ac:dyDescent="0.25">
      <c r="A11" s="62"/>
      <c r="B11" s="55" t="s">
        <v>73</v>
      </c>
      <c r="C11" s="56">
        <v>237000</v>
      </c>
      <c r="D11" s="57">
        <f t="shared" si="0"/>
        <v>45942.85714285713</v>
      </c>
      <c r="E11" s="57">
        <f t="shared" si="1"/>
        <v>6.7388059701492633</v>
      </c>
      <c r="F11" s="56">
        <v>219310</v>
      </c>
      <c r="G11" s="57">
        <f t="shared" si="2"/>
        <v>35037.14285714287</v>
      </c>
      <c r="H11" s="57">
        <f t="shared" si="3"/>
        <v>4.9584522547500516</v>
      </c>
      <c r="I11" s="56">
        <v>213005</v>
      </c>
      <c r="J11" s="57">
        <f t="shared" si="4"/>
        <v>32347.14285714287</v>
      </c>
      <c r="K11" s="57">
        <f t="shared" si="5"/>
        <v>4.971536457183225</v>
      </c>
      <c r="L11" s="57">
        <f t="shared" si="6"/>
        <v>16.668794682082542</v>
      </c>
    </row>
    <row r="12" spans="1:12" s="3" customFormat="1" x14ac:dyDescent="0.25">
      <c r="A12" s="105"/>
      <c r="B12" s="55" t="s">
        <v>86</v>
      </c>
      <c r="C12" s="61">
        <v>167400</v>
      </c>
      <c r="D12" s="57">
        <f t="shared" si="0"/>
        <v>23657.14285714287</v>
      </c>
      <c r="E12" s="57">
        <f t="shared" si="1"/>
        <v>13.086956521739138</v>
      </c>
      <c r="F12" s="61">
        <v>157700</v>
      </c>
      <c r="G12" s="57">
        <f t="shared" si="2"/>
        <v>26572.85714285713</v>
      </c>
      <c r="H12" s="57">
        <f t="shared" si="3"/>
        <v>6.5378743078329054</v>
      </c>
      <c r="I12" s="61">
        <v>153800</v>
      </c>
      <c r="J12" s="57">
        <f t="shared" si="4"/>
        <v>26857.85714285713</v>
      </c>
      <c r="K12" s="57">
        <f t="shared" si="5"/>
        <v>5.9876333076247903</v>
      </c>
      <c r="L12" s="57">
        <f t="shared" si="6"/>
        <v>25.612464137196834</v>
      </c>
    </row>
    <row r="13" spans="1:12" x14ac:dyDescent="0.25">
      <c r="A13" s="62"/>
      <c r="B13" s="59" t="s">
        <v>83</v>
      </c>
      <c r="C13" s="61">
        <v>106000</v>
      </c>
      <c r="D13" s="57">
        <f t="shared" si="0"/>
        <v>85057.14285714287</v>
      </c>
      <c r="E13" s="57">
        <f t="shared" si="1"/>
        <v>3.6399059455828051</v>
      </c>
      <c r="F13" s="56">
        <v>105900</v>
      </c>
      <c r="G13" s="57">
        <f t="shared" si="2"/>
        <v>78372.85714285713</v>
      </c>
      <c r="H13" s="57">
        <f t="shared" si="3"/>
        <v>2.216711324984959</v>
      </c>
      <c r="I13" s="56">
        <v>105800</v>
      </c>
      <c r="J13" s="57">
        <f t="shared" si="4"/>
        <v>74857.85714285713</v>
      </c>
      <c r="K13" s="57">
        <f t="shared" si="5"/>
        <v>2.1482714859591003</v>
      </c>
      <c r="L13" s="57">
        <f t="shared" si="6"/>
        <v>8.0048887565268636</v>
      </c>
    </row>
    <row r="14" spans="1:12" s="5" customFormat="1" x14ac:dyDescent="0.25">
      <c r="A14" s="62"/>
      <c r="B14" s="59" t="s">
        <v>95</v>
      </c>
      <c r="C14" s="61">
        <v>163000</v>
      </c>
      <c r="D14" s="57">
        <f t="shared" si="0"/>
        <v>28057.14285714287</v>
      </c>
      <c r="E14" s="57">
        <f t="shared" si="1"/>
        <v>11.034623217922615</v>
      </c>
      <c r="F14" s="56">
        <v>160000</v>
      </c>
      <c r="G14" s="57">
        <f t="shared" si="2"/>
        <v>24272.85714285713</v>
      </c>
      <c r="H14" s="57">
        <f t="shared" si="3"/>
        <v>7.1573774351127</v>
      </c>
      <c r="I14" s="56">
        <v>157000</v>
      </c>
      <c r="J14" s="57">
        <f t="shared" si="4"/>
        <v>23657.85714285713</v>
      </c>
      <c r="K14" s="57">
        <f t="shared" si="5"/>
        <v>6.7975302678059162</v>
      </c>
      <c r="L14" s="57">
        <f t="shared" si="6"/>
        <v>24.989530920841233</v>
      </c>
    </row>
    <row r="15" spans="1:12" x14ac:dyDescent="0.25">
      <c r="A15" s="62"/>
      <c r="B15" s="62"/>
      <c r="C15" s="107"/>
      <c r="D15" s="109"/>
      <c r="E15" s="109"/>
      <c r="F15" s="107"/>
      <c r="G15" s="109"/>
      <c r="H15" s="109"/>
      <c r="I15" s="107"/>
      <c r="J15" s="109"/>
      <c r="K15" s="109"/>
      <c r="L15" s="109"/>
    </row>
    <row r="16" spans="1:12" x14ac:dyDescent="0.25">
      <c r="A16" s="62"/>
      <c r="B16" s="62"/>
      <c r="C16" s="75" t="s">
        <v>254</v>
      </c>
      <c r="D16" s="76" t="s">
        <v>152</v>
      </c>
      <c r="E16" s="109"/>
      <c r="F16" s="75" t="s">
        <v>254</v>
      </c>
      <c r="G16" s="76" t="s">
        <v>152</v>
      </c>
      <c r="H16" s="109"/>
      <c r="I16" s="75" t="s">
        <v>254</v>
      </c>
      <c r="J16" s="76" t="s">
        <v>152</v>
      </c>
      <c r="K16" s="109"/>
      <c r="L16" s="109"/>
    </row>
    <row r="17" spans="1:12" x14ac:dyDescent="0.25">
      <c r="A17" s="62"/>
      <c r="B17" s="62"/>
      <c r="C17" s="75">
        <f>AVERAGE(C8:C14)</f>
        <v>191057.14285714287</v>
      </c>
      <c r="D17" s="76">
        <f>MIN(D8:D14)</f>
        <v>11057.14285714287</v>
      </c>
      <c r="E17" s="76"/>
      <c r="F17" s="75">
        <f>AVERAGE(F8:F14)</f>
        <v>184272.85714285713</v>
      </c>
      <c r="G17" s="76">
        <f>MIN(G8:G14)</f>
        <v>8272.8571428571304</v>
      </c>
      <c r="H17" s="76"/>
      <c r="I17" s="75">
        <f>AVERAGE(I8:I14)</f>
        <v>180657.85714285713</v>
      </c>
      <c r="J17" s="76">
        <f>MIN(J8:J14)</f>
        <v>7657.8571428571304</v>
      </c>
      <c r="K17" s="76"/>
      <c r="L17" s="76"/>
    </row>
    <row r="18" spans="1:12" x14ac:dyDescent="0.25">
      <c r="A18" s="62"/>
    </row>
    <row r="24" spans="1:12" ht="33" customHeight="1" x14ac:dyDescent="0.25"/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EE4A9-84F1-4927-B18F-03B22385F691}">
  <sheetPr codeName="Hoja49"/>
  <dimension ref="B2:I14"/>
  <sheetViews>
    <sheetView showGridLines="0" workbookViewId="0">
      <selection activeCell="N13" sqref="N13"/>
    </sheetView>
  </sheetViews>
  <sheetFormatPr baseColWidth="10" defaultRowHeight="15" x14ac:dyDescent="0.25"/>
  <cols>
    <col min="1" max="1" width="4.7109375" customWidth="1"/>
    <col min="2" max="2" width="33.42578125" bestFit="1" customWidth="1"/>
    <col min="3" max="3" width="14.42578125" customWidth="1"/>
    <col min="4" max="4" width="15.5703125" customWidth="1"/>
    <col min="5" max="5" width="11.85546875" bestFit="1" customWidth="1"/>
    <col min="6" max="6" width="13.5703125" customWidth="1"/>
    <col min="7" max="7" width="14.85546875" bestFit="1" customWidth="1"/>
    <col min="8" max="8" width="12.42578125" customWidth="1"/>
    <col min="9" max="9" width="14.42578125" customWidth="1"/>
    <col min="10" max="10" width="12" customWidth="1"/>
    <col min="11" max="11" width="10.7109375" customWidth="1"/>
    <col min="13" max="13" width="13.28515625" customWidth="1"/>
    <col min="14" max="14" width="14.140625" customWidth="1"/>
  </cols>
  <sheetData>
    <row r="2" spans="2:9" ht="24" customHeight="1" x14ac:dyDescent="0.25">
      <c r="C2" s="1" t="s">
        <v>0</v>
      </c>
    </row>
    <row r="3" spans="2:9" ht="38.25" customHeight="1" x14ac:dyDescent="0.25">
      <c r="B3" s="127" t="s">
        <v>49</v>
      </c>
      <c r="C3" s="127"/>
      <c r="D3" s="127"/>
      <c r="E3" s="127"/>
    </row>
    <row r="4" spans="2:9" x14ac:dyDescent="0.25">
      <c r="B4" s="128" t="s">
        <v>2</v>
      </c>
      <c r="C4" s="128"/>
      <c r="D4" s="128"/>
    </row>
    <row r="5" spans="2:9" ht="9.75" customHeight="1" x14ac:dyDescent="0.25"/>
    <row r="6" spans="2:9" ht="7.5" customHeight="1" x14ac:dyDescent="0.25"/>
    <row r="8" spans="2:9" ht="41.25" customHeight="1" x14ac:dyDescent="0.25">
      <c r="B8" s="11" t="s">
        <v>3</v>
      </c>
      <c r="C8" s="11" t="s">
        <v>219</v>
      </c>
      <c r="D8" s="11" t="s">
        <v>110</v>
      </c>
      <c r="E8" s="11" t="s">
        <v>151</v>
      </c>
      <c r="F8" s="11" t="s">
        <v>225</v>
      </c>
      <c r="G8" s="11" t="s">
        <v>110</v>
      </c>
      <c r="H8" s="11" t="s">
        <v>151</v>
      </c>
      <c r="I8" s="11" t="s">
        <v>249</v>
      </c>
    </row>
    <row r="9" spans="2:9" x14ac:dyDescent="0.25">
      <c r="B9" s="17" t="s">
        <v>107</v>
      </c>
      <c r="C9" s="34">
        <v>208823</v>
      </c>
      <c r="D9" s="27">
        <f>ABS(C9-$C$13)</f>
        <v>2688.5</v>
      </c>
      <c r="E9" s="27">
        <f>(70*60%)*$D$13/D9</f>
        <v>42</v>
      </c>
      <c r="F9" s="32">
        <v>202521</v>
      </c>
      <c r="G9" s="27">
        <f>ABS(F9-$F$13)</f>
        <v>5039.5</v>
      </c>
      <c r="H9" s="27">
        <f>(70*40%)*$G$13/G9</f>
        <v>28</v>
      </c>
      <c r="I9" s="33">
        <f>E9+H9</f>
        <v>70</v>
      </c>
    </row>
    <row r="10" spans="2:9" x14ac:dyDescent="0.25">
      <c r="B10" s="17" t="s">
        <v>103</v>
      </c>
      <c r="C10" s="34">
        <v>214200</v>
      </c>
      <c r="D10" s="27">
        <f>ABS(C10-$C$13)</f>
        <v>2688.5</v>
      </c>
      <c r="E10" s="27">
        <f>(70*60%)*$D$13/D10</f>
        <v>42</v>
      </c>
      <c r="F10" s="32">
        <v>212600</v>
      </c>
      <c r="G10" s="27">
        <f>ABS(F10-$F$13)</f>
        <v>5039.5</v>
      </c>
      <c r="H10" s="27">
        <f>(70*40%)*$G$13/G10</f>
        <v>28</v>
      </c>
      <c r="I10" s="33">
        <f>E10+H10</f>
        <v>70</v>
      </c>
    </row>
    <row r="11" spans="2:9" s="5" customFormat="1" x14ac:dyDescent="0.25">
      <c r="B11" s="29"/>
      <c r="C11" s="111"/>
      <c r="D11" s="112"/>
      <c r="E11" s="112"/>
      <c r="F11" s="113"/>
      <c r="G11" s="112"/>
      <c r="H11" s="112"/>
      <c r="I11" s="114"/>
    </row>
    <row r="12" spans="2:9" x14ac:dyDescent="0.25">
      <c r="B12" s="46"/>
      <c r="C12" s="47" t="s">
        <v>254</v>
      </c>
      <c r="D12" s="46" t="s">
        <v>152</v>
      </c>
      <c r="E12" s="46"/>
      <c r="F12" s="47" t="s">
        <v>254</v>
      </c>
      <c r="G12" s="46" t="s">
        <v>152</v>
      </c>
      <c r="H12" s="46"/>
      <c r="I12" s="46"/>
    </row>
    <row r="13" spans="2:9" x14ac:dyDescent="0.25">
      <c r="B13" s="46"/>
      <c r="C13" s="47">
        <f>AVERAGE(C9:C10)</f>
        <v>211511.5</v>
      </c>
      <c r="D13" s="46">
        <f>MIN(D9:D10)</f>
        <v>2688.5</v>
      </c>
      <c r="E13" s="46"/>
      <c r="F13" s="47">
        <f>AVERAGE(F9:F10)</f>
        <v>207560.5</v>
      </c>
      <c r="G13" s="46">
        <f>MIN(G9:G10)</f>
        <v>5039.5</v>
      </c>
      <c r="H13" s="46"/>
      <c r="I13" s="46"/>
    </row>
    <row r="14" spans="2:9" x14ac:dyDescent="0.25">
      <c r="B14" s="46"/>
      <c r="C14" s="46"/>
      <c r="D14" s="46"/>
      <c r="E14" s="46"/>
      <c r="F14" s="46"/>
      <c r="G14" s="46"/>
      <c r="H14" s="46"/>
      <c r="I14" s="46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7B0F9-1132-47EA-8A22-F425748E9EC6}">
  <sheetPr codeName="Hoja50"/>
  <dimension ref="B2:L14"/>
  <sheetViews>
    <sheetView showGridLines="0" workbookViewId="0">
      <selection activeCell="M9" sqref="M9"/>
    </sheetView>
  </sheetViews>
  <sheetFormatPr baseColWidth="10" defaultRowHeight="15" x14ac:dyDescent="0.25"/>
  <cols>
    <col min="1" max="1" width="4.7109375" customWidth="1"/>
    <col min="2" max="2" width="33.42578125" bestFit="1" customWidth="1"/>
    <col min="4" max="4" width="14.7109375" customWidth="1"/>
    <col min="5" max="5" width="11.85546875" bestFit="1" customWidth="1"/>
    <col min="6" max="6" width="14.7109375" customWidth="1"/>
    <col min="7" max="7" width="15.7109375" customWidth="1"/>
    <col min="8" max="8" width="12.42578125" customWidth="1"/>
    <col min="9" max="9" width="15.85546875" customWidth="1"/>
    <col min="10" max="10" width="15" customWidth="1"/>
    <col min="11" max="11" width="10.7109375" customWidth="1"/>
    <col min="13" max="13" width="13.28515625" customWidth="1"/>
    <col min="14" max="14" width="14.140625" customWidth="1"/>
  </cols>
  <sheetData>
    <row r="2" spans="2:12" ht="24" customHeight="1" x14ac:dyDescent="0.25">
      <c r="C2" s="1" t="s">
        <v>0</v>
      </c>
    </row>
    <row r="3" spans="2:12" ht="38.25" customHeight="1" x14ac:dyDescent="0.25">
      <c r="B3" s="127" t="s">
        <v>50</v>
      </c>
      <c r="C3" s="127"/>
      <c r="D3" s="127"/>
      <c r="E3" s="127"/>
    </row>
    <row r="4" spans="2:12" x14ac:dyDescent="0.25">
      <c r="B4" s="126" t="s">
        <v>2</v>
      </c>
      <c r="C4" s="126"/>
      <c r="D4" s="126"/>
    </row>
    <row r="5" spans="2:12" ht="9.75" customHeight="1" x14ac:dyDescent="0.25"/>
    <row r="6" spans="2:12" ht="7.5" customHeight="1" x14ac:dyDescent="0.25"/>
    <row r="8" spans="2:12" ht="45" x14ac:dyDescent="0.25">
      <c r="B8" s="11" t="s">
        <v>3</v>
      </c>
      <c r="C8" s="89" t="s">
        <v>227</v>
      </c>
      <c r="D8" s="11" t="s">
        <v>110</v>
      </c>
      <c r="E8" s="11" t="s">
        <v>151</v>
      </c>
      <c r="F8" s="89" t="s">
        <v>228</v>
      </c>
      <c r="G8" s="11" t="s">
        <v>110</v>
      </c>
      <c r="H8" s="11" t="s">
        <v>151</v>
      </c>
      <c r="I8" s="89" t="s">
        <v>229</v>
      </c>
      <c r="J8" s="11" t="s">
        <v>110</v>
      </c>
      <c r="K8" s="11" t="s">
        <v>151</v>
      </c>
      <c r="L8" s="11" t="s">
        <v>249</v>
      </c>
    </row>
    <row r="9" spans="2:12" x14ac:dyDescent="0.25">
      <c r="B9" s="17" t="s">
        <v>107</v>
      </c>
      <c r="C9" s="34">
        <v>121848</v>
      </c>
      <c r="D9" s="27">
        <f>ABS(C9-$C$13)</f>
        <v>11376</v>
      </c>
      <c r="E9" s="27">
        <f>(70*40%)*$D$13/D9</f>
        <v>28</v>
      </c>
      <c r="F9" s="32">
        <v>115966</v>
      </c>
      <c r="G9" s="27">
        <f>ABS(F9-$F$13)</f>
        <v>14317</v>
      </c>
      <c r="H9" s="27">
        <f>(70*30%)*$G$13/G9</f>
        <v>21</v>
      </c>
      <c r="I9" s="32">
        <v>113865</v>
      </c>
      <c r="J9" s="27">
        <f>ABS(I9-$I$13)</f>
        <v>10267.5</v>
      </c>
      <c r="K9" s="27">
        <f>(70*30%)*$J$13/J9</f>
        <v>21</v>
      </c>
      <c r="L9" s="28">
        <f>E9+H9+K9</f>
        <v>70</v>
      </c>
    </row>
    <row r="10" spans="2:12" x14ac:dyDescent="0.25">
      <c r="B10" s="17" t="s">
        <v>103</v>
      </c>
      <c r="C10" s="34">
        <v>144600</v>
      </c>
      <c r="D10" s="27">
        <f>ABS(C10-$C$13)</f>
        <v>11376</v>
      </c>
      <c r="E10" s="27">
        <f>(70*40%)*$D$13/D10</f>
        <v>28</v>
      </c>
      <c r="F10" s="32">
        <v>144600</v>
      </c>
      <c r="G10" s="27">
        <f>ABS(F10-$F$13)</f>
        <v>14317</v>
      </c>
      <c r="H10" s="27">
        <f>(70*30%)*$G$13/G10</f>
        <v>21</v>
      </c>
      <c r="I10" s="32">
        <v>134400</v>
      </c>
      <c r="J10" s="27">
        <f>ABS(I10-$I$13)</f>
        <v>10267.5</v>
      </c>
      <c r="K10" s="27">
        <f>(70*30%)*$J$13/J10</f>
        <v>21</v>
      </c>
      <c r="L10" s="28">
        <f t="shared" ref="L10" si="0">E10+H10+K10</f>
        <v>70</v>
      </c>
    </row>
    <row r="11" spans="2:12" x14ac:dyDescent="0.25">
      <c r="B11" s="46"/>
      <c r="C11" s="111"/>
      <c r="D11" s="114"/>
      <c r="E11" s="114"/>
      <c r="F11" s="111"/>
      <c r="G11" s="114"/>
      <c r="H11" s="114"/>
      <c r="I11" s="111"/>
      <c r="J11" s="114"/>
      <c r="K11" s="114"/>
      <c r="L11" s="114"/>
    </row>
    <row r="12" spans="2:12" x14ac:dyDescent="0.25">
      <c r="B12" s="46"/>
      <c r="C12" s="47" t="s">
        <v>254</v>
      </c>
      <c r="D12" s="46" t="s">
        <v>152</v>
      </c>
      <c r="E12" s="114"/>
      <c r="F12" s="47" t="s">
        <v>254</v>
      </c>
      <c r="G12" s="46" t="s">
        <v>152</v>
      </c>
      <c r="H12" s="114"/>
      <c r="I12" s="47" t="s">
        <v>254</v>
      </c>
      <c r="J12" s="46" t="s">
        <v>152</v>
      </c>
      <c r="K12" s="114"/>
      <c r="L12" s="114"/>
    </row>
    <row r="13" spans="2:12" x14ac:dyDescent="0.25">
      <c r="B13" s="46"/>
      <c r="C13" s="47">
        <f>AVERAGE(C9:C10)</f>
        <v>133224</v>
      </c>
      <c r="D13" s="46">
        <f>MIN(D9:D10)</f>
        <v>11376</v>
      </c>
      <c r="E13" s="46"/>
      <c r="F13" s="47">
        <f>AVERAGE(F9:F10)</f>
        <v>130283</v>
      </c>
      <c r="G13" s="46">
        <f t="shared" ref="G13" si="1">MIN(G9:G10)</f>
        <v>14317</v>
      </c>
      <c r="H13" s="46"/>
      <c r="I13" s="47">
        <f>AVERAGE(I9:I10)</f>
        <v>124132.5</v>
      </c>
      <c r="J13" s="46">
        <f>MIN(J9:J10)</f>
        <v>10267.5</v>
      </c>
      <c r="K13" s="46"/>
      <c r="L13" s="46"/>
    </row>
    <row r="14" spans="2:12" x14ac:dyDescent="0.25">
      <c r="C14" s="50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D75AB-8D04-48DD-8686-3B9D15348D35}">
  <sheetPr codeName="Hoja51"/>
  <dimension ref="B2:L13"/>
  <sheetViews>
    <sheetView showGridLines="0" workbookViewId="0">
      <selection activeCell="A6" sqref="A6:XFD6"/>
    </sheetView>
  </sheetViews>
  <sheetFormatPr baseColWidth="10" defaultRowHeight="15" x14ac:dyDescent="0.25"/>
  <cols>
    <col min="1" max="1" width="4.7109375" customWidth="1"/>
    <col min="2" max="2" width="33.42578125" bestFit="1" customWidth="1"/>
    <col min="4" max="4" width="12.5703125" customWidth="1"/>
    <col min="5" max="5" width="11.85546875" bestFit="1" customWidth="1"/>
    <col min="6" max="6" width="15" customWidth="1"/>
    <col min="7" max="7" width="14.85546875" bestFit="1" customWidth="1"/>
    <col min="8" max="8" width="12.42578125" customWidth="1"/>
    <col min="9" max="9" width="14.42578125" customWidth="1"/>
    <col min="10" max="10" width="13.7109375" customWidth="1"/>
    <col min="11" max="11" width="10.7109375" customWidth="1"/>
    <col min="13" max="13" width="13.28515625" customWidth="1"/>
    <col min="14" max="14" width="14.140625" customWidth="1"/>
  </cols>
  <sheetData>
    <row r="2" spans="2:12" ht="24" customHeight="1" x14ac:dyDescent="0.25">
      <c r="C2" s="1" t="s">
        <v>0</v>
      </c>
    </row>
    <row r="3" spans="2:12" ht="38.25" customHeight="1" x14ac:dyDescent="0.25">
      <c r="B3" s="127" t="s">
        <v>51</v>
      </c>
      <c r="C3" s="127"/>
      <c r="D3" s="127"/>
      <c r="E3" s="127"/>
    </row>
    <row r="4" spans="2:12" x14ac:dyDescent="0.25">
      <c r="B4" s="126" t="s">
        <v>2</v>
      </c>
      <c r="C4" s="126"/>
      <c r="D4" s="126"/>
    </row>
    <row r="5" spans="2:12" ht="9.75" customHeight="1" x14ac:dyDescent="0.25"/>
    <row r="7" spans="2:12" ht="45" x14ac:dyDescent="0.25">
      <c r="B7" s="11" t="s">
        <v>3</v>
      </c>
      <c r="C7" s="89" t="s">
        <v>180</v>
      </c>
      <c r="D7" s="11" t="s">
        <v>110</v>
      </c>
      <c r="E7" s="11" t="s">
        <v>151</v>
      </c>
      <c r="F7" s="89" t="s">
        <v>231</v>
      </c>
      <c r="G7" s="11" t="s">
        <v>110</v>
      </c>
      <c r="H7" s="11" t="s">
        <v>151</v>
      </c>
      <c r="I7" s="89" t="s">
        <v>232</v>
      </c>
      <c r="J7" s="11" t="s">
        <v>110</v>
      </c>
      <c r="K7" s="11" t="s">
        <v>151</v>
      </c>
      <c r="L7" s="11" t="s">
        <v>249</v>
      </c>
    </row>
    <row r="8" spans="2:12" x14ac:dyDescent="0.25">
      <c r="B8" s="17" t="s">
        <v>107</v>
      </c>
      <c r="C8" s="34">
        <v>100000</v>
      </c>
      <c r="D8" s="35">
        <f>ABS(C8-$C$12)</f>
        <v>8500</v>
      </c>
      <c r="E8" s="35">
        <f>(70*40%)*$D$12/D8</f>
        <v>28</v>
      </c>
      <c r="F8" s="32">
        <v>95378</v>
      </c>
      <c r="G8" s="35">
        <f>ABS(F8-$F$12)</f>
        <v>7761</v>
      </c>
      <c r="H8" s="35">
        <f>(70*30%)*$G$12/G8</f>
        <v>21</v>
      </c>
      <c r="I8" s="32">
        <v>93529</v>
      </c>
      <c r="J8" s="35">
        <f>ABS(I8-$I$12)</f>
        <v>6985.5</v>
      </c>
      <c r="K8" s="35">
        <f>(70*30%)*$J$12/J8</f>
        <v>21</v>
      </c>
      <c r="L8" s="45">
        <f>E8+H8+K8</f>
        <v>70</v>
      </c>
    </row>
    <row r="9" spans="2:12" x14ac:dyDescent="0.25">
      <c r="B9" s="17" t="s">
        <v>103</v>
      </c>
      <c r="C9" s="34">
        <v>117000</v>
      </c>
      <c r="D9" s="35">
        <f>ABS(C9-$C$12)</f>
        <v>8500</v>
      </c>
      <c r="E9" s="35">
        <f>(70*40%)*$D$12/D9</f>
        <v>28</v>
      </c>
      <c r="F9" s="32">
        <v>110900</v>
      </c>
      <c r="G9" s="35">
        <f>ABS(F9-$F$12)</f>
        <v>7761</v>
      </c>
      <c r="H9" s="35">
        <f>(70*30%)*$G$12/G9</f>
        <v>21</v>
      </c>
      <c r="I9" s="32">
        <v>107500</v>
      </c>
      <c r="J9" s="35">
        <f>ABS(I9-$I$12)</f>
        <v>6985.5</v>
      </c>
      <c r="K9" s="35">
        <f>(70*30%)*$J$12/J9</f>
        <v>21</v>
      </c>
      <c r="L9" s="45">
        <f t="shared" ref="L9" si="0">E9+H9+K9</f>
        <v>70</v>
      </c>
    </row>
    <row r="10" spans="2:12" x14ac:dyDescent="0.25">
      <c r="C10" s="111"/>
      <c r="D10" s="104"/>
      <c r="E10" s="104"/>
      <c r="F10" s="111"/>
      <c r="G10" s="104"/>
      <c r="H10" s="104"/>
      <c r="I10" s="111"/>
      <c r="J10" s="104"/>
      <c r="K10" s="104"/>
      <c r="L10" s="104"/>
    </row>
    <row r="11" spans="2:12" x14ac:dyDescent="0.25">
      <c r="C11" s="47" t="s">
        <v>254</v>
      </c>
      <c r="D11" s="48" t="s">
        <v>152</v>
      </c>
      <c r="E11" s="104"/>
      <c r="F11" s="47" t="s">
        <v>254</v>
      </c>
      <c r="G11" s="48" t="s">
        <v>152</v>
      </c>
      <c r="H11" s="104"/>
      <c r="I11" s="47" t="s">
        <v>254</v>
      </c>
      <c r="J11" s="48" t="s">
        <v>152</v>
      </c>
      <c r="K11" s="104"/>
      <c r="L11" s="104"/>
    </row>
    <row r="12" spans="2:12" x14ac:dyDescent="0.25">
      <c r="C12" s="47">
        <f>AVERAGE(C8:C9)</f>
        <v>108500</v>
      </c>
      <c r="D12" s="48">
        <f>MIN(D8:D9)</f>
        <v>8500</v>
      </c>
      <c r="E12" s="48"/>
      <c r="F12" s="47">
        <f>AVERAGE(F8:F9)</f>
        <v>103139</v>
      </c>
      <c r="G12" s="48">
        <f t="shared" ref="G12" si="1">MIN(G8:G9)</f>
        <v>7761</v>
      </c>
      <c r="H12" s="48"/>
      <c r="I12" s="47">
        <f>AVERAGE(I8:I9)</f>
        <v>100514.5</v>
      </c>
      <c r="J12" s="48">
        <f>MIN(J8:J9)</f>
        <v>6985.5</v>
      </c>
      <c r="K12" s="48"/>
      <c r="L12" s="48"/>
    </row>
    <row r="13" spans="2:12" x14ac:dyDescent="0.25">
      <c r="D13" s="49"/>
      <c r="E13" s="49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16FD2-A6ED-4D70-A98B-CB0FCA851B11}">
  <sheetPr codeName="Hoja52"/>
  <dimension ref="B2:M13"/>
  <sheetViews>
    <sheetView showGridLines="0" workbookViewId="0">
      <selection activeCell="N9" sqref="N9"/>
    </sheetView>
  </sheetViews>
  <sheetFormatPr baseColWidth="10" defaultRowHeight="15" x14ac:dyDescent="0.25"/>
  <cols>
    <col min="1" max="1" width="4.7109375" customWidth="1"/>
    <col min="2" max="2" width="33.42578125" bestFit="1" customWidth="1"/>
    <col min="4" max="4" width="12.42578125" customWidth="1"/>
    <col min="5" max="5" width="11.85546875" bestFit="1" customWidth="1"/>
    <col min="6" max="6" width="9.5703125" customWidth="1"/>
    <col min="7" max="7" width="14.85546875" bestFit="1" customWidth="1"/>
    <col min="8" max="8" width="12.42578125" customWidth="1"/>
    <col min="9" max="9" width="14.42578125" customWidth="1"/>
    <col min="10" max="10" width="13.140625" customWidth="1"/>
    <col min="11" max="11" width="10.7109375" customWidth="1"/>
    <col min="13" max="13" width="13.28515625" customWidth="1"/>
    <col min="14" max="14" width="14.140625" customWidth="1"/>
  </cols>
  <sheetData>
    <row r="2" spans="2:13" ht="24" customHeight="1" x14ac:dyDescent="0.25">
      <c r="C2" s="1" t="s">
        <v>0</v>
      </c>
    </row>
    <row r="3" spans="2:13" ht="38.25" customHeight="1" x14ac:dyDescent="0.25">
      <c r="B3" s="127" t="s">
        <v>52</v>
      </c>
      <c r="C3" s="127"/>
      <c r="D3" s="127"/>
      <c r="E3" s="127"/>
    </row>
    <row r="4" spans="2:13" x14ac:dyDescent="0.25">
      <c r="B4" s="126" t="s">
        <v>2</v>
      </c>
      <c r="C4" s="126"/>
      <c r="D4" s="126"/>
    </row>
    <row r="5" spans="2:13" ht="9.75" customHeight="1" x14ac:dyDescent="0.25"/>
    <row r="6" spans="2:13" ht="7.5" customHeight="1" x14ac:dyDescent="0.25"/>
    <row r="8" spans="2:13" ht="45" x14ac:dyDescent="0.25">
      <c r="B8" s="11" t="s">
        <v>3</v>
      </c>
      <c r="C8" s="11" t="s">
        <v>4</v>
      </c>
      <c r="D8" s="11" t="s">
        <v>234</v>
      </c>
      <c r="E8" s="11" t="s">
        <v>110</v>
      </c>
      <c r="F8" s="11" t="s">
        <v>151</v>
      </c>
      <c r="G8" s="11" t="s">
        <v>235</v>
      </c>
      <c r="H8" s="11" t="s">
        <v>110</v>
      </c>
      <c r="I8" s="11" t="s">
        <v>151</v>
      </c>
      <c r="J8" s="11" t="s">
        <v>205</v>
      </c>
      <c r="K8" s="11" t="s">
        <v>110</v>
      </c>
      <c r="L8" s="11" t="s">
        <v>151</v>
      </c>
      <c r="M8" s="11" t="s">
        <v>249</v>
      </c>
    </row>
    <row r="9" spans="2:13" x14ac:dyDescent="0.25">
      <c r="B9" s="17" t="s">
        <v>107</v>
      </c>
      <c r="C9" s="17" t="s">
        <v>108</v>
      </c>
      <c r="D9" s="34">
        <v>218487</v>
      </c>
      <c r="E9" s="27">
        <f>ABS(D9-$D$13)</f>
        <v>2143.5</v>
      </c>
      <c r="F9" s="27">
        <f>(70*40%)*$E$13/E9</f>
        <v>28</v>
      </c>
      <c r="G9" s="32">
        <v>213445</v>
      </c>
      <c r="H9" s="27">
        <f>ABS(G9-$G$13)</f>
        <v>2522.5</v>
      </c>
      <c r="I9" s="27">
        <f>(70*30%)*$H$13/H9</f>
        <v>21</v>
      </c>
      <c r="J9" s="32">
        <v>206722</v>
      </c>
      <c r="K9" s="27">
        <f>ABS(J9-$J$13)</f>
        <v>2561</v>
      </c>
      <c r="L9" s="27">
        <f>(70*30%)*$K$13/K9</f>
        <v>21</v>
      </c>
      <c r="M9" s="28">
        <f>F9+I9+L9</f>
        <v>70</v>
      </c>
    </row>
    <row r="10" spans="2:13" x14ac:dyDescent="0.25">
      <c r="B10" s="17" t="s">
        <v>103</v>
      </c>
      <c r="C10" s="17" t="s">
        <v>108</v>
      </c>
      <c r="D10" s="34">
        <v>214200</v>
      </c>
      <c r="E10" s="27">
        <f>ABS(D10-$D$13)</f>
        <v>2143.5</v>
      </c>
      <c r="F10" s="27">
        <f>(70*40%)*$E$13/E10</f>
        <v>28</v>
      </c>
      <c r="G10" s="32">
        <v>208400</v>
      </c>
      <c r="H10" s="27">
        <f>ABS(G10-$G$13)</f>
        <v>2522.5</v>
      </c>
      <c r="I10" s="27">
        <f>(70*30%)*$H$13/H10</f>
        <v>21</v>
      </c>
      <c r="J10" s="32">
        <v>201600</v>
      </c>
      <c r="K10" s="27">
        <f>ABS(J10-$J$13)</f>
        <v>2561</v>
      </c>
      <c r="L10" s="27">
        <f>(70*30%)*$K$13/K10</f>
        <v>21</v>
      </c>
      <c r="M10" s="28">
        <f t="shared" ref="M10" si="0">F10+I10+L10</f>
        <v>70</v>
      </c>
    </row>
    <row r="11" spans="2:13" x14ac:dyDescent="0.25">
      <c r="B11" s="46"/>
      <c r="C11" s="46"/>
      <c r="D11" s="111"/>
      <c r="E11" s="114"/>
      <c r="F11" s="114"/>
      <c r="G11" s="111"/>
      <c r="H11" s="114"/>
      <c r="I11" s="114"/>
      <c r="J11" s="111"/>
      <c r="K11" s="114"/>
      <c r="L11" s="114"/>
      <c r="M11" s="114"/>
    </row>
    <row r="12" spans="2:13" x14ac:dyDescent="0.25">
      <c r="B12" s="46"/>
      <c r="C12" s="46"/>
      <c r="D12" s="47" t="s">
        <v>254</v>
      </c>
      <c r="E12" s="46" t="s">
        <v>152</v>
      </c>
      <c r="F12" s="114"/>
      <c r="G12" s="47" t="s">
        <v>254</v>
      </c>
      <c r="H12" s="46" t="s">
        <v>152</v>
      </c>
      <c r="I12" s="114"/>
      <c r="J12" s="47" t="s">
        <v>254</v>
      </c>
      <c r="K12" s="46" t="s">
        <v>152</v>
      </c>
      <c r="L12" s="114"/>
      <c r="M12" s="114"/>
    </row>
    <row r="13" spans="2:13" x14ac:dyDescent="0.25">
      <c r="B13" s="46"/>
      <c r="C13" s="46"/>
      <c r="D13" s="47">
        <f>AVERAGE(D9:D10)</f>
        <v>216343.5</v>
      </c>
      <c r="E13" s="46">
        <f>MIN(E9:E10)</f>
        <v>2143.5</v>
      </c>
      <c r="F13" s="46"/>
      <c r="G13" s="47">
        <f>AVERAGE(G9:G10)</f>
        <v>210922.5</v>
      </c>
      <c r="H13" s="46">
        <f t="shared" ref="H13" si="1">MIN(H9:H10)</f>
        <v>2522.5</v>
      </c>
      <c r="I13" s="46"/>
      <c r="J13" s="47">
        <f>AVERAGE(J9:J10)</f>
        <v>204161</v>
      </c>
      <c r="K13" s="46">
        <f>MIN(K9:K10)</f>
        <v>2561</v>
      </c>
      <c r="L13" s="46"/>
      <c r="M13" s="46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05469-8E49-4873-AD49-3901CF055551}">
  <sheetPr codeName="Hoja53"/>
  <dimension ref="B2:L14"/>
  <sheetViews>
    <sheetView showGridLines="0" showRowColHeaders="0" workbookViewId="0">
      <selection activeCell="O8" sqref="O8"/>
    </sheetView>
  </sheetViews>
  <sheetFormatPr baseColWidth="10" defaultRowHeight="15" x14ac:dyDescent="0.25"/>
  <cols>
    <col min="1" max="1" width="4.7109375" customWidth="1"/>
    <col min="2" max="2" width="33.42578125" bestFit="1" customWidth="1"/>
    <col min="3" max="3" width="14" customWidth="1"/>
    <col min="4" max="4" width="14.42578125" customWidth="1"/>
    <col min="5" max="5" width="11.85546875" bestFit="1" customWidth="1"/>
    <col min="6" max="6" width="14" customWidth="1"/>
    <col min="7" max="7" width="17.85546875" customWidth="1"/>
    <col min="8" max="8" width="12.42578125" customWidth="1"/>
    <col min="9" max="9" width="14.42578125" customWidth="1"/>
    <col min="10" max="10" width="15.42578125" customWidth="1"/>
    <col min="11" max="11" width="10.7109375" customWidth="1"/>
    <col min="13" max="13" width="13.28515625" customWidth="1"/>
    <col min="14" max="14" width="14.140625" customWidth="1"/>
  </cols>
  <sheetData>
    <row r="2" spans="2:12" ht="24" customHeight="1" x14ac:dyDescent="0.25">
      <c r="C2" s="1" t="s">
        <v>0</v>
      </c>
    </row>
    <row r="3" spans="2:12" ht="38.25" customHeight="1" x14ac:dyDescent="0.25">
      <c r="B3" s="127" t="s">
        <v>53</v>
      </c>
      <c r="C3" s="127"/>
      <c r="D3" s="127"/>
      <c r="E3" s="127"/>
    </row>
    <row r="4" spans="2:12" x14ac:dyDescent="0.25">
      <c r="B4" s="126" t="s">
        <v>2</v>
      </c>
      <c r="C4" s="126"/>
      <c r="D4" s="126"/>
    </row>
    <row r="5" spans="2:12" ht="9.75" customHeight="1" x14ac:dyDescent="0.25"/>
    <row r="6" spans="2:12" ht="7.5" customHeight="1" x14ac:dyDescent="0.25"/>
    <row r="8" spans="2:12" ht="45" x14ac:dyDescent="0.25">
      <c r="B8" s="54" t="s">
        <v>3</v>
      </c>
      <c r="C8" s="108" t="s">
        <v>237</v>
      </c>
      <c r="D8" s="54" t="s">
        <v>110</v>
      </c>
      <c r="E8" s="54" t="s">
        <v>151</v>
      </c>
      <c r="F8" s="108" t="s">
        <v>238</v>
      </c>
      <c r="G8" s="54" t="s">
        <v>110</v>
      </c>
      <c r="H8" s="54" t="s">
        <v>151</v>
      </c>
      <c r="I8" s="108" t="s">
        <v>239</v>
      </c>
      <c r="J8" s="54" t="s">
        <v>110</v>
      </c>
      <c r="K8" s="54" t="s">
        <v>151</v>
      </c>
      <c r="L8" s="54" t="s">
        <v>249</v>
      </c>
    </row>
    <row r="9" spans="2:12" x14ac:dyDescent="0.25">
      <c r="B9" s="55" t="s">
        <v>107</v>
      </c>
      <c r="C9" s="61">
        <v>95462</v>
      </c>
      <c r="D9" s="67">
        <f>ABS(C9-$C$13)</f>
        <v>569</v>
      </c>
      <c r="E9" s="67">
        <f>(70*40%)*$D$13/D9</f>
        <v>28</v>
      </c>
      <c r="F9" s="56">
        <v>93277</v>
      </c>
      <c r="G9" s="67">
        <f>ABS(F9-$F$13)</f>
        <v>411.5</v>
      </c>
      <c r="H9" s="67">
        <f>(70*30%)*$G$13/G9</f>
        <v>21</v>
      </c>
      <c r="I9" s="56">
        <v>90840</v>
      </c>
      <c r="J9" s="67">
        <f>ABS(I9-$I$13)</f>
        <v>70</v>
      </c>
      <c r="K9" s="67">
        <f>(70*30%)*$J$13/J9</f>
        <v>21</v>
      </c>
      <c r="L9" s="67">
        <f>E9+H9+K9</f>
        <v>70</v>
      </c>
    </row>
    <row r="10" spans="2:12" x14ac:dyDescent="0.25">
      <c r="B10" s="55" t="s">
        <v>103</v>
      </c>
      <c r="C10" s="61">
        <v>96600</v>
      </c>
      <c r="D10" s="67">
        <f>ABS(C10-$C$13)</f>
        <v>569</v>
      </c>
      <c r="E10" s="67">
        <f>(70*40%)*$D$13/D10</f>
        <v>28</v>
      </c>
      <c r="F10" s="56">
        <v>94100</v>
      </c>
      <c r="G10" s="67">
        <f>ABS(F10-$F$13)</f>
        <v>411.5</v>
      </c>
      <c r="H10" s="67">
        <f>(70*30%)*$G$13/G10</f>
        <v>21</v>
      </c>
      <c r="I10" s="56">
        <v>90700</v>
      </c>
      <c r="J10" s="67">
        <f>ABS(I10-$I$13)</f>
        <v>70</v>
      </c>
      <c r="K10" s="67">
        <f>(70*30%)*$J$13/J10</f>
        <v>21</v>
      </c>
      <c r="L10" s="67">
        <f t="shared" ref="L10" si="0">E10+H10+K10</f>
        <v>70</v>
      </c>
    </row>
    <row r="11" spans="2:12" x14ac:dyDescent="0.25">
      <c r="B11" s="62"/>
      <c r="C11" s="107"/>
      <c r="D11" s="98"/>
      <c r="E11" s="98"/>
      <c r="F11" s="107"/>
      <c r="G11" s="98"/>
      <c r="H11" s="98"/>
      <c r="I11" s="107"/>
      <c r="J11" s="98"/>
      <c r="K11" s="98"/>
      <c r="L11" s="98"/>
    </row>
    <row r="12" spans="2:12" x14ac:dyDescent="0.25">
      <c r="B12" s="62"/>
      <c r="C12" s="75" t="s">
        <v>254</v>
      </c>
      <c r="D12" s="74" t="s">
        <v>152</v>
      </c>
      <c r="E12" s="98"/>
      <c r="F12" s="75" t="s">
        <v>254</v>
      </c>
      <c r="G12" s="74" t="s">
        <v>152</v>
      </c>
      <c r="H12" s="98"/>
      <c r="I12" s="75" t="s">
        <v>254</v>
      </c>
      <c r="J12" s="74" t="s">
        <v>152</v>
      </c>
      <c r="K12" s="98"/>
      <c r="L12" s="98"/>
    </row>
    <row r="13" spans="2:12" x14ac:dyDescent="0.25">
      <c r="B13" s="62"/>
      <c r="C13" s="75">
        <f>AVERAGE(C9:C10)</f>
        <v>96031</v>
      </c>
      <c r="D13" s="74">
        <f>MIN(D9:D10)</f>
        <v>569</v>
      </c>
      <c r="E13" s="74"/>
      <c r="F13" s="75">
        <f>AVERAGE(F9:F10)</f>
        <v>93688.5</v>
      </c>
      <c r="G13" s="74">
        <f t="shared" ref="G13" si="1">MIN(G9:G10)</f>
        <v>411.5</v>
      </c>
      <c r="H13" s="74"/>
      <c r="I13" s="75">
        <f>AVERAGE(I9:I10)</f>
        <v>90770</v>
      </c>
      <c r="J13" s="74">
        <f>MIN(J9:J10)</f>
        <v>70</v>
      </c>
      <c r="K13" s="74"/>
      <c r="L13" s="74"/>
    </row>
    <row r="14" spans="2:12" x14ac:dyDescent="0.25">
      <c r="C14" s="50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52E5A-5E15-4D92-B9B9-70825FAC258A}">
  <sheetPr codeName="Hoja54"/>
  <dimension ref="B2:O14"/>
  <sheetViews>
    <sheetView showGridLines="0" showRowColHeaders="0" workbookViewId="0">
      <selection activeCell="O10" sqref="O10"/>
    </sheetView>
  </sheetViews>
  <sheetFormatPr baseColWidth="10" defaultRowHeight="15" x14ac:dyDescent="0.25"/>
  <cols>
    <col min="1" max="1" width="4.7109375" customWidth="1"/>
    <col min="2" max="2" width="33.42578125" bestFit="1" customWidth="1"/>
    <col min="4" max="4" width="19" customWidth="1"/>
    <col min="5" max="5" width="15.85546875" customWidth="1"/>
    <col min="6" max="6" width="16.42578125" customWidth="1"/>
    <col min="7" max="7" width="17.85546875" customWidth="1"/>
    <col min="8" max="8" width="12.42578125" customWidth="1"/>
    <col min="9" max="9" width="14.42578125" customWidth="1"/>
    <col min="10" max="10" width="15.28515625" customWidth="1"/>
    <col min="11" max="11" width="10.7109375" customWidth="1"/>
    <col min="13" max="13" width="13.28515625" customWidth="1"/>
    <col min="14" max="14" width="14.140625" customWidth="1"/>
  </cols>
  <sheetData>
    <row r="2" spans="2:15" ht="24" customHeight="1" x14ac:dyDescent="0.25">
      <c r="C2" s="1" t="s">
        <v>0</v>
      </c>
    </row>
    <row r="3" spans="2:15" ht="38.25" customHeight="1" x14ac:dyDescent="0.25">
      <c r="B3" s="127" t="s">
        <v>54</v>
      </c>
      <c r="C3" s="127"/>
      <c r="D3" s="127"/>
      <c r="E3" s="127"/>
    </row>
    <row r="4" spans="2:15" x14ac:dyDescent="0.25">
      <c r="B4" s="126" t="s">
        <v>2</v>
      </c>
      <c r="C4" s="126"/>
      <c r="D4" s="126"/>
    </row>
    <row r="5" spans="2:15" ht="9.75" customHeight="1" x14ac:dyDescent="0.25"/>
    <row r="6" spans="2:15" ht="7.5" customHeight="1" x14ac:dyDescent="0.25"/>
    <row r="8" spans="2:15" ht="62.25" customHeight="1" x14ac:dyDescent="0.25">
      <c r="B8" s="54" t="s">
        <v>3</v>
      </c>
      <c r="C8" s="108" t="s">
        <v>118</v>
      </c>
      <c r="D8" s="54" t="s">
        <v>110</v>
      </c>
      <c r="E8" s="54" t="s">
        <v>151</v>
      </c>
      <c r="F8" s="108" t="s">
        <v>126</v>
      </c>
      <c r="G8" s="54" t="s">
        <v>110</v>
      </c>
      <c r="H8" s="54" t="s">
        <v>151</v>
      </c>
      <c r="I8" s="108" t="s">
        <v>127</v>
      </c>
      <c r="J8" s="54" t="s">
        <v>110</v>
      </c>
      <c r="K8" s="54" t="s">
        <v>151</v>
      </c>
      <c r="L8" s="54" t="s">
        <v>249</v>
      </c>
      <c r="M8" s="30"/>
      <c r="N8" s="19"/>
    </row>
    <row r="9" spans="2:15" x14ac:dyDescent="0.25">
      <c r="B9" s="55" t="s">
        <v>107</v>
      </c>
      <c r="C9" s="61">
        <v>58823</v>
      </c>
      <c r="D9" s="67">
        <f>ABS(C9-$C$13)</f>
        <v>1711.5</v>
      </c>
      <c r="E9" s="67">
        <f>(70*40%)*$D$13/D9</f>
        <v>28</v>
      </c>
      <c r="F9" s="56">
        <v>56302</v>
      </c>
      <c r="G9" s="67">
        <f>ABS(F9-$F$13)</f>
        <v>1301</v>
      </c>
      <c r="H9" s="67">
        <f>(70*30%)*$G$13/G9</f>
        <v>21</v>
      </c>
      <c r="I9" s="56">
        <v>55462</v>
      </c>
      <c r="J9" s="67">
        <f>ABS(I9-$I$13)</f>
        <v>2531</v>
      </c>
      <c r="K9" s="67">
        <f>(70*30%)*$J$13/J9</f>
        <v>21</v>
      </c>
      <c r="L9" s="67">
        <f>E9+H9+K9</f>
        <v>70</v>
      </c>
      <c r="M9" s="30"/>
      <c r="N9" s="19"/>
    </row>
    <row r="10" spans="2:15" x14ac:dyDescent="0.25">
      <c r="B10" s="55" t="s">
        <v>103</v>
      </c>
      <c r="C10" s="61">
        <v>55400</v>
      </c>
      <c r="D10" s="67">
        <f>ABS(C10-$C$13)</f>
        <v>1711.5</v>
      </c>
      <c r="E10" s="67">
        <f>(70*40%)*$D$13/D10</f>
        <v>28</v>
      </c>
      <c r="F10" s="56">
        <v>53700</v>
      </c>
      <c r="G10" s="67">
        <f>ABS(F10-$F$13)</f>
        <v>1301</v>
      </c>
      <c r="H10" s="67">
        <f>(70*30%)*$G$13/G10</f>
        <v>21</v>
      </c>
      <c r="I10" s="56">
        <v>50400</v>
      </c>
      <c r="J10" s="67">
        <f>ABS(I10-$I$13)</f>
        <v>2531</v>
      </c>
      <c r="K10" s="67">
        <f>(70*30%)*$J$13/J10</f>
        <v>21</v>
      </c>
      <c r="L10" s="67">
        <f t="shared" ref="L10" si="0">E10+H10+K10</f>
        <v>70</v>
      </c>
      <c r="M10" s="30"/>
      <c r="N10" s="19"/>
    </row>
    <row r="11" spans="2:15" x14ac:dyDescent="0.25">
      <c r="B11" s="62"/>
      <c r="C11" s="107"/>
      <c r="D11" s="98"/>
      <c r="E11" s="98"/>
      <c r="F11" s="107"/>
      <c r="G11" s="98"/>
      <c r="H11" s="98"/>
      <c r="I11" s="107"/>
      <c r="J11" s="98"/>
      <c r="K11" s="98"/>
      <c r="L11" s="98"/>
      <c r="M11" s="19"/>
      <c r="N11" s="19"/>
    </row>
    <row r="12" spans="2:15" x14ac:dyDescent="0.25">
      <c r="B12" s="62"/>
      <c r="C12" s="75" t="s">
        <v>254</v>
      </c>
      <c r="D12" s="74" t="s">
        <v>152</v>
      </c>
      <c r="E12" s="98"/>
      <c r="F12" s="75" t="s">
        <v>254</v>
      </c>
      <c r="G12" s="74" t="s">
        <v>152</v>
      </c>
      <c r="H12" s="98"/>
      <c r="I12" s="75" t="s">
        <v>254</v>
      </c>
      <c r="J12" s="74" t="s">
        <v>152</v>
      </c>
      <c r="K12" s="98"/>
      <c r="L12" s="98"/>
      <c r="M12" s="19"/>
      <c r="N12" s="19"/>
    </row>
    <row r="13" spans="2:15" x14ac:dyDescent="0.25">
      <c r="B13" s="62"/>
      <c r="C13" s="75">
        <f>AVERAGE(C9:C10)</f>
        <v>57111.5</v>
      </c>
      <c r="D13" s="74">
        <f>MIN(D9:D10)</f>
        <v>1711.5</v>
      </c>
      <c r="E13" s="74"/>
      <c r="F13" s="75">
        <f>AVERAGE(F9:F10)</f>
        <v>55001</v>
      </c>
      <c r="G13" s="74">
        <f t="shared" ref="G13" si="1">MIN(G9:G10)</f>
        <v>1301</v>
      </c>
      <c r="H13" s="74"/>
      <c r="I13" s="75">
        <f>AVERAGE(I9:I10)</f>
        <v>52931</v>
      </c>
      <c r="J13" s="74">
        <f>MIN(J9:J10)</f>
        <v>2531</v>
      </c>
      <c r="K13" s="74"/>
      <c r="L13" s="74"/>
      <c r="M13" s="19"/>
      <c r="N13" s="19"/>
    </row>
    <row r="14" spans="2:15" x14ac:dyDescent="0.25">
      <c r="C14" s="50"/>
      <c r="N14" s="19"/>
      <c r="O14" s="19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FA63E-9DD6-40D3-93C6-7E039BD4863E}">
  <sheetPr codeName="Hoja55"/>
  <dimension ref="B2:L17"/>
  <sheetViews>
    <sheetView showGridLines="0" showRowColHeaders="0" topLeftCell="A5" workbookViewId="0">
      <selection activeCell="I13" sqref="I13"/>
    </sheetView>
  </sheetViews>
  <sheetFormatPr baseColWidth="10" defaultRowHeight="15" x14ac:dyDescent="0.25"/>
  <cols>
    <col min="1" max="1" width="4.7109375" customWidth="1"/>
    <col min="2" max="2" width="44" customWidth="1"/>
    <col min="3" max="3" width="15.42578125" customWidth="1"/>
    <col min="4" max="4" width="16.42578125" customWidth="1"/>
    <col min="5" max="6" width="13" customWidth="1"/>
    <col min="7" max="7" width="18.7109375" bestFit="1" customWidth="1"/>
    <col min="8" max="8" width="12.42578125" customWidth="1"/>
    <col min="9" max="9" width="14.42578125" customWidth="1"/>
    <col min="10" max="10" width="11.42578125" customWidth="1"/>
    <col min="11" max="11" width="10.7109375" customWidth="1"/>
    <col min="13" max="13" width="13.28515625" customWidth="1"/>
    <col min="14" max="14" width="14.140625" customWidth="1"/>
  </cols>
  <sheetData>
    <row r="2" spans="2:12" ht="24" customHeight="1" x14ac:dyDescent="0.25">
      <c r="C2" s="1" t="s">
        <v>0</v>
      </c>
    </row>
    <row r="3" spans="2:12" ht="38.25" customHeight="1" x14ac:dyDescent="0.25">
      <c r="B3" s="127" t="s">
        <v>55</v>
      </c>
      <c r="C3" s="127"/>
      <c r="D3" s="127"/>
      <c r="E3" s="127"/>
    </row>
    <row r="4" spans="2:12" x14ac:dyDescent="0.25">
      <c r="B4" s="126" t="s">
        <v>2</v>
      </c>
      <c r="C4" s="126"/>
      <c r="D4" s="126"/>
    </row>
    <row r="5" spans="2:12" ht="9.75" customHeight="1" x14ac:dyDescent="0.25"/>
    <row r="6" spans="2:12" ht="7.5" customHeight="1" x14ac:dyDescent="0.25"/>
    <row r="8" spans="2:12" ht="51" customHeight="1" x14ac:dyDescent="0.25">
      <c r="B8" s="54" t="s">
        <v>3</v>
      </c>
      <c r="C8" s="54" t="s">
        <v>219</v>
      </c>
      <c r="D8" s="54" t="s">
        <v>110</v>
      </c>
      <c r="E8" s="54" t="s">
        <v>151</v>
      </c>
      <c r="F8" s="54" t="s">
        <v>225</v>
      </c>
      <c r="G8" s="54" t="s">
        <v>110</v>
      </c>
      <c r="H8" s="54" t="s">
        <v>151</v>
      </c>
      <c r="I8" s="54" t="s">
        <v>249</v>
      </c>
    </row>
    <row r="9" spans="2:12" x14ac:dyDescent="0.25">
      <c r="B9" s="59" t="s">
        <v>61</v>
      </c>
      <c r="C9" s="61">
        <v>130000</v>
      </c>
      <c r="D9" s="77">
        <f>ABS(C9-$C$16)</f>
        <v>1560</v>
      </c>
      <c r="E9" s="77">
        <f>(70*60%)*$D$16/D9</f>
        <v>42</v>
      </c>
      <c r="F9" s="61">
        <v>120000</v>
      </c>
      <c r="G9" s="77">
        <f>ABS(F9-$F$16)</f>
        <v>3890</v>
      </c>
      <c r="H9" s="77">
        <f>(70*40%)*$G$16/G9</f>
        <v>28</v>
      </c>
      <c r="I9" s="92">
        <f t="shared" ref="I9:I12" si="0">E9+H9</f>
        <v>70</v>
      </c>
      <c r="K9" s="19"/>
      <c r="L9" s="19"/>
    </row>
    <row r="10" spans="2:12" x14ac:dyDescent="0.25">
      <c r="B10" s="55" t="s">
        <v>93</v>
      </c>
      <c r="C10" s="61">
        <v>69300</v>
      </c>
      <c r="D10" s="77">
        <f>ABS(C10-$C$16)</f>
        <v>59140</v>
      </c>
      <c r="E10" s="77">
        <f>(70*60%)*$D$16/D10</f>
        <v>1.1078796077105175</v>
      </c>
      <c r="F10" s="61">
        <v>68300</v>
      </c>
      <c r="G10" s="77">
        <f>ABS(F10-$F$16)</f>
        <v>55590</v>
      </c>
      <c r="H10" s="77">
        <f>(70*40%)*$G$16/G10</f>
        <v>1.9593452059722971</v>
      </c>
      <c r="I10" s="92">
        <f t="shared" si="0"/>
        <v>3.0672248136828149</v>
      </c>
      <c r="K10" s="19"/>
      <c r="L10" s="19"/>
    </row>
    <row r="11" spans="2:12" x14ac:dyDescent="0.25">
      <c r="B11" s="55" t="s">
        <v>63</v>
      </c>
      <c r="C11" s="61">
        <v>190000</v>
      </c>
      <c r="D11" s="77">
        <f>ABS(C11-$C$16)</f>
        <v>61560</v>
      </c>
      <c r="E11" s="77">
        <f>(70*60%)*$D$16/D11</f>
        <v>1.064327485380117</v>
      </c>
      <c r="F11" s="61">
        <v>187000</v>
      </c>
      <c r="G11" s="77">
        <f>ABS(F11-$F$16)</f>
        <v>63110</v>
      </c>
      <c r="H11" s="77">
        <f>(70*40%)*$G$16/G11</f>
        <v>1.725875455553795</v>
      </c>
      <c r="I11" s="92">
        <f t="shared" si="0"/>
        <v>2.790202940933912</v>
      </c>
      <c r="K11" s="19"/>
      <c r="L11" s="19"/>
    </row>
    <row r="12" spans="2:12" x14ac:dyDescent="0.25">
      <c r="B12" s="55" t="s">
        <v>73</v>
      </c>
      <c r="C12" s="61">
        <v>187900</v>
      </c>
      <c r="D12" s="77">
        <f>ABS(C12-$C$16)</f>
        <v>59460</v>
      </c>
      <c r="E12" s="77">
        <f>(70*60%)*$D$16/D12</f>
        <v>1.101917255297679</v>
      </c>
      <c r="F12" s="61">
        <v>179200</v>
      </c>
      <c r="G12" s="77">
        <f>ABS(F12-$F$16)</f>
        <v>55310</v>
      </c>
      <c r="H12" s="77">
        <f>(70*40%)*$G$16/G12</f>
        <v>1.9692641475320918</v>
      </c>
      <c r="I12" s="92">
        <f t="shared" si="0"/>
        <v>3.0711814028297706</v>
      </c>
      <c r="K12" s="19"/>
      <c r="L12" s="19"/>
    </row>
    <row r="13" spans="2:12" x14ac:dyDescent="0.25">
      <c r="B13" s="59" t="s">
        <v>83</v>
      </c>
      <c r="C13" s="61">
        <v>65000</v>
      </c>
      <c r="D13" s="77">
        <f>ABS(C13-$C$16)</f>
        <v>63440</v>
      </c>
      <c r="E13" s="77">
        <f>(70*60%)*$D$16/D13</f>
        <v>1.0327868852459017</v>
      </c>
      <c r="F13" s="61">
        <v>64950</v>
      </c>
      <c r="G13" s="77">
        <f>ABS(F13-$F$16)</f>
        <v>58940</v>
      </c>
      <c r="H13" s="77">
        <f>(70*40%)*$G$16/G13</f>
        <v>1.847980997624703</v>
      </c>
      <c r="I13" s="92">
        <f>E13+H13</f>
        <v>2.8807678828706047</v>
      </c>
      <c r="K13" s="19"/>
      <c r="L13" s="19"/>
    </row>
    <row r="14" spans="2:12" ht="16.5" customHeight="1" x14ac:dyDescent="0.25">
      <c r="B14" s="74"/>
      <c r="C14" s="107"/>
      <c r="D14" s="117"/>
      <c r="E14" s="117"/>
      <c r="F14" s="116"/>
      <c r="G14" s="117"/>
      <c r="H14" s="117"/>
      <c r="I14" s="110"/>
      <c r="K14" s="19"/>
      <c r="L14" s="30"/>
    </row>
    <row r="15" spans="2:12" x14ac:dyDescent="0.25">
      <c r="B15" s="74"/>
      <c r="C15" s="75" t="s">
        <v>254</v>
      </c>
      <c r="D15" s="78" t="s">
        <v>152</v>
      </c>
      <c r="E15" s="78"/>
      <c r="F15" s="75" t="s">
        <v>254</v>
      </c>
      <c r="G15" s="78" t="s">
        <v>152</v>
      </c>
      <c r="H15" s="78"/>
      <c r="I15" s="78"/>
      <c r="K15" s="19"/>
      <c r="L15" s="19"/>
    </row>
    <row r="16" spans="2:12" x14ac:dyDescent="0.25">
      <c r="B16" s="74"/>
      <c r="C16" s="75">
        <f>AVERAGE(C9:C13)</f>
        <v>128440</v>
      </c>
      <c r="D16" s="78">
        <f>MIN(D9:D13)</f>
        <v>1560</v>
      </c>
      <c r="E16" s="78"/>
      <c r="F16" s="75">
        <f>AVERAGE(F9:F13)</f>
        <v>123890</v>
      </c>
      <c r="G16" s="74">
        <f>MIN(G9:G13)</f>
        <v>3890</v>
      </c>
      <c r="H16" s="74"/>
      <c r="I16" s="74"/>
      <c r="K16" s="19"/>
      <c r="L16" s="19"/>
    </row>
    <row r="17" spans="2:12" ht="92.25" customHeight="1" x14ac:dyDescent="0.25">
      <c r="B17" s="74"/>
      <c r="C17" s="74"/>
      <c r="D17" s="74"/>
      <c r="E17" s="74"/>
      <c r="F17" s="74"/>
      <c r="G17" s="74"/>
      <c r="H17" s="74"/>
      <c r="I17" s="74"/>
      <c r="K17" s="19"/>
      <c r="L17" s="19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56679-0373-4A55-922C-BA872F661452}">
  <sheetPr codeName="Hoja56"/>
  <dimension ref="B2:L18"/>
  <sheetViews>
    <sheetView showGridLines="0" showRowColHeaders="0" topLeftCell="D3" workbookViewId="0">
      <selection activeCell="L11" sqref="L11"/>
    </sheetView>
  </sheetViews>
  <sheetFormatPr baseColWidth="10" defaultRowHeight="15" x14ac:dyDescent="0.25"/>
  <cols>
    <col min="1" max="1" width="4.7109375" customWidth="1"/>
    <col min="2" max="2" width="45.85546875" customWidth="1"/>
    <col min="3" max="3" width="16.7109375" customWidth="1"/>
    <col min="4" max="4" width="13.5703125" customWidth="1"/>
    <col min="5" max="5" width="15.85546875" customWidth="1"/>
    <col min="6" max="6" width="16.42578125" customWidth="1"/>
    <col min="7" max="7" width="17.85546875" customWidth="1"/>
    <col min="8" max="8" width="12.42578125" customWidth="1"/>
    <col min="9" max="9" width="14.42578125" customWidth="1"/>
    <col min="10" max="10" width="15.28515625" customWidth="1"/>
    <col min="11" max="11" width="10.7109375" customWidth="1"/>
    <col min="13" max="13" width="13.28515625" customWidth="1"/>
    <col min="14" max="14" width="14.140625" customWidth="1"/>
  </cols>
  <sheetData>
    <row r="2" spans="2:12" ht="24" customHeight="1" x14ac:dyDescent="0.25">
      <c r="C2" s="1" t="s">
        <v>0</v>
      </c>
    </row>
    <row r="3" spans="2:12" ht="38.25" customHeight="1" x14ac:dyDescent="0.25">
      <c r="B3" s="127" t="s">
        <v>56</v>
      </c>
      <c r="C3" s="127"/>
      <c r="D3" s="127"/>
      <c r="E3" s="127"/>
    </row>
    <row r="4" spans="2:12" x14ac:dyDescent="0.25">
      <c r="B4" s="126" t="s">
        <v>2</v>
      </c>
      <c r="C4" s="126"/>
      <c r="D4" s="126"/>
    </row>
    <row r="5" spans="2:12" ht="9.75" customHeight="1" x14ac:dyDescent="0.25"/>
    <row r="6" spans="2:12" ht="7.5" customHeight="1" x14ac:dyDescent="0.25"/>
    <row r="8" spans="2:12" ht="30" x14ac:dyDescent="0.25">
      <c r="B8" s="54" t="s">
        <v>3</v>
      </c>
      <c r="C8" s="54" t="s">
        <v>134</v>
      </c>
      <c r="D8" s="54" t="s">
        <v>110</v>
      </c>
      <c r="E8" s="54" t="s">
        <v>151</v>
      </c>
      <c r="F8" s="54" t="s">
        <v>135</v>
      </c>
      <c r="G8" s="54" t="s">
        <v>110</v>
      </c>
      <c r="H8" s="54" t="s">
        <v>151</v>
      </c>
      <c r="I8" s="54" t="s">
        <v>246</v>
      </c>
      <c r="J8" s="54" t="s">
        <v>110</v>
      </c>
      <c r="K8" s="54" t="s">
        <v>151</v>
      </c>
      <c r="L8" s="54" t="s">
        <v>249</v>
      </c>
    </row>
    <row r="9" spans="2:12" x14ac:dyDescent="0.25">
      <c r="B9" s="59" t="s">
        <v>61</v>
      </c>
      <c r="C9" s="61">
        <v>130000</v>
      </c>
      <c r="D9" s="57">
        <f t="shared" ref="D9:D14" si="0">ABS(C9-$C$17)</f>
        <v>21633.333333333328</v>
      </c>
      <c r="E9" s="57">
        <f t="shared" ref="E9:E14" si="1">(70*40%)*$D$17/D9</f>
        <v>18.983050847457637</v>
      </c>
      <c r="F9" s="61">
        <v>120000</v>
      </c>
      <c r="G9" s="57">
        <f t="shared" ref="G9:G14" si="2">ABS(F9-$F$17)</f>
        <v>15128.333333333328</v>
      </c>
      <c r="H9" s="57">
        <f t="shared" ref="H9:H14" si="3">(70*30%)*$G$17/G9</f>
        <v>21</v>
      </c>
      <c r="I9" s="61">
        <v>110000</v>
      </c>
      <c r="J9" s="57">
        <f t="shared" ref="J9:J14" si="4">ABS(I9-$I$17)</f>
        <v>42920.833333333328</v>
      </c>
      <c r="K9" s="57">
        <f t="shared" ref="K9:K14" si="5">(70*30%)*$J$17/J9</f>
        <v>0.93981166877002009</v>
      </c>
      <c r="L9" s="57">
        <f>E9+H9+K9</f>
        <v>40.922862516227653</v>
      </c>
    </row>
    <row r="10" spans="2:12" x14ac:dyDescent="0.25">
      <c r="B10" s="55" t="s">
        <v>93</v>
      </c>
      <c r="C10" s="61">
        <v>69000</v>
      </c>
      <c r="D10" s="57">
        <f t="shared" si="0"/>
        <v>39366.666666666672</v>
      </c>
      <c r="E10" s="57">
        <f t="shared" si="1"/>
        <v>10.431837425910247</v>
      </c>
      <c r="F10" s="61">
        <v>69000</v>
      </c>
      <c r="G10" s="57">
        <f t="shared" si="2"/>
        <v>35871.666666666672</v>
      </c>
      <c r="H10" s="57">
        <f t="shared" si="3"/>
        <v>8.8564326534405016</v>
      </c>
      <c r="I10" s="61">
        <v>69000</v>
      </c>
      <c r="J10" s="57">
        <f t="shared" si="4"/>
        <v>1920.8333333333285</v>
      </c>
      <c r="K10" s="57">
        <f t="shared" si="5"/>
        <v>21</v>
      </c>
      <c r="L10" s="57">
        <f t="shared" ref="L10:L13" si="6">E10+H10+K10</f>
        <v>40.288270079350752</v>
      </c>
    </row>
    <row r="11" spans="2:12" x14ac:dyDescent="0.25">
      <c r="B11" s="55" t="s">
        <v>63</v>
      </c>
      <c r="C11" s="61">
        <v>240000</v>
      </c>
      <c r="D11" s="57">
        <f t="shared" si="0"/>
        <v>131633.33333333331</v>
      </c>
      <c r="E11" s="57">
        <f t="shared" si="1"/>
        <v>3.1197771587743746</v>
      </c>
      <c r="F11" s="61">
        <v>237000</v>
      </c>
      <c r="G11" s="57">
        <f t="shared" si="2"/>
        <v>132128.33333333331</v>
      </c>
      <c r="H11" s="57">
        <f t="shared" si="3"/>
        <v>2.4044426504534728</v>
      </c>
      <c r="I11" s="61">
        <v>23300</v>
      </c>
      <c r="J11" s="57">
        <f t="shared" si="4"/>
        <v>43779.166666666672</v>
      </c>
      <c r="K11" s="57">
        <f t="shared" si="5"/>
        <v>0.92138574283810548</v>
      </c>
      <c r="L11" s="57">
        <f t="shared" si="6"/>
        <v>6.4456055520659534</v>
      </c>
    </row>
    <row r="12" spans="2:12" x14ac:dyDescent="0.25">
      <c r="B12" s="55" t="s">
        <v>67</v>
      </c>
      <c r="C12" s="61">
        <v>62500</v>
      </c>
      <c r="D12" s="57">
        <f t="shared" si="0"/>
        <v>45866.666666666672</v>
      </c>
      <c r="E12" s="57">
        <f t="shared" si="1"/>
        <v>8.9534883720930249</v>
      </c>
      <c r="F12" s="61">
        <v>61250</v>
      </c>
      <c r="G12" s="57">
        <f t="shared" si="2"/>
        <v>43621.666666666672</v>
      </c>
      <c r="H12" s="57">
        <f t="shared" si="3"/>
        <v>7.2829633591869447</v>
      </c>
      <c r="I12" s="61">
        <v>60025</v>
      </c>
      <c r="J12" s="57">
        <f t="shared" si="4"/>
        <v>7054.1666666666715</v>
      </c>
      <c r="K12" s="57">
        <f t="shared" si="5"/>
        <v>5.7182516243354806</v>
      </c>
      <c r="L12" s="57">
        <f t="shared" si="6"/>
        <v>21.95470335561545</v>
      </c>
    </row>
    <row r="13" spans="2:12" x14ac:dyDescent="0.25">
      <c r="B13" s="55" t="s">
        <v>73</v>
      </c>
      <c r="C13" s="61">
        <v>93700</v>
      </c>
      <c r="D13" s="57">
        <f t="shared" si="0"/>
        <v>14666.666666666672</v>
      </c>
      <c r="E13" s="57">
        <f t="shared" si="1"/>
        <v>28</v>
      </c>
      <c r="F13" s="61">
        <v>87000</v>
      </c>
      <c r="G13" s="57">
        <f t="shared" si="2"/>
        <v>17871.666666666672</v>
      </c>
      <c r="H13" s="57">
        <f t="shared" si="3"/>
        <v>17.776461811060326</v>
      </c>
      <c r="I13" s="61">
        <v>85200</v>
      </c>
      <c r="J13" s="57">
        <f t="shared" si="4"/>
        <v>18120.833333333328</v>
      </c>
      <c r="K13" s="57">
        <f t="shared" si="5"/>
        <v>2.2260289721775068</v>
      </c>
      <c r="L13" s="57">
        <f t="shared" si="6"/>
        <v>48.002490783237839</v>
      </c>
    </row>
    <row r="14" spans="2:12" x14ac:dyDescent="0.25">
      <c r="B14" s="55" t="s">
        <v>83</v>
      </c>
      <c r="C14" s="61">
        <v>55000</v>
      </c>
      <c r="D14" s="57">
        <f t="shared" si="0"/>
        <v>53366.666666666672</v>
      </c>
      <c r="E14" s="57">
        <f t="shared" si="1"/>
        <v>7.6951905059337928</v>
      </c>
      <c r="F14" s="61">
        <v>54980</v>
      </c>
      <c r="G14" s="57">
        <f t="shared" si="2"/>
        <v>49891.666666666672</v>
      </c>
      <c r="H14" s="57">
        <f t="shared" si="3"/>
        <v>6.3676966761316152</v>
      </c>
      <c r="I14" s="61">
        <v>54950</v>
      </c>
      <c r="J14" s="57">
        <f t="shared" si="4"/>
        <v>12129.166666666672</v>
      </c>
      <c r="K14" s="57">
        <f t="shared" si="5"/>
        <v>3.3256612847818521</v>
      </c>
      <c r="L14" s="57">
        <f t="shared" ref="L14" si="7">E14+H14+K14</f>
        <v>17.388548466847261</v>
      </c>
    </row>
    <row r="15" spans="2:12" x14ac:dyDescent="0.25">
      <c r="B15" s="74"/>
      <c r="C15" s="107"/>
      <c r="D15" s="109"/>
      <c r="E15" s="109"/>
      <c r="F15" s="107"/>
      <c r="G15" s="109"/>
      <c r="H15" s="109"/>
      <c r="I15" s="107"/>
      <c r="J15" s="109"/>
      <c r="K15" s="109"/>
      <c r="L15" s="109"/>
    </row>
    <row r="16" spans="2:12" x14ac:dyDescent="0.25">
      <c r="B16" s="74"/>
      <c r="C16" s="75" t="s">
        <v>254</v>
      </c>
      <c r="D16" s="76" t="s">
        <v>152</v>
      </c>
      <c r="E16" s="109"/>
      <c r="F16" s="75" t="s">
        <v>254</v>
      </c>
      <c r="G16" s="76" t="s">
        <v>152</v>
      </c>
      <c r="H16" s="109"/>
      <c r="I16" s="75" t="s">
        <v>254</v>
      </c>
      <c r="J16" s="76" t="s">
        <v>152</v>
      </c>
      <c r="K16" s="109"/>
      <c r="L16" s="109"/>
    </row>
    <row r="17" spans="2:12" x14ac:dyDescent="0.25">
      <c r="B17" s="74"/>
      <c r="C17" s="75">
        <f>AVERAGE(C9:C14)</f>
        <v>108366.66666666667</v>
      </c>
      <c r="D17" s="76">
        <f>MIN(D9:D14)</f>
        <v>14666.666666666672</v>
      </c>
      <c r="E17" s="76"/>
      <c r="F17" s="75">
        <f>AVERAGE(F9:F14)</f>
        <v>104871.66666666667</v>
      </c>
      <c r="G17" s="76">
        <f>MIN(G9:G14)</f>
        <v>15128.333333333328</v>
      </c>
      <c r="H17" s="76"/>
      <c r="I17" s="75">
        <f>AVERAGE(I9:I14)</f>
        <v>67079.166666666672</v>
      </c>
      <c r="J17" s="76">
        <f>MIN(J9:J14)</f>
        <v>1920.8333333333285</v>
      </c>
      <c r="K17" s="76"/>
      <c r="L17" s="76"/>
    </row>
    <row r="18" spans="2:12" x14ac:dyDescent="0.25">
      <c r="F18" s="50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F11E7-D218-4A7A-835C-A63488D45B47}">
  <sheetPr codeName="Hoja57"/>
  <dimension ref="B2:L16"/>
  <sheetViews>
    <sheetView showGridLines="0" showRowColHeaders="0" topLeftCell="A3" zoomScale="82" zoomScaleNormal="82" workbookViewId="0">
      <selection activeCell="L12" sqref="L12"/>
    </sheetView>
  </sheetViews>
  <sheetFormatPr baseColWidth="10" defaultRowHeight="15" x14ac:dyDescent="0.25"/>
  <cols>
    <col min="1" max="1" width="4.7109375" customWidth="1"/>
    <col min="2" max="2" width="47.85546875" customWidth="1"/>
    <col min="3" max="3" width="14.42578125" customWidth="1"/>
    <col min="4" max="4" width="19" customWidth="1"/>
    <col min="5" max="5" width="15.85546875" customWidth="1"/>
    <col min="6" max="6" width="16.42578125" customWidth="1"/>
    <col min="7" max="7" width="17.85546875" customWidth="1"/>
    <col min="8" max="8" width="12.42578125" customWidth="1"/>
    <col min="9" max="9" width="14.42578125" customWidth="1"/>
    <col min="10" max="10" width="15.28515625" customWidth="1"/>
    <col min="11" max="11" width="10.7109375" customWidth="1"/>
    <col min="13" max="13" width="13.28515625" customWidth="1"/>
    <col min="14" max="14" width="14.140625" customWidth="1"/>
  </cols>
  <sheetData>
    <row r="2" spans="2:12" ht="24" customHeight="1" x14ac:dyDescent="0.25">
      <c r="C2" s="1" t="s">
        <v>0</v>
      </c>
    </row>
    <row r="3" spans="2:12" ht="38.25" customHeight="1" x14ac:dyDescent="0.25">
      <c r="B3" s="127" t="s">
        <v>57</v>
      </c>
      <c r="C3" s="127"/>
      <c r="D3" s="127"/>
      <c r="E3" s="127"/>
    </row>
    <row r="4" spans="2:12" x14ac:dyDescent="0.25">
      <c r="B4" s="126" t="s">
        <v>2</v>
      </c>
      <c r="C4" s="126"/>
      <c r="D4" s="126"/>
    </row>
    <row r="5" spans="2:12" ht="9.75" customHeight="1" x14ac:dyDescent="0.25"/>
    <row r="6" spans="2:12" ht="7.5" customHeight="1" x14ac:dyDescent="0.25"/>
    <row r="8" spans="2:12" ht="30" x14ac:dyDescent="0.25">
      <c r="B8" s="54" t="s">
        <v>3</v>
      </c>
      <c r="C8" s="54" t="s">
        <v>134</v>
      </c>
      <c r="D8" s="54" t="s">
        <v>110</v>
      </c>
      <c r="E8" s="54" t="s">
        <v>151</v>
      </c>
      <c r="F8" s="54" t="s">
        <v>135</v>
      </c>
      <c r="G8" s="54" t="s">
        <v>110</v>
      </c>
      <c r="H8" s="54" t="s">
        <v>151</v>
      </c>
      <c r="I8" s="54" t="s">
        <v>246</v>
      </c>
      <c r="J8" s="54" t="s">
        <v>110</v>
      </c>
      <c r="K8" s="54" t="s">
        <v>151</v>
      </c>
      <c r="L8" s="54" t="s">
        <v>249</v>
      </c>
    </row>
    <row r="9" spans="2:12" x14ac:dyDescent="0.25">
      <c r="B9" s="55" t="s">
        <v>78</v>
      </c>
      <c r="C9" s="61">
        <v>120000</v>
      </c>
      <c r="D9" s="57">
        <f>ABS(C9-$C$14)</f>
        <v>2337.5</v>
      </c>
      <c r="E9" s="57">
        <f>(70*40%)*$D$14/D9</f>
        <v>28</v>
      </c>
      <c r="F9" s="61">
        <v>119900</v>
      </c>
      <c r="G9" s="57">
        <f>ABS(F9-$F$14)</f>
        <v>1487.5</v>
      </c>
      <c r="H9" s="57">
        <f>(70*30%)*$G$14/G9</f>
        <v>21</v>
      </c>
      <c r="I9" s="61">
        <v>119800</v>
      </c>
      <c r="J9" s="57">
        <f>ABS(I9-$I$14)</f>
        <v>975</v>
      </c>
      <c r="K9" s="57">
        <f>(70*30%)*$J$14/J9</f>
        <v>21</v>
      </c>
      <c r="L9" s="57">
        <f>E9+H9+K9</f>
        <v>70</v>
      </c>
    </row>
    <row r="10" spans="2:12" x14ac:dyDescent="0.25">
      <c r="B10" s="55" t="s">
        <v>93</v>
      </c>
      <c r="C10" s="61">
        <v>117450</v>
      </c>
      <c r="D10" s="57">
        <f>ABS(C10-$C$14)</f>
        <v>4887.5</v>
      </c>
      <c r="E10" s="57">
        <f>(70*40%)*$D$14/D10</f>
        <v>13.391304347826088</v>
      </c>
      <c r="F10" s="61">
        <v>116250</v>
      </c>
      <c r="G10" s="57">
        <f>ABS(F10-$F$14)</f>
        <v>5137.5</v>
      </c>
      <c r="H10" s="57">
        <f>(70*30%)*$G$14/G10</f>
        <v>6.0802919708029197</v>
      </c>
      <c r="I10" s="61">
        <v>116000</v>
      </c>
      <c r="J10" s="57">
        <f>ABS(I10-$I$14)</f>
        <v>4775</v>
      </c>
      <c r="K10" s="57">
        <f>(70*30%)*$J$14/J10</f>
        <v>4.2879581151832458</v>
      </c>
      <c r="L10" s="57">
        <f t="shared" ref="L10:L11" si="0">E10+H10+K10</f>
        <v>23.759554433812255</v>
      </c>
    </row>
    <row r="11" spans="2:12" x14ac:dyDescent="0.25">
      <c r="B11" s="55" t="s">
        <v>82</v>
      </c>
      <c r="C11" s="61">
        <v>138500</v>
      </c>
      <c r="D11" s="57">
        <f>ABS(C11-$C$14)</f>
        <v>16162.5</v>
      </c>
      <c r="E11" s="57">
        <f>(70*40%)*$D$14/D11</f>
        <v>4.049497293116783</v>
      </c>
      <c r="F11" s="61">
        <v>137500</v>
      </c>
      <c r="G11" s="57">
        <f>ABS(F11-$F$14)</f>
        <v>16112.5</v>
      </c>
      <c r="H11" s="57">
        <f>(70*30%)*$G$14/G11</f>
        <v>1.9387121799844842</v>
      </c>
      <c r="I11" s="61">
        <v>136500</v>
      </c>
      <c r="J11" s="57">
        <f>ABS(I11-$I$14)</f>
        <v>15725</v>
      </c>
      <c r="K11" s="57">
        <f>(70*30%)*$J$14/J11</f>
        <v>1.3020667726550079</v>
      </c>
      <c r="L11" s="57">
        <f t="shared" si="0"/>
        <v>7.2902762457562744</v>
      </c>
    </row>
    <row r="12" spans="2:12" x14ac:dyDescent="0.25">
      <c r="B12" s="55" t="s">
        <v>81</v>
      </c>
      <c r="C12" s="61">
        <v>113400</v>
      </c>
      <c r="D12" s="57">
        <f>ABS(C12-$C$14)</f>
        <v>8937.5</v>
      </c>
      <c r="E12" s="57">
        <f>(70*40%)*$D$14/D12</f>
        <v>7.3230769230769228</v>
      </c>
      <c r="F12" s="61">
        <v>111900</v>
      </c>
      <c r="G12" s="57">
        <f>ABS(F12-$F$14)</f>
        <v>9487.5</v>
      </c>
      <c r="H12" s="57">
        <f>(70*30%)*$G$14/G12</f>
        <v>3.2924901185770752</v>
      </c>
      <c r="I12" s="61">
        <v>110800</v>
      </c>
      <c r="J12" s="57">
        <f>ABS(I12-$I$14)</f>
        <v>9975</v>
      </c>
      <c r="K12" s="57">
        <f>(70*30%)*$J$14/J12</f>
        <v>2.0526315789473686</v>
      </c>
      <c r="L12" s="57">
        <f t="shared" ref="L12" si="1">E12+H12+K12</f>
        <v>12.668198620601366</v>
      </c>
    </row>
    <row r="13" spans="2:12" x14ac:dyDescent="0.25">
      <c r="B13" s="62"/>
      <c r="C13" s="75" t="s">
        <v>254</v>
      </c>
      <c r="D13" s="76" t="s">
        <v>152</v>
      </c>
      <c r="E13" s="109"/>
      <c r="F13" s="75" t="s">
        <v>254</v>
      </c>
      <c r="G13" s="76" t="s">
        <v>152</v>
      </c>
      <c r="H13" s="109"/>
      <c r="I13" s="75" t="s">
        <v>254</v>
      </c>
      <c r="J13" s="76" t="s">
        <v>152</v>
      </c>
      <c r="K13" s="109"/>
      <c r="L13" s="109"/>
    </row>
    <row r="14" spans="2:12" x14ac:dyDescent="0.25">
      <c r="B14" s="62"/>
      <c r="C14" s="75">
        <f>AVERAGE(C9:C12)</f>
        <v>122337.5</v>
      </c>
      <c r="D14" s="76">
        <f>MIN(D9:D12)</f>
        <v>2337.5</v>
      </c>
      <c r="E14" s="76"/>
      <c r="F14" s="75">
        <f>AVERAGE(F9:F12)</f>
        <v>121387.5</v>
      </c>
      <c r="G14" s="76">
        <f>MIN(G9:G12)</f>
        <v>1487.5</v>
      </c>
      <c r="H14" s="76"/>
      <c r="I14" s="75">
        <f>AVERAGE(I9:I12)</f>
        <v>120775</v>
      </c>
      <c r="J14" s="76">
        <f>MIN(J9:J12)</f>
        <v>975</v>
      </c>
      <c r="K14" s="76"/>
      <c r="L14" s="76"/>
    </row>
    <row r="15" spans="2:12" x14ac:dyDescent="0.25"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</row>
    <row r="16" spans="2:12" x14ac:dyDescent="0.25"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5D08E-66BA-41DE-860F-48129F86B7F0}">
  <sheetPr codeName="Hoja58"/>
  <dimension ref="B2:I15"/>
  <sheetViews>
    <sheetView showGridLines="0" showRowColHeaders="0" topLeftCell="A4" workbookViewId="0">
      <selection activeCell="K9" sqref="K9"/>
    </sheetView>
  </sheetViews>
  <sheetFormatPr baseColWidth="10" defaultRowHeight="15" x14ac:dyDescent="0.25"/>
  <cols>
    <col min="1" max="1" width="4.7109375" customWidth="1"/>
    <col min="2" max="2" width="33.42578125" bestFit="1" customWidth="1"/>
    <col min="4" max="4" width="19" customWidth="1"/>
    <col min="5" max="5" width="15.85546875" customWidth="1"/>
    <col min="6" max="6" width="16.42578125" customWidth="1"/>
    <col min="7" max="7" width="17.85546875" customWidth="1"/>
    <col min="8" max="8" width="12.42578125" customWidth="1"/>
    <col min="9" max="9" width="14.42578125" customWidth="1"/>
    <col min="10" max="10" width="15.28515625" customWidth="1"/>
    <col min="11" max="11" width="10.7109375" customWidth="1"/>
    <col min="13" max="13" width="13.28515625" customWidth="1"/>
    <col min="14" max="14" width="14.140625" customWidth="1"/>
  </cols>
  <sheetData>
    <row r="2" spans="2:9" ht="24" customHeight="1" x14ac:dyDescent="0.25">
      <c r="C2" s="1" t="s">
        <v>0</v>
      </c>
    </row>
    <row r="3" spans="2:9" ht="38.25" customHeight="1" x14ac:dyDescent="0.25">
      <c r="B3" s="127" t="s">
        <v>58</v>
      </c>
      <c r="C3" s="127"/>
      <c r="D3" s="127"/>
      <c r="E3" s="127"/>
    </row>
    <row r="4" spans="2:9" x14ac:dyDescent="0.25">
      <c r="B4" s="126" t="s">
        <v>2</v>
      </c>
      <c r="C4" s="126"/>
      <c r="D4" s="126"/>
    </row>
    <row r="5" spans="2:9" ht="9.75" customHeight="1" x14ac:dyDescent="0.25"/>
    <row r="6" spans="2:9" ht="7.5" customHeight="1" x14ac:dyDescent="0.25"/>
    <row r="8" spans="2:9" ht="62.25" customHeight="1" x14ac:dyDescent="0.25">
      <c r="B8" s="54" t="s">
        <v>3</v>
      </c>
      <c r="C8" s="54" t="s">
        <v>227</v>
      </c>
      <c r="D8" s="54" t="s">
        <v>110</v>
      </c>
      <c r="E8" s="54" t="s">
        <v>151</v>
      </c>
      <c r="F8" s="54" t="s">
        <v>243</v>
      </c>
      <c r="G8" s="54" t="s">
        <v>110</v>
      </c>
      <c r="H8" s="54" t="s">
        <v>151</v>
      </c>
      <c r="I8" s="54" t="s">
        <v>249</v>
      </c>
    </row>
    <row r="9" spans="2:9" x14ac:dyDescent="0.25">
      <c r="B9" s="55" t="s">
        <v>107</v>
      </c>
      <c r="C9" s="61">
        <v>100840.33613445378</v>
      </c>
      <c r="D9" s="67">
        <f>ABS(C9-$C$13)</f>
        <v>20170.168067226899</v>
      </c>
      <c r="E9" s="67">
        <f>(70*60%)*$D$13/D9</f>
        <v>41.999999999999972</v>
      </c>
      <c r="F9" s="61">
        <v>97478.991596638662</v>
      </c>
      <c r="G9" s="67">
        <f>ABS(F9-$F$13)</f>
        <v>19339.495798319331</v>
      </c>
      <c r="H9" s="67">
        <f>(70*40%)*$G$13/G9</f>
        <v>27.999999999999996</v>
      </c>
      <c r="I9" s="95">
        <f>E9+H9</f>
        <v>69.999999999999972</v>
      </c>
    </row>
    <row r="10" spans="2:9" x14ac:dyDescent="0.25">
      <c r="B10" s="55" t="s">
        <v>103</v>
      </c>
      <c r="C10" s="61">
        <v>60500</v>
      </c>
      <c r="D10" s="67">
        <f>ABS(C10-$C$13)</f>
        <v>20170.168067226885</v>
      </c>
      <c r="E10" s="67">
        <f>(70*60%)*$D$13/D10</f>
        <v>42</v>
      </c>
      <c r="F10" s="61">
        <v>58800</v>
      </c>
      <c r="G10" s="67">
        <f>ABS(F10-$F$13)</f>
        <v>19339.495798319331</v>
      </c>
      <c r="H10" s="67">
        <f>(70*40%)*$G$13/G10</f>
        <v>27.999999999999996</v>
      </c>
      <c r="I10" s="95">
        <f>E10+H10</f>
        <v>70</v>
      </c>
    </row>
    <row r="11" spans="2:9" x14ac:dyDescent="0.25">
      <c r="B11" s="62"/>
      <c r="C11" s="107"/>
      <c r="D11" s="115"/>
      <c r="E11" s="115"/>
      <c r="F11" s="116"/>
      <c r="G11" s="115"/>
      <c r="H11" s="115"/>
      <c r="I11" s="98"/>
    </row>
    <row r="12" spans="2:9" x14ac:dyDescent="0.25">
      <c r="B12" s="62"/>
      <c r="C12" s="75" t="s">
        <v>254</v>
      </c>
      <c r="D12" s="74" t="s">
        <v>152</v>
      </c>
      <c r="E12" s="74"/>
      <c r="F12" s="75" t="s">
        <v>254</v>
      </c>
      <c r="G12" s="74" t="s">
        <v>152</v>
      </c>
      <c r="H12" s="74"/>
      <c r="I12" s="74"/>
    </row>
    <row r="13" spans="2:9" x14ac:dyDescent="0.25">
      <c r="B13" s="62"/>
      <c r="C13" s="75">
        <f>AVERAGE(C9:C10)</f>
        <v>80670.168067226885</v>
      </c>
      <c r="D13" s="74">
        <f>MIN(D9:D10)</f>
        <v>20170.168067226885</v>
      </c>
      <c r="E13" s="74"/>
      <c r="F13" s="75">
        <f>AVERAGE(F9:F10)</f>
        <v>78139.495798319331</v>
      </c>
      <c r="G13" s="74">
        <f>MIN(G9:G10)</f>
        <v>19339.495798319331</v>
      </c>
      <c r="H13" s="74"/>
      <c r="I13" s="74"/>
    </row>
    <row r="14" spans="2:9" x14ac:dyDescent="0.25">
      <c r="C14" s="46"/>
      <c r="D14" s="46"/>
      <c r="E14" s="46"/>
      <c r="F14" s="46"/>
      <c r="G14" s="114"/>
      <c r="H14" s="46"/>
      <c r="I14" s="46"/>
    </row>
    <row r="15" spans="2:9" x14ac:dyDescent="0.25">
      <c r="G15" s="19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9EDCB-AE37-4D65-9718-B51B2E763280}">
  <sheetPr codeName="Hoja59"/>
  <dimension ref="A2:M48"/>
  <sheetViews>
    <sheetView showGridLines="0" workbookViewId="0">
      <selection activeCell="A5" sqref="A5:XFD5"/>
    </sheetView>
  </sheetViews>
  <sheetFormatPr baseColWidth="10" defaultRowHeight="15" x14ac:dyDescent="0.25"/>
  <cols>
    <col min="1" max="1" width="4.7109375" customWidth="1"/>
    <col min="2" max="2" width="33.42578125" bestFit="1" customWidth="1"/>
    <col min="4" max="4" width="19" customWidth="1"/>
    <col min="5" max="5" width="15.85546875" customWidth="1"/>
    <col min="6" max="6" width="16.42578125" customWidth="1"/>
    <col min="7" max="7" width="17.85546875" customWidth="1"/>
    <col min="8" max="8" width="12.42578125" customWidth="1"/>
    <col min="9" max="9" width="14.42578125" customWidth="1"/>
    <col min="10" max="10" width="15.28515625" customWidth="1"/>
    <col min="11" max="11" width="10.7109375" customWidth="1"/>
    <col min="13" max="13" width="13.28515625" customWidth="1"/>
    <col min="14" max="14" width="14.140625" customWidth="1"/>
  </cols>
  <sheetData>
    <row r="2" spans="2:13" ht="23.25" customHeight="1" x14ac:dyDescent="0.25">
      <c r="C2" s="1" t="s">
        <v>0</v>
      </c>
    </row>
    <row r="3" spans="2:13" ht="26.25" customHeight="1" x14ac:dyDescent="0.25">
      <c r="B3" s="127" t="s">
        <v>59</v>
      </c>
      <c r="C3" s="127"/>
      <c r="D3" s="127"/>
      <c r="E3" s="127"/>
    </row>
    <row r="4" spans="2:13" x14ac:dyDescent="0.25">
      <c r="B4" s="126" t="s">
        <v>2</v>
      </c>
      <c r="C4" s="126"/>
      <c r="D4" s="126"/>
    </row>
    <row r="5" spans="2:13" ht="7.5" customHeight="1" x14ac:dyDescent="0.25"/>
    <row r="7" spans="2:13" ht="62.25" customHeight="1" x14ac:dyDescent="0.25">
      <c r="B7" s="66" t="s">
        <v>3</v>
      </c>
      <c r="C7" s="54" t="s">
        <v>118</v>
      </c>
      <c r="D7" s="54" t="s">
        <v>110</v>
      </c>
      <c r="E7" s="54" t="s">
        <v>151</v>
      </c>
      <c r="F7" s="54" t="s">
        <v>126</v>
      </c>
      <c r="G7" s="54" t="s">
        <v>110</v>
      </c>
      <c r="H7" s="54" t="s">
        <v>151</v>
      </c>
      <c r="I7" s="54" t="s">
        <v>127</v>
      </c>
      <c r="J7" s="54" t="s">
        <v>110</v>
      </c>
      <c r="K7" s="54" t="s">
        <v>151</v>
      </c>
      <c r="L7" s="54" t="s">
        <v>153</v>
      </c>
    </row>
    <row r="8" spans="2:13" x14ac:dyDescent="0.25">
      <c r="B8" s="55" t="s">
        <v>93</v>
      </c>
      <c r="C8" s="61">
        <v>33800</v>
      </c>
      <c r="D8" s="67">
        <f>ABS(C8-$C$12)</f>
        <v>250</v>
      </c>
      <c r="E8" s="67">
        <f>(70*40%)*$D$12/D8</f>
        <v>28</v>
      </c>
      <c r="F8" s="56">
        <v>33500</v>
      </c>
      <c r="G8" s="67">
        <f>ABS(F8-$F$12)</f>
        <v>250</v>
      </c>
      <c r="H8" s="67">
        <f>(70*30%)*$G$12/G8</f>
        <v>21</v>
      </c>
      <c r="I8" s="56">
        <v>33400</v>
      </c>
      <c r="J8" s="67">
        <f>ABS(I8-$I$12)</f>
        <v>250</v>
      </c>
      <c r="K8" s="67">
        <f>(70*30%)*$J$12/J8</f>
        <v>21</v>
      </c>
      <c r="L8" s="67">
        <f>E8+H8+K8</f>
        <v>70</v>
      </c>
    </row>
    <row r="9" spans="2:13" ht="30" x14ac:dyDescent="0.25">
      <c r="B9" s="59" t="s">
        <v>68</v>
      </c>
      <c r="C9" s="61">
        <v>34300</v>
      </c>
      <c r="D9" s="67">
        <f>ABS(C9-$C$12)</f>
        <v>250</v>
      </c>
      <c r="E9" s="67">
        <f>(70*40%)*$D$12/D9</f>
        <v>28</v>
      </c>
      <c r="F9" s="56">
        <v>34000</v>
      </c>
      <c r="G9" s="67">
        <f>ABS(F9-$F$12)</f>
        <v>250</v>
      </c>
      <c r="H9" s="67">
        <f>(70*30%)*$G$12/G9</f>
        <v>21</v>
      </c>
      <c r="I9" s="56">
        <v>33900</v>
      </c>
      <c r="J9" s="67">
        <f>ABS(I9-$I$12)</f>
        <v>250</v>
      </c>
      <c r="K9" s="67">
        <f>(70*30%)*$J$12/J9</f>
        <v>21</v>
      </c>
      <c r="L9" s="67">
        <f t="shared" ref="L9" si="0">E9+H9+K9</f>
        <v>70</v>
      </c>
    </row>
    <row r="10" spans="2:13" x14ac:dyDescent="0.25">
      <c r="B10" s="62"/>
      <c r="C10" s="107"/>
      <c r="D10" s="97"/>
      <c r="E10" s="97"/>
      <c r="F10" s="107"/>
      <c r="G10" s="97"/>
      <c r="H10" s="97"/>
      <c r="I10" s="107"/>
      <c r="J10" s="97"/>
      <c r="K10" s="97"/>
      <c r="L10" s="97"/>
    </row>
    <row r="11" spans="2:13" x14ac:dyDescent="0.25">
      <c r="B11" s="62"/>
      <c r="C11" s="75" t="s">
        <v>254</v>
      </c>
      <c r="D11" s="63" t="s">
        <v>152</v>
      </c>
      <c r="E11" s="97"/>
      <c r="F11" s="75" t="s">
        <v>254</v>
      </c>
      <c r="G11" s="63" t="s">
        <v>152</v>
      </c>
      <c r="H11" s="97"/>
      <c r="I11" s="75" t="s">
        <v>254</v>
      </c>
      <c r="J11" s="63" t="s">
        <v>152</v>
      </c>
      <c r="K11" s="97"/>
      <c r="L11" s="97"/>
    </row>
    <row r="12" spans="2:13" x14ac:dyDescent="0.25">
      <c r="B12" s="62"/>
      <c r="C12" s="75">
        <f>AVERAGE(C8:C9)</f>
        <v>34050</v>
      </c>
      <c r="D12" s="63">
        <f>MIN(D8:D9)</f>
        <v>250</v>
      </c>
      <c r="E12" s="63"/>
      <c r="F12" s="75">
        <f>AVERAGE(F8:F9)</f>
        <v>33750</v>
      </c>
      <c r="G12" s="63">
        <f t="shared" ref="G12" si="1">MIN(G8:G9)</f>
        <v>250</v>
      </c>
      <c r="H12" s="63"/>
      <c r="I12" s="75">
        <f>AVERAGE(I8:I9)</f>
        <v>33650</v>
      </c>
      <c r="J12" s="63">
        <f>MIN(J8:J9)</f>
        <v>250</v>
      </c>
      <c r="K12" s="63"/>
      <c r="L12" s="63"/>
    </row>
    <row r="13" spans="2:13" x14ac:dyDescent="0.25">
      <c r="B13" s="62"/>
      <c r="C13" s="75"/>
      <c r="D13" s="63"/>
      <c r="E13" s="63"/>
      <c r="F13" s="63"/>
      <c r="G13" s="63"/>
      <c r="H13" s="63"/>
      <c r="I13" s="63"/>
      <c r="J13" s="63"/>
      <c r="K13" s="63"/>
      <c r="L13" s="63"/>
      <c r="M13" s="62"/>
    </row>
    <row r="14" spans="2:13" x14ac:dyDescent="0.25"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</row>
    <row r="46" spans="1:1" ht="26.25" customHeight="1" x14ac:dyDescent="0.25"/>
    <row r="47" spans="1:1" ht="349.5" customHeight="1" x14ac:dyDescent="0.25"/>
    <row r="48" spans="1:1" ht="225.75" customHeight="1" x14ac:dyDescent="0.25">
      <c r="A48" s="5"/>
    </row>
  </sheetData>
  <mergeCells count="2">
    <mergeCell ref="B3:E3"/>
    <mergeCell ref="B4:D4"/>
  </mergeCells>
  <pageMargins left="0.7" right="0.7" top="0.75" bottom="0.75" header="0.3" footer="0.3"/>
  <pageSetup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348BAC8BE4C6D4E9CE43D9743FE7237" ma:contentTypeVersion="7" ma:contentTypeDescription="Crear nuevo documento." ma:contentTypeScope="" ma:versionID="0c8ae9d215f7668cd00f6ae069628277">
  <xsd:schema xmlns:xsd="http://www.w3.org/2001/XMLSchema" xmlns:xs="http://www.w3.org/2001/XMLSchema" xmlns:p="http://schemas.microsoft.com/office/2006/metadata/properties" xmlns:ns2="43873f88-fdf3-47c7-9c73-0f27ee2bbd51" targetNamespace="http://schemas.microsoft.com/office/2006/metadata/properties" ma:root="true" ma:fieldsID="b75ab631882e9b943cf717b8a60cb3a6" ns2:_="">
    <xsd:import namespace="43873f88-fdf3-47c7-9c73-0f27ee2bbd5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873f88-fdf3-47c7-9c73-0f27ee2bb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AC4AFEA-8D38-4869-B197-7DA2EBBF73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3873f88-fdf3-47c7-9c73-0f27ee2bbd5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5C7900-735A-490B-9F76-FE3C7D3B5556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43873f88-fdf3-47c7-9c73-0f27ee2bbd51"/>
    <ds:schemaRef ds:uri="http://purl.org/dc/elements/1.1/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A03A7A3-9806-4D82-91FB-5CE442ADC24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58</vt:i4>
      </vt:variant>
    </vt:vector>
  </HeadingPairs>
  <TitlesOfParts>
    <vt:vector size="58" baseType="lpstr">
      <vt:lpstr>Rangos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 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 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Enrique Fajardo Caballero</dc:creator>
  <cp:lastModifiedBy>Eilin Juliana Murcia Niño</cp:lastModifiedBy>
  <dcterms:created xsi:type="dcterms:W3CDTF">2019-09-20T16:53:36Z</dcterms:created>
  <dcterms:modified xsi:type="dcterms:W3CDTF">2019-10-09T22:45:55Z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0x0101000348BAC8BE4C6D4E9CE43D9743FE7237</vt:lpwstr>
  </property>
</Properties>
</file>