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INFRAESTRUCTURA 2023\4. EVALUACIONES 2023\24. SAMC-021 Ph las tguas\"/>
    </mc:Choice>
  </mc:AlternateContent>
  <bookViews>
    <workbookView xWindow="0" yWindow="0" windowWidth="28800" windowHeight="10920" tabRatio="623"/>
  </bookViews>
  <sheets>
    <sheet name="verificacion financiera " sheetId="3" r:id="rId1"/>
    <sheet name="Hoja1" sheetId="4" r:id="rId2"/>
    <sheet name="Hoja2" sheetId="5" r:id="rId3"/>
  </sheets>
  <definedNames>
    <definedName name="_xlnm._FilterDatabase" localSheetId="1" hidden="1">Hoja1!$B$1:$C$29</definedName>
    <definedName name="_xlnm.Print_Area" localSheetId="0">'verificacion financiera '!$A$1:$K$46</definedName>
  </definedNames>
  <calcPr calcId="162913"/>
</workbook>
</file>

<file path=xl/calcChain.xml><?xml version="1.0" encoding="utf-8"?>
<calcChain xmlns="http://schemas.openxmlformats.org/spreadsheetml/2006/main">
  <c r="B27" i="3" l="1"/>
  <c r="B26" i="3"/>
  <c r="B25" i="3"/>
  <c r="H8" i="3" l="1"/>
  <c r="F8" i="3"/>
  <c r="B24" i="3"/>
  <c r="A24" i="3"/>
  <c r="I14" i="3" l="1"/>
  <c r="I13" i="3"/>
  <c r="I12" i="3"/>
  <c r="I11" i="3"/>
  <c r="I10" i="3"/>
  <c r="I8" i="3"/>
  <c r="J8" i="3"/>
  <c r="K8" i="3" s="1"/>
  <c r="K10" i="3"/>
  <c r="K11" i="3"/>
  <c r="K12" i="3"/>
  <c r="K13" i="3"/>
  <c r="K14" i="3"/>
  <c r="D8" i="3" l="1"/>
  <c r="G14" i="3" l="1"/>
  <c r="G13" i="3"/>
  <c r="G12" i="3"/>
  <c r="G11" i="3"/>
  <c r="G10" i="3"/>
  <c r="G8" i="3"/>
  <c r="E14" i="3"/>
  <c r="E13" i="3"/>
  <c r="E12" i="3"/>
  <c r="E11" i="3"/>
  <c r="E10" i="3"/>
  <c r="E8" i="3"/>
  <c r="I9" i="5"/>
  <c r="A29" i="3" l="1"/>
  <c r="F4" i="3" l="1"/>
  <c r="H4" i="3" l="1"/>
  <c r="A25" i="3"/>
  <c r="J4" i="3" l="1"/>
  <c r="A27" i="3" s="1"/>
  <c r="A26" i="3"/>
</calcChain>
</file>

<file path=xl/comments1.xml><?xml version="1.0" encoding="utf-8"?>
<comments xmlns="http://schemas.openxmlformats.org/spreadsheetml/2006/main">
  <authors>
    <author>PAGADOR</author>
  </authors>
  <commentList>
    <comment ref="B13" authorId="0" shapeId="0">
      <text>
        <r>
          <rPr>
            <b/>
            <sz val="9"/>
            <color indexed="81"/>
            <rFont val="Tahoma"/>
            <family val="2"/>
          </rPr>
          <t>PAGADOR: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<sst xmlns="http://schemas.openxmlformats.org/spreadsheetml/2006/main" count="114" uniqueCount="67">
  <si>
    <t>REQUISITOS DE CAPACIDAD FINANCIERA</t>
  </si>
  <si>
    <t>INDICADORES PROPONENTE</t>
  </si>
  <si>
    <t xml:space="preserve">Secretaria de  Hacienda </t>
  </si>
  <si>
    <t>INDICADORES FINANCIEROS ESTABLECIDOS</t>
  </si>
  <si>
    <t xml:space="preserve">MUNICIPIO DE SIBATE CUNDINAMARCA </t>
  </si>
  <si>
    <t xml:space="preserve">Presupuesto oficial:
</t>
  </si>
  <si>
    <t>MARTHA YOLANDA PULIDO BASTIDAS</t>
  </si>
  <si>
    <t>ANDRES MAURICIO CARDOZO ROA (MYPIME)</t>
  </si>
  <si>
    <t>CIMA INGENIERIA &amp; CONSTRUCCIONES S.A.S (MYPIME)</t>
  </si>
  <si>
    <t>JOSÉ LEONEL RODRÍGUEZ ORTIZ</t>
  </si>
  <si>
    <t>NUEVA ERA ARQUITECTURA E INGENIERIA SAS</t>
  </si>
  <si>
    <t>SNB INGENIERA SAS</t>
  </si>
  <si>
    <t>CONSORCIO LAGUNA 2023
SYG - SERVICIOS Y GESTION SAS 50%
ALIC CONSTRUCCION SAS 50%</t>
  </si>
  <si>
    <t>HCG CONSTRUCCIONES LTDA</t>
  </si>
  <si>
    <t>CONSORCIO MERC 2022
INFRAESTRUCTURA CAR Y CIA S.A.S 30%
MARTIN ERNESTO RIASCOS CAIPE 70%</t>
  </si>
  <si>
    <t>INGTEC SAS (MYPIME)</t>
  </si>
  <si>
    <t>CONSORCIO ING KASAF 2022
SAFRID INGENIERIA SAS 70%
ARDIKA INGENIERIA SAS 30% (MYPIME)</t>
  </si>
  <si>
    <t>CONSORCIO EDIFICAR SAN BENITO
INTERPROYECT MY SAS 10%
JAIRO LUIS SOCARRAS BONILLA 90%</t>
  </si>
  <si>
    <t>PROYECTOS Y CONSTRUCCIONES DE ARQUITECTURA E INGENIERIA COLOMBIANA S.A.S. – PROAINCOL S.A.S.</t>
  </si>
  <si>
    <t>CONSORCIO SALON COMUNAL 2023
JULIAN ANDRES COGOLLO BRICEÑO 90%
CAMICAL S.A.S 10%</t>
  </si>
  <si>
    <t>CONSORCIO SEGEN 2023
SEGEN DISEÑO Y CONSTRUCCIÓN SAS
PROYECTAR INGENIERIA COLOMBIANA SAS</t>
  </si>
  <si>
    <t>RODRIGO PULGARIN AGUIRRE (MYPIME)</t>
  </si>
  <si>
    <t>CONSORCIO CONSTRUIR
ECOBRAS CIVILES SAS 50%
CIO COMPAÑÍA SAS 50% (MYPIME)</t>
  </si>
  <si>
    <t>USCOM SAS</t>
  </si>
  <si>
    <t>INCODIM SAS (MYPIME)</t>
  </si>
  <si>
    <t>GESTION RURAL Y URBANA SAS</t>
  </si>
  <si>
    <t>CONINCAG SAS</t>
  </si>
  <si>
    <t>CONSORCIO JHS – MULTIPROPÓSITO
CONSTRUCTORA CARSU SAS 90%
JHS COLOMBIANA DE INGENIERÍA SAS 10%</t>
  </si>
  <si>
    <t>CONSORCIO RENOVACIÓN TOTAL
INGECOVI S.A.S.  10% (MYPIME)
MLAR INGENIERIA E.U.</t>
  </si>
  <si>
    <t>CONSORCIO ESFUERZO VERTICAL BENITO
MAURICIO RAFAEL PABA PINZÓN 90% (MYPIME)
ESFUERZO VERTICAL S.A.S 10%  (MYPIME)</t>
  </si>
  <si>
    <t>CONSORCIO DUCTOSCIVAL
INGEDUCTOS INGENIERIA ESPECIALIZADA S.A.S. 1% (MYPIME)
RIVAL CONSTRUCCIONES E INVERSIONES S.A.S. 99% (MYPIME)</t>
  </si>
  <si>
    <t>CONSORCIO LMPRO INGENIERIA
LMP INGENIERIA S.A.S 60%
PROMOTORA EL CAMPIN S.A.  40%</t>
  </si>
  <si>
    <t>STOA INGENIERIA DE AVANZADA LTDA</t>
  </si>
  <si>
    <t>CUMPLE</t>
  </si>
  <si>
    <t>INDETERMINADO</t>
  </si>
  <si>
    <t>CONSORCIO SOCIAL
URBESUR SAS 50%
JUAN FELIPE GONZALEZ 50%</t>
  </si>
  <si>
    <t xml:space="preserve">CONSORCIO CONSTRUCTORES 2022
YOVANNI BETANCPURT TAMAYO 50% (MYPIME)
GABRIEL ORLANDO MILLAN LEAL 50% </t>
  </si>
  <si>
    <t>CAPITAL DE TRABAJO
L= Activo Corriente - Pasivo Corriente
&gt;= 10% del P.O</t>
  </si>
  <si>
    <t>CIVIL AND ENVIRONMENTAL ENGINEERING SAS</t>
  </si>
  <si>
    <r>
      <t xml:space="preserve">ÍNDICE DE LIQUIDEZ
L. = Activo Corriente
      Pasivo Corriente
Deberá ser igual o superior a 1 ,21 para que el Proponente sea HABILITADO
Proponente persona natural o jurídica que demuestre la condición de </t>
    </r>
    <r>
      <rPr>
        <b/>
        <sz val="11"/>
        <rFont val="Tahoma"/>
        <family val="2"/>
      </rPr>
      <t>Mipyme</t>
    </r>
    <r>
      <rPr>
        <sz val="11"/>
        <rFont val="Tahoma"/>
        <family val="2"/>
      </rPr>
      <t xml:space="preserve"> 1,11</t>
    </r>
  </si>
  <si>
    <r>
      <t xml:space="preserve">NIVEL DE ENDEUDAMIENTO
N.E. = Pasivo Total  
        Activo Total 
Deberá ser igual o inferior al 0.70  para que la oferta sea HABILITADA
Proponente persona natural o jurídica que demuestre la condición de </t>
    </r>
    <r>
      <rPr>
        <b/>
        <sz val="11"/>
        <rFont val="Tahoma"/>
        <family val="2"/>
      </rPr>
      <t>Mipyme</t>
    </r>
    <r>
      <rPr>
        <sz val="11"/>
        <rFont val="Tahoma"/>
        <family val="2"/>
      </rPr>
      <t xml:space="preserve"> 0.75</t>
    </r>
  </si>
  <si>
    <r>
      <t>RAZÓN DE COBERTURA DE INTERÉS
Utilidad Operacional 
Gastos de Intereses
Deberá ser igual o superior al 1
Proponente persona natural o jurídica que demuestre la condición de</t>
    </r>
    <r>
      <rPr>
        <b/>
        <sz val="11"/>
        <rFont val="Tahoma"/>
        <family val="2"/>
      </rPr>
      <t xml:space="preserve"> Mipyme</t>
    </r>
    <r>
      <rPr>
        <sz val="11"/>
        <rFont val="Tahoma"/>
        <family val="2"/>
      </rPr>
      <t xml:space="preserve"> 0</t>
    </r>
  </si>
  <si>
    <r>
      <t xml:space="preserve">Rentabilidad sobre el patrimonio: 
Mayor o igual a 0.04
Proponente persona natural o jurídica que demuestre la condición de </t>
    </r>
    <r>
      <rPr>
        <b/>
        <sz val="11"/>
        <color indexed="8"/>
        <rFont val="Tahoma"/>
        <family val="2"/>
      </rPr>
      <t>Mipym</t>
    </r>
    <r>
      <rPr>
        <sz val="11"/>
        <color indexed="8"/>
        <rFont val="Tahoma"/>
        <family val="2"/>
      </rPr>
      <t>e 0</t>
    </r>
  </si>
  <si>
    <r>
      <t xml:space="preserve">Rentabilidad sobre Activos:
Mayor o igual a 0.02
Proponente persona natural o jurídica que demuestre la condición de </t>
    </r>
    <r>
      <rPr>
        <b/>
        <sz val="11"/>
        <color indexed="8"/>
        <rFont val="Tahoma"/>
        <family val="2"/>
      </rPr>
      <t>Mipyme</t>
    </r>
    <r>
      <rPr>
        <sz val="11"/>
        <color indexed="8"/>
        <rFont val="Tahoma"/>
        <family val="2"/>
      </rPr>
      <t xml:space="preserve"> 0</t>
    </r>
  </si>
  <si>
    <t>SONA INGENIEROS SAS</t>
  </si>
  <si>
    <t>OG INGENIERIA LTDA</t>
  </si>
  <si>
    <t>EUROINCO SAS</t>
  </si>
  <si>
    <t>MEJORAMIENTO DE LA VIA QUE CONDUCE DE LA VEREDA SAN FORTUNATO A LA VEREDA PERICO, EN EL SECTOR LAS TAGUAS DEL MUNICIPIO DE SIBATÉ, CUNDINAMARCA, SEGÚN CONVENIO ICCU 889-2023,</t>
  </si>
  <si>
    <t xml:space="preserve">SELECCIÓN ABREVIADA DE MENOR CUANTÍA DE OBRA DE INFRAESTRUCTURA DE TRANSPORTE SAMC-SI-021-2023 </t>
  </si>
  <si>
    <t>MIPYME 
100% 06/07/2023 (2021)
renovado 18/04/2023</t>
  </si>
  <si>
    <t>MIPYME
100%
22/07/2023 (2022)
inscrito 18/05/2023</t>
  </si>
  <si>
    <t>MIPYME
100%
06/07/2023 (2020)
renovado 26/04/2023</t>
  </si>
  <si>
    <t>MIPYME
100% 07/07/2023  (2020)
renovación 17/04/2023</t>
  </si>
  <si>
    <t>Mejor ingreso operacional de los últimos 5 años de c/proponente</t>
  </si>
  <si>
    <t>Tarjeta profesional</t>
  </si>
  <si>
    <t>Certificado JCC</t>
  </si>
  <si>
    <t>Dictamen revisor fiscal ( cuando requiera)</t>
  </si>
  <si>
    <r>
      <rPr>
        <b/>
        <sz val="11"/>
        <color indexed="8"/>
        <rFont val="Tahoma"/>
        <family val="2"/>
      </rPr>
      <t xml:space="preserve">Documentos </t>
    </r>
    <r>
      <rPr>
        <sz val="8"/>
        <color indexed="8"/>
        <rFont val="Tahoma"/>
        <family val="2"/>
      </rPr>
      <t xml:space="preserve">
</t>
    </r>
  </si>
  <si>
    <t>X</t>
  </si>
  <si>
    <t>REVISION DOCUMENTACION SOPORTE MEJOR INGRESO OPERACIONAL</t>
  </si>
  <si>
    <t>Contadora Publica</t>
  </si>
  <si>
    <t>Profesional Universitaria ( E )</t>
  </si>
  <si>
    <t>DIANA MARCELA MARTINEZ URREGO</t>
  </si>
  <si>
    <r>
      <t xml:space="preserve">EL SUSCRITO FUNCIONARIO CONCEPTÚA QUE  REVISADA LA DOCUMENTACIÓN Y VERIFICACIÓN FINANCIERA EN LOS DOCUMENTOS APORTADOS POR EL PROPONENTE </t>
    </r>
    <r>
      <rPr>
        <b/>
        <sz val="10"/>
        <rFont val="Tahoma"/>
        <family val="2"/>
      </rPr>
      <t xml:space="preserve">SE HABILITA  FINANCIERAMENTE A: </t>
    </r>
  </si>
  <si>
    <t>SI PRESENTO</t>
  </si>
  <si>
    <t>NO ADJUNTO DICTAMENTE REVISOR FISCAL O CONTADOR PUBLICO INDEPENDIENTE</t>
  </si>
  <si>
    <t>NO ADJUNTA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</si>
</sst>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&quot;$&quot;* #,##0.00_);_(&quot;$&quot;* \(#,##0.00\);_(&quot;$&quot;* &quot;-&quot;??_);_(@_)"/>
    <numFmt numFmtId="165" formatCode="_-&quot;$&quot;* #,##0.00_-;\-&quot;$&quot;* #,##0.00_-;_-&quot;$&quot;* &quot;-&quot;??_-;_-@_-"/>
    <numFmt numFmtId="166" formatCode="_-* #,##0.00\ &quot;€&quot;_-;\-* #,##0.00\ &quot;€&quot;_-;_-* &quot;-&quot;??\ &quot;€&quot;_-;_-@_-"/>
    <numFmt numFmtId="167" formatCode="&quot;$&quot;#,##0.00"/>
    <numFmt numFmtId="168" formatCode="0.0%"/>
    <numFmt numFmtId="169" formatCode="[$$-240A]#,##0.00"/>
    <numFmt numFmtId="170" formatCode="[$-F800]dddd\,\ mmmm\ dd\,\ yyyy"/>
  </numFmts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.5"/>
      <name val="Tahoma"/>
      <family val="2"/>
    </font>
    <font>
      <sz val="10.5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sz val="11"/>
      <color indexed="8"/>
      <name val="Tahoma"/>
      <family val="2"/>
    </font>
    <font>
      <b/>
      <sz val="11"/>
      <name val="Tahoma"/>
      <family val="2"/>
    </font>
    <font>
      <sz val="11"/>
      <name val="Tahoma"/>
      <family val="2"/>
    </font>
    <font>
      <sz val="10"/>
      <color indexed="8"/>
      <name val="Tahoma"/>
      <family val="2"/>
    </font>
    <font>
      <sz val="10"/>
      <name val="Arial"/>
      <family val="2"/>
    </font>
    <font>
      <sz val="12"/>
      <name val="Tahoma"/>
      <family val="2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b/>
      <sz val="12"/>
      <name val="Tahoma"/>
      <family val="2"/>
    </font>
    <font>
      <b/>
      <sz val="11"/>
      <color indexed="8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Tahoma"/>
      <family val="2"/>
    </font>
    <font>
      <sz val="8"/>
      <color indexed="8"/>
      <name val="Tahoma"/>
      <family val="2"/>
    </font>
    <font>
      <b/>
      <sz val="10"/>
      <color theme="1"/>
      <name val="Tahoma"/>
      <family val="2"/>
    </font>
    <font>
      <b/>
      <sz val="20"/>
      <color indexed="8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166" fontId="10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0" fillId="0" borderId="0"/>
    <xf numFmtId="0" fontId="12" fillId="0" borderId="0"/>
    <xf numFmtId="164" fontId="12" fillId="0" borderId="0" applyFont="0" applyFill="0" applyBorder="0" applyAlignment="0" applyProtection="0"/>
  </cellStyleXfs>
  <cellXfs count="125">
    <xf numFmtId="0" fontId="0" fillId="0" borderId="0" xfId="0"/>
    <xf numFmtId="0" fontId="2" fillId="0" borderId="0" xfId="0" applyFont="1" applyAlignment="1">
      <alignment horizontal="left" vertical="center"/>
    </xf>
    <xf numFmtId="0" fontId="6" fillId="0" borderId="0" xfId="0" applyFont="1"/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Border="1" applyAlignment="1">
      <alignment horizontal="left" vertical="center" wrapText="1"/>
    </xf>
    <xf numFmtId="167" fontId="13" fillId="0" borderId="5" xfId="0" applyNumberFormat="1" applyFont="1" applyBorder="1" applyAlignment="1">
      <alignment horizontal="center" vertical="center" wrapText="1"/>
    </xf>
    <xf numFmtId="9" fontId="13" fillId="0" borderId="5" xfId="0" applyNumberFormat="1" applyFont="1" applyBorder="1" applyAlignment="1">
      <alignment horizontal="center" vertical="center" wrapText="1"/>
    </xf>
    <xf numFmtId="2" fontId="5" fillId="0" borderId="8" xfId="0" applyNumberFormat="1" applyFont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horizontal="justify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14" fillId="3" borderId="1" xfId="0" applyFont="1" applyFill="1" applyBorder="1" applyAlignment="1">
      <alignment horizontal="center" vertical="center" wrapText="1"/>
    </xf>
    <xf numFmtId="168" fontId="13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16" fillId="0" borderId="0" xfId="0" applyFont="1"/>
    <xf numFmtId="0" fontId="6" fillId="0" borderId="4" xfId="0" applyFont="1" applyBorder="1"/>
    <xf numFmtId="0" fontId="5" fillId="2" borderId="23" xfId="0" applyFont="1" applyFill="1" applyBorder="1" applyAlignment="1">
      <alignment horizontal="center" vertical="center" wrapText="1"/>
    </xf>
    <xf numFmtId="10" fontId="5" fillId="4" borderId="26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10" fontId="5" fillId="4" borderId="5" xfId="0" applyNumberFormat="1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14" fillId="5" borderId="23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vertical="center" wrapText="1"/>
    </xf>
    <xf numFmtId="10" fontId="5" fillId="4" borderId="6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center" vertical="center" wrapText="1"/>
    </xf>
    <xf numFmtId="10" fontId="13" fillId="0" borderId="0" xfId="0" applyNumberFormat="1" applyFon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2" fontId="5" fillId="0" borderId="15" xfId="0" applyNumberFormat="1" applyFont="1" applyBorder="1" applyAlignment="1">
      <alignment horizontal="center" vertical="center" wrapText="1"/>
    </xf>
    <xf numFmtId="2" fontId="19" fillId="0" borderId="9" xfId="0" applyNumberFormat="1" applyFont="1" applyBorder="1" applyAlignment="1">
      <alignment horizontal="center" vertical="center" wrapText="1"/>
    </xf>
    <xf numFmtId="2" fontId="19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2" fontId="19" fillId="0" borderId="8" xfId="0" applyNumberFormat="1" applyFont="1" applyBorder="1" applyAlignment="1">
      <alignment horizontal="center" vertical="center" wrapText="1"/>
    </xf>
    <xf numFmtId="164" fontId="13" fillId="0" borderId="0" xfId="5" applyFont="1" applyBorder="1" applyAlignment="1">
      <alignment horizontal="center" vertical="center" wrapText="1"/>
    </xf>
    <xf numFmtId="2" fontId="5" fillId="0" borderId="9" xfId="0" applyNumberFormat="1" applyFont="1" applyBorder="1" applyAlignment="1">
      <alignment horizontal="center" vertical="center" wrapText="1"/>
    </xf>
    <xf numFmtId="10" fontId="13" fillId="0" borderId="6" xfId="0" applyNumberFormat="1" applyFont="1" applyBorder="1" applyAlignment="1">
      <alignment horizontal="center" vertical="center" wrapText="1"/>
    </xf>
    <xf numFmtId="2" fontId="5" fillId="0" borderId="33" xfId="0" applyNumberFormat="1" applyFont="1" applyBorder="1" applyAlignment="1">
      <alignment horizontal="center" vertical="center" wrapText="1"/>
    </xf>
    <xf numFmtId="164" fontId="5" fillId="0" borderId="23" xfId="5" applyFont="1" applyBorder="1" applyAlignment="1">
      <alignment horizontal="center" vertical="center" wrapText="1"/>
    </xf>
    <xf numFmtId="0" fontId="21" fillId="6" borderId="26" xfId="0" applyNumberFormat="1" applyFont="1" applyFill="1" applyBorder="1" applyAlignment="1">
      <alignment horizontal="center" vertical="center" wrapText="1"/>
    </xf>
    <xf numFmtId="164" fontId="5" fillId="0" borderId="28" xfId="5" applyFont="1" applyBorder="1" applyAlignment="1">
      <alignment horizontal="center" vertical="center" wrapText="1"/>
    </xf>
    <xf numFmtId="164" fontId="5" fillId="0" borderId="43" xfId="5" applyFont="1" applyBorder="1" applyAlignment="1">
      <alignment horizontal="center" vertical="center" wrapText="1"/>
    </xf>
    <xf numFmtId="2" fontId="5" fillId="0" borderId="36" xfId="0" applyNumberFormat="1" applyFont="1" applyBorder="1" applyAlignment="1">
      <alignment horizontal="center" vertical="center" wrapText="1"/>
    </xf>
    <xf numFmtId="10" fontId="13" fillId="4" borderId="35" xfId="0" applyNumberFormat="1" applyFont="1" applyFill="1" applyBorder="1" applyAlignment="1">
      <alignment horizontal="center" vertical="center" wrapText="1"/>
    </xf>
    <xf numFmtId="10" fontId="13" fillId="4" borderId="41" xfId="0" applyNumberFormat="1" applyFont="1" applyFill="1" applyBorder="1" applyAlignment="1">
      <alignment horizontal="center" vertical="center" wrapText="1"/>
    </xf>
    <xf numFmtId="10" fontId="13" fillId="4" borderId="42" xfId="0" applyNumberFormat="1" applyFont="1" applyFill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3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169" fontId="9" fillId="2" borderId="28" xfId="0" applyNumberFormat="1" applyFont="1" applyFill="1" applyBorder="1" applyAlignment="1">
      <alignment horizontal="center" vertical="center"/>
    </xf>
    <xf numFmtId="169" fontId="9" fillId="2" borderId="15" xfId="0" applyNumberFormat="1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169" fontId="9" fillId="2" borderId="23" xfId="0" applyNumberFormat="1" applyFont="1" applyFill="1" applyBorder="1" applyAlignment="1">
      <alignment horizontal="center" vertical="center"/>
    </xf>
    <xf numFmtId="169" fontId="9" fillId="2" borderId="8" xfId="0" applyNumberFormat="1" applyFont="1" applyFill="1" applyBorder="1" applyAlignment="1">
      <alignment horizontal="center" vertical="center"/>
    </xf>
    <xf numFmtId="10" fontId="13" fillId="5" borderId="35" xfId="0" applyNumberFormat="1" applyFont="1" applyFill="1" applyBorder="1" applyAlignment="1">
      <alignment horizontal="center" vertical="center" wrapText="1"/>
    </xf>
    <xf numFmtId="10" fontId="13" fillId="5" borderId="41" xfId="0" applyNumberFormat="1" applyFont="1" applyFill="1" applyBorder="1" applyAlignment="1">
      <alignment horizontal="center" vertical="center" wrapText="1"/>
    </xf>
    <xf numFmtId="10" fontId="13" fillId="5" borderId="42" xfId="0" applyNumberFormat="1" applyFont="1" applyFill="1" applyBorder="1" applyAlignment="1">
      <alignment horizontal="center" vertical="center" wrapText="1"/>
    </xf>
    <xf numFmtId="9" fontId="14" fillId="3" borderId="11" xfId="0" applyNumberFormat="1" applyFont="1" applyFill="1" applyBorder="1" applyAlignment="1">
      <alignment horizontal="center" vertical="center" wrapText="1"/>
    </xf>
    <xf numFmtId="9" fontId="14" fillId="3" borderId="12" xfId="0" applyNumberFormat="1" applyFont="1" applyFill="1" applyBorder="1" applyAlignment="1">
      <alignment horizontal="center" vertical="center" wrapText="1"/>
    </xf>
    <xf numFmtId="9" fontId="14" fillId="3" borderId="23" xfId="0" applyNumberFormat="1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9" fontId="14" fillId="3" borderId="28" xfId="0" applyNumberFormat="1" applyFont="1" applyFill="1" applyBorder="1" applyAlignment="1">
      <alignment horizontal="center" vertical="center" wrapText="1"/>
    </xf>
    <xf numFmtId="0" fontId="14" fillId="3" borderId="33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169" fontId="16" fillId="0" borderId="27" xfId="0" applyNumberFormat="1" applyFont="1" applyBorder="1" applyAlignment="1">
      <alignment horizontal="center" vertical="center" wrapText="1"/>
    </xf>
    <xf numFmtId="169" fontId="16" fillId="0" borderId="7" xfId="0" applyNumberFormat="1" applyFont="1" applyBorder="1" applyAlignment="1">
      <alignment horizontal="center" vertical="center" wrapText="1"/>
    </xf>
    <xf numFmtId="170" fontId="11" fillId="0" borderId="0" xfId="0" applyNumberFormat="1" applyFont="1" applyAlignment="1">
      <alignment horizontal="left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169" fontId="9" fillId="2" borderId="31" xfId="0" applyNumberFormat="1" applyFont="1" applyFill="1" applyBorder="1" applyAlignment="1">
      <alignment horizontal="center" vertical="center"/>
    </xf>
    <xf numFmtId="169" fontId="9" fillId="2" borderId="32" xfId="0" applyNumberFormat="1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4" fillId="3" borderId="21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39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40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</cellXfs>
  <cellStyles count="6">
    <cellStyle name="Moneda" xfId="5" builtinId="4"/>
    <cellStyle name="Moneda 2" xfId="1"/>
    <cellStyle name="Moneda 3" xfId="2"/>
    <cellStyle name="Normal" xfId="0" builtinId="0"/>
    <cellStyle name="Normal 2" xfId="3"/>
    <cellStyle name="Normal 3" xfId="4"/>
  </cellStyles>
  <dxfs count="4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tabSelected="1" zoomScale="80" zoomScaleNormal="80" workbookViewId="0">
      <pane xSplit="3" ySplit="7" topLeftCell="D14" activePane="bottomRight" state="frozen"/>
      <selection pane="topRight" activeCell="D1" sqref="D1"/>
      <selection pane="bottomLeft" activeCell="A8" sqref="A8"/>
      <selection pane="bottomRight" activeCell="H23" sqref="H23"/>
    </sheetView>
  </sheetViews>
  <sheetFormatPr baseColWidth="10" defaultColWidth="11.42578125" defaultRowHeight="14.25" x14ac:dyDescent="0.2"/>
  <cols>
    <col min="1" max="1" width="34.28515625" style="2" customWidth="1"/>
    <col min="2" max="2" width="42.5703125" style="2" customWidth="1"/>
    <col min="3" max="3" width="21.85546875" style="2" customWidth="1"/>
    <col min="4" max="4" width="23" style="2" customWidth="1"/>
    <col min="5" max="5" width="18.28515625" style="2" customWidth="1"/>
    <col min="6" max="6" width="23" style="2" customWidth="1"/>
    <col min="7" max="7" width="18.28515625" style="2" customWidth="1"/>
    <col min="8" max="8" width="23" style="2" customWidth="1"/>
    <col min="9" max="9" width="18.28515625" style="2" customWidth="1"/>
    <col min="10" max="10" width="23" style="2" customWidth="1"/>
    <col min="11" max="11" width="18.28515625" style="2" customWidth="1"/>
    <col min="12" max="16384" width="11.42578125" style="2"/>
  </cols>
  <sheetData>
    <row r="1" spans="1:11" ht="15" x14ac:dyDescent="0.2">
      <c r="A1" s="108" t="s">
        <v>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</row>
    <row r="2" spans="1:11" ht="15" x14ac:dyDescent="0.2">
      <c r="A2" s="110" t="s">
        <v>48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</row>
    <row r="3" spans="1:11" ht="15.75" thickBot="1" x14ac:dyDescent="0.25">
      <c r="A3" s="112" t="s">
        <v>47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</row>
    <row r="4" spans="1:11" ht="15" thickBot="1" x14ac:dyDescent="0.25">
      <c r="A4" s="114" t="s">
        <v>0</v>
      </c>
      <c r="B4" s="115"/>
      <c r="C4" s="116"/>
      <c r="D4" s="120">
        <v>1</v>
      </c>
      <c r="E4" s="121"/>
      <c r="F4" s="122">
        <f>+D4+1</f>
        <v>2</v>
      </c>
      <c r="G4" s="121"/>
      <c r="H4" s="120">
        <f>+F4+1</f>
        <v>3</v>
      </c>
      <c r="I4" s="121"/>
      <c r="J4" s="120">
        <f>+H4+1</f>
        <v>4</v>
      </c>
      <c r="K4" s="121"/>
    </row>
    <row r="5" spans="1:11" s="14" customFormat="1" ht="48.75" customHeight="1" thickBot="1" x14ac:dyDescent="0.25">
      <c r="A5" s="117"/>
      <c r="B5" s="118"/>
      <c r="C5" s="119"/>
      <c r="D5" s="123" t="s">
        <v>44</v>
      </c>
      <c r="E5" s="74"/>
      <c r="F5" s="124" t="s">
        <v>45</v>
      </c>
      <c r="G5" s="74"/>
      <c r="H5" s="123" t="s">
        <v>46</v>
      </c>
      <c r="I5" s="74"/>
      <c r="J5" s="120" t="s">
        <v>38</v>
      </c>
      <c r="K5" s="121"/>
    </row>
    <row r="6" spans="1:11" ht="54" customHeight="1" x14ac:dyDescent="0.2">
      <c r="A6" s="15"/>
      <c r="B6" s="41"/>
      <c r="C6" s="42"/>
      <c r="D6" s="73" t="s">
        <v>49</v>
      </c>
      <c r="E6" s="74"/>
      <c r="F6" s="75" t="s">
        <v>50</v>
      </c>
      <c r="G6" s="74"/>
      <c r="H6" s="73" t="s">
        <v>51</v>
      </c>
      <c r="I6" s="74"/>
      <c r="J6" s="71" t="s">
        <v>52</v>
      </c>
      <c r="K6" s="72"/>
    </row>
    <row r="7" spans="1:11" s="14" customFormat="1" ht="39" customHeight="1" thickBot="1" x14ac:dyDescent="0.25">
      <c r="A7" s="78" t="s">
        <v>3</v>
      </c>
      <c r="B7" s="84"/>
      <c r="C7" s="79"/>
      <c r="D7" s="80" t="s">
        <v>1</v>
      </c>
      <c r="E7" s="77"/>
      <c r="F7" s="76" t="s">
        <v>1</v>
      </c>
      <c r="G7" s="77"/>
      <c r="H7" s="80" t="s">
        <v>1</v>
      </c>
      <c r="I7" s="77"/>
      <c r="J7" s="78" t="s">
        <v>1</v>
      </c>
      <c r="K7" s="79"/>
    </row>
    <row r="8" spans="1:11" ht="50.25" customHeight="1" x14ac:dyDescent="0.2">
      <c r="A8" s="81" t="s">
        <v>37</v>
      </c>
      <c r="B8" s="82"/>
      <c r="C8" s="83"/>
      <c r="D8" s="66">
        <f>126644249-21546899</f>
        <v>105097350</v>
      </c>
      <c r="E8" s="64" t="str">
        <f>+IF(D8&gt;=($B$9*10%),"CUMPLE","NO CUMPLE")</f>
        <v>CUMPLE</v>
      </c>
      <c r="F8" s="62">
        <f>138597425-12667263</f>
        <v>125930162</v>
      </c>
      <c r="G8" s="64" t="str">
        <f>+IF(F8&gt;=($B$9*10%),"CUMPLE","NO CUMPLE")</f>
        <v>CUMPLE</v>
      </c>
      <c r="H8" s="66">
        <f>549150723-9788963</f>
        <v>539361760</v>
      </c>
      <c r="I8" s="64" t="str">
        <f>+IF(H8&gt;=($B$9*10%),"CUMPLE","NO CUMPLE")</f>
        <v>CUMPLE</v>
      </c>
      <c r="J8" s="104">
        <f>554349936-21715278</f>
        <v>532634658</v>
      </c>
      <c r="K8" s="106" t="str">
        <f>+IF(J8&gt;=($B$9*10%),"CUMPLE","NO CUMPLE")</f>
        <v>CUMPLE</v>
      </c>
    </row>
    <row r="9" spans="1:11" ht="28.5" x14ac:dyDescent="0.2">
      <c r="A9" s="24" t="s">
        <v>5</v>
      </c>
      <c r="B9" s="85">
        <v>100000000</v>
      </c>
      <c r="C9" s="86"/>
      <c r="D9" s="67"/>
      <c r="E9" s="65"/>
      <c r="F9" s="63"/>
      <c r="G9" s="65"/>
      <c r="H9" s="67"/>
      <c r="I9" s="65"/>
      <c r="J9" s="105"/>
      <c r="K9" s="107"/>
    </row>
    <row r="10" spans="1:11" ht="102" customHeight="1" x14ac:dyDescent="0.2">
      <c r="A10" s="88" t="s">
        <v>39</v>
      </c>
      <c r="B10" s="89"/>
      <c r="C10" s="90"/>
      <c r="D10" s="10">
        <v>5.87</v>
      </c>
      <c r="E10" s="8" t="str">
        <f>+IF(D10&gt;=1.11,"CUMPLE","NO CUMPLE")</f>
        <v>CUMPLE</v>
      </c>
      <c r="F10" s="36">
        <v>10.94</v>
      </c>
      <c r="G10" s="8" t="str">
        <f>+IF(F10&gt;=1.11,"CUMPLE","NO CUMPLE")</f>
        <v>CUMPLE</v>
      </c>
      <c r="H10" s="10">
        <v>56.09</v>
      </c>
      <c r="I10" s="8" t="str">
        <f>+IF(H10&gt;=1.11,"CUMPLE","NO CUMPLE")</f>
        <v>CUMPLE</v>
      </c>
      <c r="J10" s="10">
        <v>25.52</v>
      </c>
      <c r="K10" s="8" t="str">
        <f>+IF(J10&gt;=1.11,"CUMPLE","NO CUMPLE")</f>
        <v>CUMPLE</v>
      </c>
    </row>
    <row r="11" spans="1:11" ht="96.75" customHeight="1" x14ac:dyDescent="0.2">
      <c r="A11" s="88" t="s">
        <v>40</v>
      </c>
      <c r="B11" s="89"/>
      <c r="C11" s="90"/>
      <c r="D11" s="10">
        <v>0.17</v>
      </c>
      <c r="E11" s="9" t="str">
        <f>+IF((D11&lt;=0.75),"CUMPLE","NO CUMPLE")</f>
        <v>CUMPLE</v>
      </c>
      <c r="F11" s="36">
        <v>0.23</v>
      </c>
      <c r="G11" s="9" t="str">
        <f>+IF((F11&lt;=0.75),"CUMPLE","NO CUMPLE")</f>
        <v>CUMPLE</v>
      </c>
      <c r="H11" s="10">
        <v>0.01</v>
      </c>
      <c r="I11" s="9" t="str">
        <f>+IF((H11&lt;=0.75),"CUMPLE","NO CUMPLE")</f>
        <v>CUMPLE</v>
      </c>
      <c r="J11" s="10">
        <v>0.03</v>
      </c>
      <c r="K11" s="9" t="str">
        <f>+IF((J11&lt;=0.75),"CUMPLE","NO CUMPLE")</f>
        <v>CUMPLE</v>
      </c>
    </row>
    <row r="12" spans="1:11" ht="99" customHeight="1" x14ac:dyDescent="0.2">
      <c r="A12" s="88" t="s">
        <v>41</v>
      </c>
      <c r="B12" s="89"/>
      <c r="C12" s="90"/>
      <c r="D12" s="10" t="s">
        <v>34</v>
      </c>
      <c r="E12" s="9" t="str">
        <f>+IF((D12&gt;=0),"CUMPLE","NO CUMPLE")</f>
        <v>CUMPLE</v>
      </c>
      <c r="F12" s="36">
        <v>62.17</v>
      </c>
      <c r="G12" s="9" t="str">
        <f>+IF((F12&gt;=0),"CUMPLE","NO CUMPLE")</f>
        <v>CUMPLE</v>
      </c>
      <c r="H12" s="10" t="s">
        <v>34</v>
      </c>
      <c r="I12" s="9" t="str">
        <f>+IF((H12&gt;=0),"CUMPLE","NO CUMPLE")</f>
        <v>CUMPLE</v>
      </c>
      <c r="J12" s="10">
        <v>48.9</v>
      </c>
      <c r="K12" s="9" t="str">
        <f>+IF((J12&gt;=0),"CUMPLE","NO CUMPLE")</f>
        <v>CUMPLE</v>
      </c>
    </row>
    <row r="13" spans="1:11" ht="51" customHeight="1" x14ac:dyDescent="0.2">
      <c r="A13" s="91" t="s">
        <v>42</v>
      </c>
      <c r="B13" s="92"/>
      <c r="C13" s="93"/>
      <c r="D13" s="10">
        <v>7.0000000000000007E-2</v>
      </c>
      <c r="E13" s="16" t="str">
        <f>+IF(D13&gt;=0,"CUMPLE","NO CUMPLE")</f>
        <v>CUMPLE</v>
      </c>
      <c r="F13" s="36">
        <v>0.05</v>
      </c>
      <c r="G13" s="16" t="str">
        <f>+IF(F13&gt;=0,"CUMPLE","NO CUMPLE")</f>
        <v>CUMPLE</v>
      </c>
      <c r="H13" s="10">
        <v>0.15</v>
      </c>
      <c r="I13" s="16" t="str">
        <f>+IF(H13&gt;=0,"CUMPLE","NO CUMPLE")</f>
        <v>CUMPLE</v>
      </c>
      <c r="J13" s="10">
        <v>0.17</v>
      </c>
      <c r="K13" s="16" t="str">
        <f>+IF(J13&gt;=0,"CUMPLE","NO CUMPLE")</f>
        <v>CUMPLE</v>
      </c>
    </row>
    <row r="14" spans="1:11" ht="47.25" customHeight="1" thickBot="1" x14ac:dyDescent="0.25">
      <c r="A14" s="94" t="s">
        <v>43</v>
      </c>
      <c r="B14" s="95"/>
      <c r="C14" s="96"/>
      <c r="D14" s="45">
        <v>0.05</v>
      </c>
      <c r="E14" s="46" t="str">
        <f>+IF(D14&gt;=0,"CUMPLE","NO CUMPLE")</f>
        <v>CUMPLE</v>
      </c>
      <c r="F14" s="47">
        <v>0.04</v>
      </c>
      <c r="G14" s="46" t="str">
        <f>+IF(F14&gt;=0,"CUMPLE","NO CUMPLE")</f>
        <v>CUMPLE</v>
      </c>
      <c r="H14" s="45">
        <v>0.15</v>
      </c>
      <c r="I14" s="46" t="str">
        <f>+IF(H14&gt;=0,"CUMPLE","NO CUMPLE")</f>
        <v>CUMPLE</v>
      </c>
      <c r="J14" s="45">
        <v>0.16</v>
      </c>
      <c r="K14" s="46" t="str">
        <f>+IF(J14&gt;=0,"CUMPLE","NO CUMPLE")</f>
        <v>CUMPLE</v>
      </c>
    </row>
    <row r="15" spans="1:11" ht="33.75" customHeight="1" x14ac:dyDescent="0.2">
      <c r="A15" s="40"/>
      <c r="B15" s="39"/>
      <c r="C15" s="39"/>
      <c r="D15" s="44"/>
      <c r="F15" s="33"/>
      <c r="G15" s="34"/>
      <c r="H15" s="33"/>
      <c r="I15" s="34"/>
      <c r="J15" s="33"/>
      <c r="K15" s="34"/>
    </row>
    <row r="16" spans="1:11" ht="33.75" customHeight="1" thickBot="1" x14ac:dyDescent="0.25">
      <c r="A16" s="102" t="s">
        <v>59</v>
      </c>
      <c r="B16" s="103"/>
      <c r="C16" s="103"/>
      <c r="D16" s="103"/>
      <c r="E16" s="103"/>
      <c r="F16" s="103"/>
      <c r="G16" s="103"/>
      <c r="H16" s="103"/>
      <c r="I16" s="103"/>
      <c r="J16" s="103"/>
      <c r="K16" s="103"/>
    </row>
    <row r="17" spans="1:11" ht="47.25" customHeight="1" x14ac:dyDescent="0.2">
      <c r="A17" s="99" t="s">
        <v>53</v>
      </c>
      <c r="B17" s="100"/>
      <c r="C17" s="101"/>
      <c r="D17" s="48">
        <v>810825285</v>
      </c>
      <c r="E17" s="49">
        <v>2022</v>
      </c>
      <c r="F17" s="50">
        <v>1227170879</v>
      </c>
      <c r="G17" s="49">
        <v>2019</v>
      </c>
      <c r="H17" s="51">
        <v>231582830</v>
      </c>
      <c r="I17" s="49">
        <v>2019</v>
      </c>
      <c r="J17" s="51">
        <v>658010222</v>
      </c>
      <c r="K17" s="49">
        <v>2022</v>
      </c>
    </row>
    <row r="18" spans="1:11" ht="15" customHeight="1" x14ac:dyDescent="0.2">
      <c r="A18" s="56" t="s">
        <v>57</v>
      </c>
      <c r="B18" s="58" t="s">
        <v>54</v>
      </c>
      <c r="C18" s="59"/>
      <c r="D18" s="43" t="s">
        <v>58</v>
      </c>
      <c r="E18" s="53" t="s">
        <v>64</v>
      </c>
      <c r="F18" s="43" t="s">
        <v>58</v>
      </c>
      <c r="G18" s="68" t="s">
        <v>65</v>
      </c>
      <c r="H18" s="43" t="s">
        <v>58</v>
      </c>
      <c r="I18" s="53" t="s">
        <v>64</v>
      </c>
      <c r="J18" s="35" t="s">
        <v>58</v>
      </c>
      <c r="K18" s="53" t="s">
        <v>64</v>
      </c>
    </row>
    <row r="19" spans="1:11" ht="15" customHeight="1" x14ac:dyDescent="0.2">
      <c r="A19" s="56"/>
      <c r="B19" s="58" t="s">
        <v>55</v>
      </c>
      <c r="C19" s="59"/>
      <c r="D19" s="43" t="s">
        <v>58</v>
      </c>
      <c r="E19" s="54"/>
      <c r="F19" s="43" t="s">
        <v>58</v>
      </c>
      <c r="G19" s="69"/>
      <c r="H19" s="43" t="s">
        <v>58</v>
      </c>
      <c r="I19" s="54"/>
      <c r="J19" s="35" t="s">
        <v>58</v>
      </c>
      <c r="K19" s="54"/>
    </row>
    <row r="20" spans="1:11" ht="15" customHeight="1" thickBot="1" x14ac:dyDescent="0.25">
      <c r="A20" s="57"/>
      <c r="B20" s="60" t="s">
        <v>56</v>
      </c>
      <c r="C20" s="61"/>
      <c r="D20" s="37" t="s">
        <v>58</v>
      </c>
      <c r="E20" s="55"/>
      <c r="F20" s="37" t="s">
        <v>66</v>
      </c>
      <c r="G20" s="70"/>
      <c r="H20" s="37" t="s">
        <v>58</v>
      </c>
      <c r="I20" s="55"/>
      <c r="J20" s="52" t="s">
        <v>58</v>
      </c>
      <c r="K20" s="55"/>
    </row>
    <row r="21" spans="1:11" x14ac:dyDescent="0.2">
      <c r="A21" s="40"/>
      <c r="B21" s="39"/>
      <c r="C21" s="39"/>
      <c r="D21" s="38"/>
      <c r="E21" s="34"/>
      <c r="F21" s="33"/>
      <c r="G21" s="34"/>
      <c r="H21" s="33"/>
      <c r="I21" s="34"/>
      <c r="J21" s="33"/>
      <c r="K21" s="34"/>
    </row>
    <row r="22" spans="1:11" x14ac:dyDescent="0.2">
      <c r="A22" s="40"/>
      <c r="B22" s="39"/>
      <c r="C22" s="39"/>
      <c r="D22" s="44"/>
      <c r="F22" s="33"/>
      <c r="G22" s="34"/>
      <c r="H22" s="33"/>
      <c r="I22" s="34"/>
      <c r="J22" s="33"/>
      <c r="K22" s="34"/>
    </row>
    <row r="23" spans="1:11" ht="36" customHeight="1" thickBot="1" x14ac:dyDescent="0.25">
      <c r="A23" s="97" t="s">
        <v>63</v>
      </c>
      <c r="B23" s="98"/>
      <c r="C23" s="98"/>
    </row>
    <row r="24" spans="1:11" s="14" customFormat="1" x14ac:dyDescent="0.2">
      <c r="A24" s="20">
        <f>+D4</f>
        <v>1</v>
      </c>
      <c r="B24" s="28" t="str">
        <f>+D5</f>
        <v>SONA INGENIEROS SAS</v>
      </c>
      <c r="C24" s="21" t="s">
        <v>33</v>
      </c>
      <c r="D24" s="11"/>
      <c r="F24" s="11"/>
      <c r="H24" s="11"/>
      <c r="J24" s="11"/>
    </row>
    <row r="25" spans="1:11" s="14" customFormat="1" ht="15.75" customHeight="1" x14ac:dyDescent="0.2">
      <c r="A25" s="22">
        <f>+F4</f>
        <v>2</v>
      </c>
      <c r="B25" s="29" t="str">
        <f>+F5</f>
        <v>OG INGENIERIA LTDA</v>
      </c>
      <c r="C25" s="23" t="s">
        <v>33</v>
      </c>
      <c r="D25" s="12"/>
      <c r="E25" s="12"/>
      <c r="F25" s="12"/>
      <c r="G25" s="12"/>
      <c r="H25" s="12"/>
      <c r="I25" s="12"/>
      <c r="J25" s="12"/>
      <c r="K25" s="12"/>
    </row>
    <row r="26" spans="1:11" s="14" customFormat="1" x14ac:dyDescent="0.2">
      <c r="A26" s="22">
        <f>+H4</f>
        <v>3</v>
      </c>
      <c r="B26" s="29" t="str">
        <f>+H5</f>
        <v>EUROINCO SAS</v>
      </c>
      <c r="C26" s="23" t="s">
        <v>33</v>
      </c>
      <c r="D26" s="12"/>
      <c r="E26" s="12"/>
      <c r="F26" s="12"/>
      <c r="G26" s="12"/>
      <c r="H26" s="12"/>
      <c r="I26" s="12"/>
      <c r="J26" s="12"/>
      <c r="K26" s="12"/>
    </row>
    <row r="27" spans="1:11" s="14" customFormat="1" ht="15" thickBot="1" x14ac:dyDescent="0.25">
      <c r="A27" s="30">
        <f>+J4</f>
        <v>4</v>
      </c>
      <c r="B27" s="31" t="str">
        <f>+J5</f>
        <v>CIVIL AND ENVIRONMENTAL ENGINEERING SAS</v>
      </c>
      <c r="C27" s="32" t="s">
        <v>33</v>
      </c>
      <c r="D27" s="12"/>
      <c r="E27" s="12"/>
      <c r="F27" s="12"/>
      <c r="G27" s="12"/>
      <c r="H27" s="12"/>
      <c r="I27" s="12"/>
      <c r="J27" s="12"/>
      <c r="K27" s="12"/>
    </row>
    <row r="28" spans="1:11" ht="21" customHeight="1" x14ac:dyDescent="0.2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</row>
    <row r="29" spans="1:11" ht="21" customHeight="1" x14ac:dyDescent="0.2">
      <c r="A29" s="87">
        <f ca="1">+TODAY()</f>
        <v>45169</v>
      </c>
      <c r="B29" s="87"/>
      <c r="C29" s="87"/>
      <c r="D29" s="3"/>
      <c r="E29" s="3"/>
      <c r="F29" s="3"/>
      <c r="G29" s="3"/>
      <c r="H29" s="3"/>
      <c r="I29" s="3"/>
      <c r="J29" s="3"/>
      <c r="K29" s="3"/>
    </row>
    <row r="30" spans="1:1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x14ac:dyDescent="0.2">
      <c r="A35" s="7"/>
      <c r="B35" s="3"/>
      <c r="C35" s="3"/>
      <c r="D35" s="4"/>
      <c r="E35" s="4"/>
      <c r="F35" s="4"/>
      <c r="G35" s="4"/>
      <c r="H35" s="4"/>
      <c r="I35" s="4"/>
      <c r="J35" s="4"/>
      <c r="K35" s="4"/>
    </row>
    <row r="36" spans="1:11" ht="19.5" customHeight="1" x14ac:dyDescent="0.2">
      <c r="A36" s="17" t="s">
        <v>6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</row>
    <row r="37" spans="1:11" x14ac:dyDescent="0.2">
      <c r="A37" s="13" t="s">
        <v>2</v>
      </c>
      <c r="B37" s="5"/>
      <c r="C37" s="5"/>
      <c r="D37" s="6"/>
      <c r="E37" s="6"/>
      <c r="F37" s="6"/>
      <c r="G37" s="6"/>
      <c r="H37" s="6"/>
      <c r="I37" s="6"/>
      <c r="J37" s="6"/>
      <c r="K37" s="6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42" spans="1:11" x14ac:dyDescent="0.2">
      <c r="A42" s="19"/>
    </row>
    <row r="43" spans="1:11" x14ac:dyDescent="0.2">
      <c r="A43" s="18" t="s">
        <v>62</v>
      </c>
    </row>
    <row r="44" spans="1:11" x14ac:dyDescent="0.2">
      <c r="A44" s="2" t="s">
        <v>61</v>
      </c>
    </row>
    <row r="45" spans="1:11" x14ac:dyDescent="0.2">
      <c r="A45" s="2" t="s">
        <v>60</v>
      </c>
    </row>
  </sheetData>
  <mergeCells count="48">
    <mergeCell ref="A1:K1"/>
    <mergeCell ref="A2:K2"/>
    <mergeCell ref="A3:K3"/>
    <mergeCell ref="A4:C5"/>
    <mergeCell ref="J4:K4"/>
    <mergeCell ref="D4:E4"/>
    <mergeCell ref="F4:G4"/>
    <mergeCell ref="H4:I4"/>
    <mergeCell ref="J5:K5"/>
    <mergeCell ref="D5:E5"/>
    <mergeCell ref="F5:G5"/>
    <mergeCell ref="H5:I5"/>
    <mergeCell ref="A8:C8"/>
    <mergeCell ref="A7:C7"/>
    <mergeCell ref="B9:C9"/>
    <mergeCell ref="A29:C29"/>
    <mergeCell ref="A10:C10"/>
    <mergeCell ref="A11:C11"/>
    <mergeCell ref="A12:C12"/>
    <mergeCell ref="A13:C13"/>
    <mergeCell ref="A14:C14"/>
    <mergeCell ref="A23:C23"/>
    <mergeCell ref="A17:C17"/>
    <mergeCell ref="A16:K16"/>
    <mergeCell ref="J8:J9"/>
    <mergeCell ref="K8:K9"/>
    <mergeCell ref="D8:D9"/>
    <mergeCell ref="E8:E9"/>
    <mergeCell ref="J6:K6"/>
    <mergeCell ref="D6:E6"/>
    <mergeCell ref="F6:G6"/>
    <mergeCell ref="H6:I6"/>
    <mergeCell ref="F7:G7"/>
    <mergeCell ref="J7:K7"/>
    <mergeCell ref="H7:I7"/>
    <mergeCell ref="D7:E7"/>
    <mergeCell ref="F8:F9"/>
    <mergeCell ref="G8:G9"/>
    <mergeCell ref="H8:H9"/>
    <mergeCell ref="I8:I9"/>
    <mergeCell ref="E18:E20"/>
    <mergeCell ref="G18:G20"/>
    <mergeCell ref="I18:I20"/>
    <mergeCell ref="K18:K20"/>
    <mergeCell ref="A18:A20"/>
    <mergeCell ref="B18:C18"/>
    <mergeCell ref="B19:C19"/>
    <mergeCell ref="B20:C20"/>
  </mergeCells>
  <conditionalFormatting sqref="C24">
    <cfRule type="containsText" dxfId="3" priority="7" stopIfTrue="1" operator="containsText" text="INHABILITADO">
      <formula>NOT(ISERROR(SEARCH("INHABILITADO",C24)))</formula>
    </cfRule>
  </conditionalFormatting>
  <conditionalFormatting sqref="C25">
    <cfRule type="containsText" dxfId="2" priority="5" stopIfTrue="1" operator="containsText" text="INHABILITADO">
      <formula>NOT(ISERROR(SEARCH("INHABILITADO",C25)))</formula>
    </cfRule>
  </conditionalFormatting>
  <conditionalFormatting sqref="C27">
    <cfRule type="containsText" dxfId="1" priority="4" stopIfTrue="1" operator="containsText" text="INHABILITADO">
      <formula>NOT(ISERROR(SEARCH("INHABILITADO",C27)))</formula>
    </cfRule>
  </conditionalFormatting>
  <conditionalFormatting sqref="C26">
    <cfRule type="containsText" dxfId="0" priority="1" stopIfTrue="1" operator="containsText" text="INHABILITADO">
      <formula>NOT(ISERROR(SEARCH("INHABILITADO",C26)))</formula>
    </cfRule>
  </conditionalFormatting>
  <printOptions horizontalCentered="1" verticalCentered="1"/>
  <pageMargins left="0.25" right="0.25" top="0.75" bottom="0.75" header="0.3" footer="0.3"/>
  <pageSetup paperSize="133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C29"/>
  <sheetViews>
    <sheetView workbookViewId="0">
      <selection activeCell="B8" sqref="B8"/>
    </sheetView>
  </sheetViews>
  <sheetFormatPr baseColWidth="10" defaultColWidth="39.85546875" defaultRowHeight="15" x14ac:dyDescent="0.25"/>
  <sheetData>
    <row r="1" spans="2:3" ht="15.75" thickBot="1" x14ac:dyDescent="0.3"/>
    <row r="2" spans="2:3" ht="39" thickBot="1" x14ac:dyDescent="0.3">
      <c r="B2" s="25" t="s">
        <v>35</v>
      </c>
      <c r="C2" t="s">
        <v>35</v>
      </c>
    </row>
    <row r="3" spans="2:3" ht="26.25" thickBot="1" x14ac:dyDescent="0.3">
      <c r="B3" s="25" t="s">
        <v>7</v>
      </c>
      <c r="C3" t="s">
        <v>7</v>
      </c>
    </row>
    <row r="4" spans="2:3" ht="26.25" thickBot="1" x14ac:dyDescent="0.3">
      <c r="B4" s="25" t="s">
        <v>8</v>
      </c>
      <c r="C4" t="s">
        <v>8</v>
      </c>
    </row>
    <row r="5" spans="2:3" ht="15.75" thickBot="1" x14ac:dyDescent="0.3">
      <c r="B5" s="25" t="s">
        <v>9</v>
      </c>
      <c r="C5" t="s">
        <v>9</v>
      </c>
    </row>
    <row r="6" spans="2:3" ht="26.25" thickBot="1" x14ac:dyDescent="0.3">
      <c r="B6" s="25" t="s">
        <v>10</v>
      </c>
      <c r="C6" t="s">
        <v>10</v>
      </c>
    </row>
    <row r="7" spans="2:3" ht="15.75" thickBot="1" x14ac:dyDescent="0.3">
      <c r="B7" s="25" t="s">
        <v>11</v>
      </c>
      <c r="C7" t="s">
        <v>11</v>
      </c>
    </row>
    <row r="8" spans="2:3" ht="39" thickBot="1" x14ac:dyDescent="0.3">
      <c r="B8" s="27" t="s">
        <v>12</v>
      </c>
      <c r="C8" t="s">
        <v>12</v>
      </c>
    </row>
    <row r="9" spans="2:3" ht="15.75" thickBot="1" x14ac:dyDescent="0.3">
      <c r="B9" s="25" t="s">
        <v>13</v>
      </c>
      <c r="C9" t="s">
        <v>13</v>
      </c>
    </row>
    <row r="10" spans="2:3" ht="39" thickBot="1" x14ac:dyDescent="0.3">
      <c r="B10" s="25" t="s">
        <v>14</v>
      </c>
      <c r="C10" t="s">
        <v>14</v>
      </c>
    </row>
    <row r="11" spans="2:3" ht="15.75" thickBot="1" x14ac:dyDescent="0.3">
      <c r="B11" s="25" t="s">
        <v>15</v>
      </c>
      <c r="C11" t="s">
        <v>15</v>
      </c>
    </row>
    <row r="12" spans="2:3" ht="39" thickBot="1" x14ac:dyDescent="0.3">
      <c r="B12" s="25" t="s">
        <v>16</v>
      </c>
      <c r="C12" t="s">
        <v>16</v>
      </c>
    </row>
    <row r="13" spans="2:3" ht="39" thickBot="1" x14ac:dyDescent="0.3">
      <c r="B13" s="25" t="s">
        <v>17</v>
      </c>
      <c r="C13" t="s">
        <v>17</v>
      </c>
    </row>
    <row r="14" spans="2:3" ht="39" thickBot="1" x14ac:dyDescent="0.3">
      <c r="B14" s="25" t="s">
        <v>18</v>
      </c>
      <c r="C14" t="s">
        <v>18</v>
      </c>
    </row>
    <row r="15" spans="2:3" ht="51.75" thickBot="1" x14ac:dyDescent="0.3">
      <c r="B15" s="25" t="s">
        <v>36</v>
      </c>
      <c r="C15" t="s">
        <v>36</v>
      </c>
    </row>
    <row r="16" spans="2:3" ht="39" thickBot="1" x14ac:dyDescent="0.3">
      <c r="B16" s="25" t="s">
        <v>19</v>
      </c>
      <c r="C16" t="s">
        <v>19</v>
      </c>
    </row>
    <row r="17" spans="2:3" ht="51.75" thickBot="1" x14ac:dyDescent="0.3">
      <c r="B17" s="25" t="s">
        <v>20</v>
      </c>
      <c r="C17" t="s">
        <v>20</v>
      </c>
    </row>
    <row r="18" spans="2:3" ht="15.75" thickBot="1" x14ac:dyDescent="0.3">
      <c r="B18" s="25" t="s">
        <v>21</v>
      </c>
      <c r="C18" t="s">
        <v>21</v>
      </c>
    </row>
    <row r="19" spans="2:3" ht="39" thickBot="1" x14ac:dyDescent="0.3">
      <c r="B19" s="25" t="s">
        <v>22</v>
      </c>
      <c r="C19" t="s">
        <v>22</v>
      </c>
    </row>
    <row r="20" spans="2:3" ht="15.75" thickBot="1" x14ac:dyDescent="0.3">
      <c r="B20" s="25" t="s">
        <v>23</v>
      </c>
      <c r="C20" t="s">
        <v>23</v>
      </c>
    </row>
    <row r="21" spans="2:3" ht="15.75" thickBot="1" x14ac:dyDescent="0.3">
      <c r="B21" s="25" t="s">
        <v>24</v>
      </c>
      <c r="C21" t="s">
        <v>24</v>
      </c>
    </row>
    <row r="22" spans="2:3" ht="15.75" thickBot="1" x14ac:dyDescent="0.3">
      <c r="B22" s="25" t="s">
        <v>25</v>
      </c>
      <c r="C22" t="s">
        <v>25</v>
      </c>
    </row>
    <row r="23" spans="2:3" ht="15.75" thickBot="1" x14ac:dyDescent="0.3">
      <c r="B23" s="25" t="s">
        <v>26</v>
      </c>
      <c r="C23" t="s">
        <v>26</v>
      </c>
    </row>
    <row r="24" spans="2:3" ht="51.75" thickBot="1" x14ac:dyDescent="0.3">
      <c r="B24" s="25" t="s">
        <v>27</v>
      </c>
      <c r="C24" t="s">
        <v>27</v>
      </c>
    </row>
    <row r="25" spans="2:3" ht="39" thickBot="1" x14ac:dyDescent="0.3">
      <c r="B25" s="25" t="s">
        <v>28</v>
      </c>
      <c r="C25" t="s">
        <v>28</v>
      </c>
    </row>
    <row r="26" spans="2:3" ht="64.5" thickBot="1" x14ac:dyDescent="0.3">
      <c r="B26" s="25" t="s">
        <v>29</v>
      </c>
      <c r="C26" t="s">
        <v>29</v>
      </c>
    </row>
    <row r="27" spans="2:3" ht="64.5" thickBot="1" x14ac:dyDescent="0.3">
      <c r="B27" s="25" t="s">
        <v>30</v>
      </c>
      <c r="C27" t="s">
        <v>30</v>
      </c>
    </row>
    <row r="28" spans="2:3" ht="39" thickBot="1" x14ac:dyDescent="0.3">
      <c r="B28" s="25" t="s">
        <v>31</v>
      </c>
      <c r="C28" t="s">
        <v>31</v>
      </c>
    </row>
    <row r="29" spans="2:3" ht="15.75" thickBot="1" x14ac:dyDescent="0.3">
      <c r="B29" s="26" t="s">
        <v>32</v>
      </c>
      <c r="C29" t="s">
        <v>32</v>
      </c>
    </row>
  </sheetData>
  <autoFilter ref="B1:C29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9"/>
  <sheetViews>
    <sheetView workbookViewId="0">
      <selection activeCell="I9" sqref="I9"/>
    </sheetView>
  </sheetViews>
  <sheetFormatPr baseColWidth="10" defaultRowHeight="15" x14ac:dyDescent="0.25"/>
  <sheetData>
    <row r="9" spans="9:9" x14ac:dyDescent="0.25">
      <c r="I9">
        <f>(3.61+6.3+11.01)/2</f>
        <v>10.46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verificacion financiera </vt:lpstr>
      <vt:lpstr>Hoja1</vt:lpstr>
      <vt:lpstr>Hoja2</vt:lpstr>
      <vt:lpstr>'verificacion financiera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</dc:creator>
  <cp:lastModifiedBy>Ing Infraestructura</cp:lastModifiedBy>
  <cp:lastPrinted>2023-08-01T16:29:51Z</cp:lastPrinted>
  <dcterms:created xsi:type="dcterms:W3CDTF">2011-08-01T20:33:07Z</dcterms:created>
  <dcterms:modified xsi:type="dcterms:W3CDTF">2023-09-01T01:42:24Z</dcterms:modified>
</cp:coreProperties>
</file>