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bernacion de sucre 2023\gob sucre\agosto 2023\fotovoltaica\PARA PUBLICAR\"/>
    </mc:Choice>
  </mc:AlternateContent>
  <xr:revisionPtr revIDLastSave="0" documentId="8_{80CA8CC5-FE0C-4EA5-AB86-E17B65463551}" xr6:coauthVersionLast="47" xr6:coauthVersionMax="47" xr10:uidLastSave="{00000000-0000-0000-0000-000000000000}"/>
  <bookViews>
    <workbookView xWindow="-120" yWindow="-120" windowWidth="29040" windowHeight="15840" activeTab="14" xr2:uid="{01E2F570-A273-490E-8872-9ECA45D1D614}"/>
  </bookViews>
  <sheets>
    <sheet name="1.1" sheetId="1" r:id="rId1"/>
    <sheet name="1.2" sheetId="2" r:id="rId2"/>
    <sheet name="1.3" sheetId="3" r:id="rId3"/>
    <sheet name="1.4" sheetId="4" r:id="rId4"/>
    <sheet name="1,5" sheetId="5" r:id="rId5"/>
    <sheet name="1,6" sheetId="6" r:id="rId6"/>
    <sheet name="1,7" sheetId="7" r:id="rId7"/>
    <sheet name="1,8" sheetId="8" r:id="rId8"/>
    <sheet name="1,9" sheetId="9" r:id="rId9"/>
    <sheet name="2,1" sheetId="10" r:id="rId10"/>
    <sheet name="2,2" sheetId="11" r:id="rId11"/>
    <sheet name="2,3" sheetId="12" r:id="rId12"/>
    <sheet name="2,4" sheetId="13" r:id="rId13"/>
    <sheet name="2,5" sheetId="14" r:id="rId14"/>
    <sheet name="2,6" sheetId="15" r:id="rId15"/>
  </sheets>
  <externalReferences>
    <externalReference r:id="rId16"/>
  </externalReferences>
  <definedNames>
    <definedName name="_xlnm.Print_Area" localSheetId="5">'1,6'!$A$1:$E$39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5" l="1"/>
  <c r="E27" i="15" s="1"/>
  <c r="E29" i="15" s="1"/>
  <c r="D10" i="15"/>
  <c r="E10" i="15" s="1"/>
  <c r="B10" i="15"/>
  <c r="D9" i="15"/>
  <c r="E9" i="15" s="1"/>
  <c r="E17" i="15" s="1"/>
  <c r="B9" i="15"/>
  <c r="A5" i="15"/>
  <c r="C2" i="15"/>
  <c r="E27" i="14"/>
  <c r="E29" i="14" s="1"/>
  <c r="C27" i="14"/>
  <c r="D13" i="14"/>
  <c r="E13" i="14" s="1"/>
  <c r="B13" i="14"/>
  <c r="D12" i="14"/>
  <c r="E12" i="14" s="1"/>
  <c r="B12" i="14"/>
  <c r="D11" i="14"/>
  <c r="E11" i="14" s="1"/>
  <c r="B11" i="14"/>
  <c r="D10" i="14"/>
  <c r="E10" i="14" s="1"/>
  <c r="B10" i="14"/>
  <c r="D9" i="14"/>
  <c r="E9" i="14" s="1"/>
  <c r="B9" i="14"/>
  <c r="A5" i="14"/>
  <c r="C2" i="14"/>
  <c r="C30" i="13"/>
  <c r="E30" i="13" s="1"/>
  <c r="E32" i="13" s="1"/>
  <c r="D18" i="13"/>
  <c r="E18" i="13" s="1"/>
  <c r="B18" i="13"/>
  <c r="D17" i="13"/>
  <c r="E17" i="13" s="1"/>
  <c r="B17" i="13"/>
  <c r="D16" i="13"/>
  <c r="E16" i="13" s="1"/>
  <c r="B16" i="13"/>
  <c r="D15" i="13"/>
  <c r="E15" i="13" s="1"/>
  <c r="B15" i="13"/>
  <c r="D14" i="13"/>
  <c r="E14" i="13" s="1"/>
  <c r="B14" i="13"/>
  <c r="D13" i="13"/>
  <c r="E13" i="13" s="1"/>
  <c r="B13" i="13"/>
  <c r="D12" i="13"/>
  <c r="E12" i="13" s="1"/>
  <c r="B12" i="13"/>
  <c r="D11" i="13"/>
  <c r="E11" i="13" s="1"/>
  <c r="B11" i="13"/>
  <c r="D10" i="13"/>
  <c r="E10" i="13" s="1"/>
  <c r="B10" i="13"/>
  <c r="D9" i="13"/>
  <c r="E9" i="13" s="1"/>
  <c r="B9" i="13"/>
  <c r="A5" i="13"/>
  <c r="C2" i="13"/>
  <c r="C29" i="12"/>
  <c r="E29" i="12" s="1"/>
  <c r="E31" i="12" s="1"/>
  <c r="E17" i="12"/>
  <c r="D17" i="12"/>
  <c r="B17" i="12"/>
  <c r="D16" i="12"/>
  <c r="E16" i="12" s="1"/>
  <c r="B16" i="12"/>
  <c r="E15" i="12"/>
  <c r="D15" i="12"/>
  <c r="B15" i="12"/>
  <c r="D14" i="12"/>
  <c r="E14" i="12" s="1"/>
  <c r="B14" i="12"/>
  <c r="D13" i="12"/>
  <c r="E13" i="12" s="1"/>
  <c r="B13" i="12"/>
  <c r="D12" i="12"/>
  <c r="E12" i="12" s="1"/>
  <c r="B12" i="12"/>
  <c r="D11" i="12"/>
  <c r="E11" i="12" s="1"/>
  <c r="B11" i="12"/>
  <c r="D10" i="12"/>
  <c r="E10" i="12" s="1"/>
  <c r="B10" i="12"/>
  <c r="E9" i="12"/>
  <c r="D9" i="12"/>
  <c r="B9" i="12"/>
  <c r="A5" i="12"/>
  <c r="C2" i="12"/>
  <c r="C29" i="11"/>
  <c r="E29" i="11" s="1"/>
  <c r="E31" i="11" s="1"/>
  <c r="D18" i="11"/>
  <c r="E18" i="11" s="1"/>
  <c r="B18" i="11"/>
  <c r="D17" i="11"/>
  <c r="E17" i="11" s="1"/>
  <c r="B17" i="11"/>
  <c r="D16" i="11"/>
  <c r="E16" i="11" s="1"/>
  <c r="B16" i="11"/>
  <c r="D15" i="11"/>
  <c r="E15" i="11" s="1"/>
  <c r="B15" i="11"/>
  <c r="E14" i="11"/>
  <c r="D14" i="11"/>
  <c r="B14" i="11"/>
  <c r="D13" i="11"/>
  <c r="E13" i="11" s="1"/>
  <c r="B13" i="11"/>
  <c r="D12" i="11"/>
  <c r="B12" i="11"/>
  <c r="D11" i="11"/>
  <c r="E11" i="11" s="1"/>
  <c r="B11" i="11"/>
  <c r="D10" i="11"/>
  <c r="E10" i="11" s="1"/>
  <c r="B10" i="11"/>
  <c r="E9" i="11"/>
  <c r="D9" i="11"/>
  <c r="B9" i="11"/>
  <c r="A5" i="11"/>
  <c r="C2" i="11"/>
  <c r="C27" i="10"/>
  <c r="E27" i="10" s="1"/>
  <c r="E29" i="10" s="1"/>
  <c r="D10" i="10"/>
  <c r="E10" i="10" s="1"/>
  <c r="B10" i="10"/>
  <c r="D9" i="10"/>
  <c r="E9" i="10" s="1"/>
  <c r="E17" i="10" s="1"/>
  <c r="B9" i="10"/>
  <c r="A5" i="10"/>
  <c r="C2" i="10"/>
  <c r="C31" i="9"/>
  <c r="E31" i="9" s="1"/>
  <c r="E33" i="9" s="1"/>
  <c r="E20" i="9"/>
  <c r="D13" i="9"/>
  <c r="E13" i="9" s="1"/>
  <c r="B13" i="9"/>
  <c r="D12" i="9"/>
  <c r="E12" i="9" s="1"/>
  <c r="B12" i="9"/>
  <c r="D11" i="9"/>
  <c r="E11" i="9" s="1"/>
  <c r="B11" i="9"/>
  <c r="D10" i="9"/>
  <c r="E10" i="9" s="1"/>
  <c r="B10" i="9"/>
  <c r="D9" i="9"/>
  <c r="E9" i="9" s="1"/>
  <c r="B9" i="9"/>
  <c r="A5" i="9"/>
  <c r="C2" i="9"/>
  <c r="C27" i="8"/>
  <c r="E27" i="8" s="1"/>
  <c r="E29" i="8" s="1"/>
  <c r="E16" i="8"/>
  <c r="D13" i="8"/>
  <c r="E13" i="8" s="1"/>
  <c r="B13" i="8"/>
  <c r="D12" i="8"/>
  <c r="E12" i="8" s="1"/>
  <c r="B12" i="8"/>
  <c r="D11" i="8"/>
  <c r="E11" i="8" s="1"/>
  <c r="B11" i="8"/>
  <c r="D10" i="8"/>
  <c r="E10" i="8" s="1"/>
  <c r="B10" i="8"/>
  <c r="D9" i="8"/>
  <c r="E9" i="8" s="1"/>
  <c r="B9" i="8"/>
  <c r="A5" i="8"/>
  <c r="C2" i="8"/>
  <c r="C25" i="7"/>
  <c r="E25" i="7" s="1"/>
  <c r="E27" i="7" s="1"/>
  <c r="E13" i="7"/>
  <c r="E12" i="7"/>
  <c r="E11" i="7"/>
  <c r="E10" i="7"/>
  <c r="D9" i="7"/>
  <c r="E9" i="7" s="1"/>
  <c r="B9" i="7"/>
  <c r="A5" i="7"/>
  <c r="C2" i="7"/>
  <c r="C24" i="6"/>
  <c r="E24" i="6" s="1"/>
  <c r="E26" i="6" s="1"/>
  <c r="E12" i="6"/>
  <c r="E11" i="6"/>
  <c r="E10" i="6"/>
  <c r="E9" i="6"/>
  <c r="E14" i="6" s="1"/>
  <c r="D9" i="6"/>
  <c r="B9" i="6"/>
  <c r="A5" i="6"/>
  <c r="C2" i="6"/>
  <c r="C25" i="5"/>
  <c r="E25" i="5" s="1"/>
  <c r="E27" i="5" s="1"/>
  <c r="E13" i="5"/>
  <c r="E12" i="5"/>
  <c r="E11" i="5"/>
  <c r="D10" i="5"/>
  <c r="E10" i="5" s="1"/>
  <c r="B10" i="5"/>
  <c r="D9" i="5"/>
  <c r="E9" i="5" s="1"/>
  <c r="B9" i="5"/>
  <c r="A5" i="5"/>
  <c r="C2" i="5"/>
  <c r="C29" i="4"/>
  <c r="E29" i="4" s="1"/>
  <c r="E31" i="4" s="1"/>
  <c r="D18" i="4"/>
  <c r="E18" i="4" s="1"/>
  <c r="B18" i="4"/>
  <c r="E17" i="4"/>
  <c r="E16" i="4"/>
  <c r="E15" i="4"/>
  <c r="E14" i="4"/>
  <c r="D13" i="4"/>
  <c r="E13" i="4" s="1"/>
  <c r="B13" i="4"/>
  <c r="D12" i="4"/>
  <c r="E12" i="4" s="1"/>
  <c r="B12" i="4"/>
  <c r="D11" i="4"/>
  <c r="E11" i="4" s="1"/>
  <c r="B11" i="4"/>
  <c r="D10" i="4"/>
  <c r="E10" i="4" s="1"/>
  <c r="B10" i="4"/>
  <c r="D9" i="4"/>
  <c r="E9" i="4" s="1"/>
  <c r="B9" i="4"/>
  <c r="A5" i="4"/>
  <c r="C2" i="4"/>
  <c r="E29" i="3"/>
  <c r="E31" i="3" s="1"/>
  <c r="C29" i="3"/>
  <c r="D13" i="3"/>
  <c r="E13" i="3" s="1"/>
  <c r="B13" i="3"/>
  <c r="D12" i="3"/>
  <c r="E12" i="3" s="1"/>
  <c r="B12" i="3"/>
  <c r="D11" i="3"/>
  <c r="E11" i="3" s="1"/>
  <c r="B11" i="3"/>
  <c r="A7" i="3"/>
  <c r="C4" i="3"/>
  <c r="C24" i="2"/>
  <c r="E24" i="2" s="1"/>
  <c r="E26" i="2" s="1"/>
  <c r="D11" i="2"/>
  <c r="E11" i="2" s="1"/>
  <c r="B11" i="2"/>
  <c r="D10" i="2"/>
  <c r="E10" i="2" s="1"/>
  <c r="B10" i="2"/>
  <c r="D9" i="2"/>
  <c r="E9" i="2" s="1"/>
  <c r="B9" i="2"/>
  <c r="A5" i="2"/>
  <c r="C2" i="2"/>
  <c r="C27" i="1"/>
  <c r="E27" i="1" s="1"/>
  <c r="E29" i="1" s="1"/>
  <c r="E16" i="1"/>
  <c r="A5" i="1"/>
  <c r="C2" i="1"/>
  <c r="E15" i="7" l="1"/>
  <c r="E25" i="9"/>
  <c r="E27" i="9" s="1"/>
  <c r="E23" i="12"/>
  <c r="E25" i="12" s="1"/>
  <c r="E23" i="4"/>
  <c r="E25" i="4" s="1"/>
  <c r="E17" i="8"/>
  <c r="E31" i="8" s="1"/>
  <c r="E20" i="13"/>
  <c r="E23" i="3"/>
  <c r="E25" i="3" s="1"/>
  <c r="E33" i="3"/>
  <c r="E19" i="12"/>
  <c r="E33" i="12" s="1"/>
  <c r="E17" i="14"/>
  <c r="E32" i="14" s="1"/>
  <c r="E20" i="1"/>
  <c r="E23" i="1" s="1"/>
  <c r="E32" i="1" s="1"/>
  <c r="E21" i="8"/>
  <c r="E23" i="8" s="1"/>
  <c r="E21" i="14"/>
  <c r="E23" i="14" s="1"/>
  <c r="E19" i="7"/>
  <c r="E21" i="7" s="1"/>
  <c r="E29" i="7" s="1"/>
  <c r="E23" i="11"/>
  <c r="E25" i="11" s="1"/>
  <c r="E19" i="4"/>
  <c r="E34" i="4" s="1"/>
  <c r="E24" i="13"/>
  <c r="E26" i="13" s="1"/>
  <c r="E34" i="13" s="1"/>
  <c r="E18" i="2"/>
  <c r="E20" i="2" s="1"/>
  <c r="E14" i="2"/>
  <c r="E28" i="2" s="1"/>
  <c r="E19" i="11"/>
  <c r="E19" i="5"/>
  <c r="E21" i="5" s="1"/>
  <c r="E29" i="5" s="1"/>
  <c r="E21" i="9"/>
  <c r="E35" i="9" s="1"/>
  <c r="E19" i="3"/>
  <c r="E15" i="5"/>
  <c r="E18" i="6"/>
  <c r="E20" i="6" s="1"/>
  <c r="E28" i="6" s="1"/>
  <c r="E21" i="10"/>
  <c r="E23" i="10" s="1"/>
  <c r="E32" i="10"/>
  <c r="E21" i="15"/>
  <c r="E23" i="15" s="1"/>
  <c r="E32" i="15" s="1"/>
  <c r="E33" i="11" l="1"/>
</calcChain>
</file>

<file path=xl/sharedStrings.xml><?xml version="1.0" encoding="utf-8"?>
<sst xmlns="http://schemas.openxmlformats.org/spreadsheetml/2006/main" count="554" uniqueCount="79">
  <si>
    <t xml:space="preserve">ANALISIS DE PRECIO UNITARIOS </t>
  </si>
  <si>
    <t xml:space="preserve">APU No. </t>
  </si>
  <si>
    <t>UNIDAD:</t>
  </si>
  <si>
    <t>UND</t>
  </si>
  <si>
    <t>DESCIRPCION DEL ÍTEM</t>
  </si>
  <si>
    <t>MATERIALES EN OBRA.</t>
  </si>
  <si>
    <t>DESCRIPCIÓN</t>
  </si>
  <si>
    <t>Unidad</t>
  </si>
  <si>
    <t>Cantidad</t>
  </si>
  <si>
    <t>Vr/Unidad</t>
  </si>
  <si>
    <t>Vr. TOTAL</t>
  </si>
  <si>
    <t>SUBTOTAL MATERIALES</t>
  </si>
  <si>
    <t>EQUIPOS Y HERRAMIENTAS</t>
  </si>
  <si>
    <t>Tarifa - Día</t>
  </si>
  <si>
    <t>Herramientas menores</t>
  </si>
  <si>
    <t>U</t>
  </si>
  <si>
    <t>10% MO</t>
  </si>
  <si>
    <t>SUBTOTAL EQUIPOS Y ERRAMIENTAS</t>
  </si>
  <si>
    <t>MANO DE OBRA</t>
  </si>
  <si>
    <t>V/ Unidad</t>
  </si>
  <si>
    <t>Productividad</t>
  </si>
  <si>
    <t>Cuadrilla redes eléctricas y SSFV</t>
  </si>
  <si>
    <t>Día</t>
  </si>
  <si>
    <t>SUBTOTAL MANO DE OBRA</t>
  </si>
  <si>
    <t>TOTAL COSTO DIRECTO</t>
  </si>
  <si>
    <t>___________________________________</t>
  </si>
  <si>
    <t>SOPORTE METÁLICO PARA DOS PANELES SOLARES DE 330 W.</t>
  </si>
  <si>
    <t>POSTE DE PRFV DE 4MTS DE ALTO Y 510 KGF CARGA DE ROTURA.</t>
  </si>
  <si>
    <t>CONCRETO 3000 PSI</t>
  </si>
  <si>
    <t>10% M.O</t>
  </si>
  <si>
    <t>Panel solar de 330 wp</t>
  </si>
  <si>
    <t>Terminal macho simple MC4</t>
  </si>
  <si>
    <t>Terminal Hembra simple MC4</t>
  </si>
  <si>
    <t>Gabinete metálico, fabricado en lámina galvanizada, acabado en pintura ral 7035, medidas aproximadas 83cm de ato x 60cm de ancho y 50cm de fondo,</t>
  </si>
  <si>
    <t>Solar DC Breaker 2P (550VDC) 16 A</t>
  </si>
  <si>
    <t>DC breaker 1P (250V) 32 Amp</t>
  </si>
  <si>
    <t>AC breaker 2P 6A 400VAC</t>
  </si>
  <si>
    <t>DPS  2P 600VDC 40 KA</t>
  </si>
  <si>
    <t xml:space="preserve">CANALETA PORTACABLE </t>
  </si>
  <si>
    <t>M</t>
  </si>
  <si>
    <t>CINTA AISLANTE NEGRA</t>
  </si>
  <si>
    <t>CINTA AISLANTE ROJA</t>
  </si>
  <si>
    <t>CONECTOR TERMINAL PONCHABLE</t>
  </si>
  <si>
    <t>Cable solar 4 mm2</t>
  </si>
  <si>
    <t>TRANSPORTE</t>
  </si>
  <si>
    <t>Batería de ión - litio tipo fosfato de hierro (LiFePO4) de ciclo profundo de 110 Ah - 25 VDC - 3450 ciclos hasta el 80% DOD, con BMS integrado</t>
  </si>
  <si>
    <t>Conector batería</t>
  </si>
  <si>
    <t>Regulador (Controlador) de carga MPPT de 24 VDC - 30 Amp. con display LCD, para batería de Ión - Litio tipo LiFePO4</t>
  </si>
  <si>
    <t>Inversor "off-grid" de 1000 W, 24 VDC - 120 VAC, 60 Hz, onda senoidal pura.</t>
  </si>
  <si>
    <t>ML</t>
  </si>
  <si>
    <t>Tubo pvc tipo A de 1/2"</t>
  </si>
  <si>
    <t>Curva pvc de 1/2"</t>
  </si>
  <si>
    <t>Terminal PVC de 1/2"</t>
  </si>
  <si>
    <t>Canalización 0,3 x 0,6 m</t>
  </si>
  <si>
    <t>Cable de cobre aislado No 10 AWG - THWN-2</t>
  </si>
  <si>
    <t>Tubo Metalico flexible LIQUID TIGHT de 1/2"</t>
  </si>
  <si>
    <t>Terminal LIQUID TIGHT de 1/2"</t>
  </si>
  <si>
    <t>Grapa metálica de doble ala de 1/2"</t>
  </si>
  <si>
    <t>Chazo de 1/4" con tornillo drywall</t>
  </si>
  <si>
    <t>Und</t>
  </si>
  <si>
    <t>Tablero Monofasico de 4 circuitos.</t>
  </si>
  <si>
    <t>Breaker enchufable 1x20 A.</t>
  </si>
  <si>
    <t>Interruptor sencillo</t>
  </si>
  <si>
    <t>Alambre de cobre aislado No 12 AWG - THWN-2</t>
  </si>
  <si>
    <t>Caja EMT de 4x4" con suplemneto</t>
  </si>
  <si>
    <t>Caja EMT de 4x4" con tapa lisa</t>
  </si>
  <si>
    <t>Adaptador terminal EMT de 1/2"</t>
  </si>
  <si>
    <t>Curva EMT de 1/2"</t>
  </si>
  <si>
    <t>Tubo EMT de 1/2"</t>
  </si>
  <si>
    <t>Conector tipo resorte</t>
  </si>
  <si>
    <t>Tomacorriente doble con plo a tierra.</t>
  </si>
  <si>
    <t>Bombilla led de 9 w</t>
  </si>
  <si>
    <t xml:space="preserve">Flafón </t>
  </si>
  <si>
    <t>Varilla de acero con aleacion de cobre 5/8" x 2,4 m</t>
  </si>
  <si>
    <t>Conector cable - varilla</t>
  </si>
  <si>
    <t>Cable de cobre aislado No 8 AWG - THWN-2</t>
  </si>
  <si>
    <t>Terminal emt de 1/2"</t>
  </si>
  <si>
    <t>Medidor de energía monofásico tipo 1</t>
  </si>
  <si>
    <t>Caja plastica para medidor de energía tipo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</si>
</sst>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0.0"/>
    <numFmt numFmtId="166" formatCode="_ * #,##0_ ;_ * \-#,##0_ ;_ * &quot;-&quot;??_ ;_ @_ "/>
    <numFmt numFmtId="167" formatCode="_-&quot;$&quot;* #,##0_-;\-&quot;$&quot;* #,##0_-;_-&quot;$&quot;* &quot;-&quot;??_-;_-@_-"/>
    <numFmt numFmtId="168" formatCode="_-* #,##0.00_-;\-* #,##0.00_-;_-* &quot;-&quot;_-;_-@_-"/>
    <numFmt numFmtId="169" formatCode="_-* #,##0.0_-;\-* #,##0.0_-;_-* &quot;-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0"/>
      <color indexed="8"/>
      <name val="Times New Roman"/>
      <family val="1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3" tint="-0.49998474074526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</cellStyleXfs>
  <cellXfs count="101">
    <xf numFmtId="0" fontId="0" fillId="0" borderId="0" xfId="0"/>
    <xf numFmtId="0" fontId="2" fillId="0" borderId="0" xfId="0" applyFont="1"/>
    <xf numFmtId="164" fontId="2" fillId="0" borderId="0" xfId="3" applyFont="1" applyAlignment="1">
      <alignment horizont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165" fontId="4" fillId="0" borderId="2" xfId="0" applyNumberFormat="1" applyFont="1" applyBorder="1" applyAlignment="1">
      <alignment horizontal="center" vertical="center"/>
    </xf>
    <xf numFmtId="164" fontId="4" fillId="0" borderId="2" xfId="3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/>
    <xf numFmtId="164" fontId="5" fillId="0" borderId="0" xfId="3" applyFont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0" borderId="6" xfId="3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3" fillId="0" borderId="4" xfId="0" applyFont="1" applyBorder="1" applyAlignment="1">
      <alignment horizontal="center"/>
    </xf>
    <xf numFmtId="42" fontId="5" fillId="0" borderId="4" xfId="4" applyFont="1" applyFill="1" applyBorder="1" applyAlignment="1">
      <alignment horizontal="center"/>
    </xf>
    <xf numFmtId="42" fontId="5" fillId="0" borderId="4" xfId="4" applyFont="1" applyFill="1" applyBorder="1" applyAlignment="1">
      <alignment horizontal="right"/>
    </xf>
    <xf numFmtId="0" fontId="3" fillId="0" borderId="4" xfId="0" applyFont="1" applyBorder="1"/>
    <xf numFmtId="166" fontId="5" fillId="0" borderId="4" xfId="0" applyNumberFormat="1" applyFont="1" applyBorder="1" applyAlignment="1">
      <alignment horizontal="right"/>
    </xf>
    <xf numFmtId="0" fontId="5" fillId="0" borderId="7" xfId="0" applyFont="1" applyBorder="1"/>
    <xf numFmtId="0" fontId="5" fillId="0" borderId="0" xfId="0" applyFont="1" applyAlignment="1">
      <alignment horizontal="right"/>
    </xf>
    <xf numFmtId="164" fontId="5" fillId="0" borderId="0" xfId="3" applyFont="1" applyFill="1" applyBorder="1" applyAlignment="1">
      <alignment horizontal="right"/>
    </xf>
    <xf numFmtId="42" fontId="5" fillId="0" borderId="0" xfId="4" applyFont="1" applyFill="1" applyBorder="1" applyAlignment="1">
      <alignment horizontal="right"/>
    </xf>
    <xf numFmtId="42" fontId="2" fillId="0" borderId="0" xfId="4" applyFont="1"/>
    <xf numFmtId="0" fontId="5" fillId="0" borderId="8" xfId="0" applyFont="1" applyBorder="1" applyAlignment="1">
      <alignment horizontal="center"/>
    </xf>
    <xf numFmtId="164" fontId="5" fillId="0" borderId="4" xfId="3" applyFont="1" applyFill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8" fillId="2" borderId="4" xfId="5" applyFont="1" applyFill="1" applyBorder="1" applyAlignment="1">
      <alignment horizontal="center"/>
    </xf>
    <xf numFmtId="167" fontId="5" fillId="0" borderId="4" xfId="3" applyNumberFormat="1" applyFont="1" applyFill="1" applyBorder="1" applyAlignment="1">
      <alignment horizontal="center"/>
    </xf>
    <xf numFmtId="166" fontId="5" fillId="0" borderId="0" xfId="1" applyNumberFormat="1" applyFont="1" applyFill="1"/>
    <xf numFmtId="164" fontId="5" fillId="0" borderId="0" xfId="3" applyFont="1" applyFill="1" applyAlignment="1">
      <alignment horizontal="center"/>
    </xf>
    <xf numFmtId="41" fontId="5" fillId="0" borderId="4" xfId="2" applyFont="1" applyFill="1" applyBorder="1" applyAlignment="1">
      <alignment horizontal="center"/>
    </xf>
    <xf numFmtId="0" fontId="9" fillId="0" borderId="0" xfId="0" applyFont="1"/>
    <xf numFmtId="42" fontId="0" fillId="0" borderId="0" xfId="4" applyFont="1"/>
    <xf numFmtId="164" fontId="0" fillId="0" borderId="0" xfId="3" applyFont="1"/>
    <xf numFmtId="0" fontId="10" fillId="0" borderId="0" xfId="0" applyFont="1"/>
    <xf numFmtId="0" fontId="11" fillId="0" borderId="0" xfId="0" applyFont="1"/>
    <xf numFmtId="164" fontId="11" fillId="0" borderId="0" xfId="3" applyFont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right" vertical="center"/>
    </xf>
    <xf numFmtId="165" fontId="12" fillId="0" borderId="2" xfId="0" applyNumberFormat="1" applyFont="1" applyBorder="1" applyAlignment="1">
      <alignment horizontal="center" vertical="center"/>
    </xf>
    <xf numFmtId="164" fontId="12" fillId="0" borderId="2" xfId="3" applyFont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42" fontId="0" fillId="0" borderId="0" xfId="0" applyNumberFormat="1"/>
    <xf numFmtId="166" fontId="5" fillId="0" borderId="0" xfId="0" applyNumberFormat="1" applyFont="1" applyAlignment="1">
      <alignment horizontal="right"/>
    </xf>
    <xf numFmtId="42" fontId="11" fillId="0" borderId="0" xfId="4" applyFont="1"/>
    <xf numFmtId="0" fontId="0" fillId="0" borderId="7" xfId="0" applyBorder="1"/>
    <xf numFmtId="166" fontId="5" fillId="0" borderId="4" xfId="0" applyNumberFormat="1" applyFont="1" applyBorder="1" applyAlignment="1">
      <alignment horizontal="center"/>
    </xf>
    <xf numFmtId="0" fontId="0" fillId="0" borderId="4" xfId="0" applyBorder="1" applyAlignment="1">
      <alignment wrapText="1"/>
    </xf>
    <xf numFmtId="41" fontId="0" fillId="0" borderId="4" xfId="2" applyFont="1" applyBorder="1" applyAlignment="1"/>
    <xf numFmtId="0" fontId="0" fillId="3" borderId="4" xfId="0" applyFill="1" applyBorder="1"/>
    <xf numFmtId="168" fontId="0" fillId="0" borderId="4" xfId="2" applyNumberFormat="1" applyFont="1" applyBorder="1" applyAlignment="1"/>
    <xf numFmtId="169" fontId="0" fillId="0" borderId="4" xfId="2" applyNumberFormat="1" applyFont="1" applyBorder="1" applyAlignment="1"/>
    <xf numFmtId="0" fontId="0" fillId="0" borderId="4" xfId="0" applyBorder="1" applyAlignment="1">
      <alignment horizontal="right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left" wrapText="1"/>
    </xf>
    <xf numFmtId="0" fontId="7" fillId="0" borderId="14" xfId="5" applyBorder="1" applyAlignment="1">
      <alignment horizontal="left"/>
    </xf>
    <xf numFmtId="3" fontId="7" fillId="0" borderId="14" xfId="5" applyNumberFormat="1" applyBorder="1" applyAlignment="1">
      <alignment horizontal="center"/>
    </xf>
    <xf numFmtId="4" fontId="5" fillId="0" borderId="4" xfId="0" applyNumberFormat="1" applyFont="1" applyBorder="1" applyAlignment="1">
      <alignment horizontal="center"/>
    </xf>
    <xf numFmtId="166" fontId="5" fillId="0" borderId="0" xfId="1" applyNumberFormat="1" applyFont="1" applyFill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horizontal="left"/>
    </xf>
    <xf numFmtId="164" fontId="12" fillId="0" borderId="16" xfId="3" applyFont="1" applyBorder="1" applyAlignment="1">
      <alignment horizontal="right" vertical="center"/>
    </xf>
    <xf numFmtId="4" fontId="13" fillId="0" borderId="17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left"/>
    </xf>
    <xf numFmtId="0" fontId="5" fillId="0" borderId="10" xfId="0" applyFont="1" applyBorder="1" applyAlignment="1">
      <alignment horizontal="right"/>
    </xf>
    <xf numFmtId="0" fontId="12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42" fontId="5" fillId="0" borderId="4" xfId="4" applyFont="1" applyFill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1" fontId="11" fillId="0" borderId="16" xfId="0" applyNumberFormat="1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wrapText="1"/>
    </xf>
    <xf numFmtId="1" fontId="11" fillId="0" borderId="18" xfId="0" applyNumberFormat="1" applyFont="1" applyBorder="1" applyAlignment="1">
      <alignment horizontal="center" vertical="center" wrapText="1"/>
    </xf>
    <xf numFmtId="1" fontId="11" fillId="0" borderId="16" xfId="0" applyNumberFormat="1" applyFont="1" applyBorder="1" applyAlignment="1">
      <alignment horizontal="center" vertical="center"/>
    </xf>
    <xf numFmtId="1" fontId="11" fillId="0" borderId="12" xfId="0" applyNumberFormat="1" applyFont="1" applyBorder="1" applyAlignment="1">
      <alignment horizontal="center" vertical="center"/>
    </xf>
    <xf numFmtId="1" fontId="11" fillId="0" borderId="18" xfId="0" applyNumberFormat="1" applyFont="1" applyBorder="1" applyAlignment="1">
      <alignment horizontal="center" vertical="center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Normal 2 2" xfId="5" xr:uid="{0656C0A9-CB4D-437C-A940-4EF4A4DE4B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presupuesto%20San%20marcos%20julio%2031%20de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LARIOS"/>
      <sheetName val="Presupuesto de Obra"/>
      <sheetName val="AIU"/>
      <sheetName val="F.P"/>
      <sheetName val="Duración Actividades"/>
      <sheetName val="CRONOGRAMA (2Meses)"/>
      <sheetName val="CRONOGRAMA"/>
      <sheetName val="FLUJO FONDOS (2meses)"/>
      <sheetName val="FLUJO FONDOS"/>
      <sheetName val="PRECIOS"/>
      <sheetName val="MATERIAL TOTAL"/>
      <sheetName val="Mano de obra"/>
      <sheetName val="1.1"/>
      <sheetName val="1.2"/>
      <sheetName val="1.3"/>
      <sheetName val="1.4"/>
      <sheetName val="1,5"/>
      <sheetName val="1,6"/>
      <sheetName val="1,7"/>
      <sheetName val="1,8"/>
      <sheetName val="1,9"/>
      <sheetName val="2,1"/>
      <sheetName val="2,2"/>
      <sheetName val="2,3"/>
      <sheetName val="2,4"/>
      <sheetName val="2,5"/>
      <sheetName val="2,6"/>
      <sheetName val="Hoja1"/>
    </sheetNames>
    <sheetDataSet>
      <sheetData sheetId="0"/>
      <sheetData sheetId="1">
        <row r="4">
          <cell r="A4">
            <v>1.1000000000000001</v>
          </cell>
          <cell r="B4" t="str">
            <v>REPLANTEO DE OBRA</v>
          </cell>
        </row>
        <row r="5">
          <cell r="A5">
            <v>1.2</v>
          </cell>
          <cell r="B5" t="str">
            <v>SUMINISTRO E INSTALACIÓN DE SOPORTE METÁLICO PARA DOS PANELES SOLARES DE 330 Wp. INCLUYE POSTE MONOLITICO EN POLIESTER REFORZADO CON FIBRA DE VIDRIO DE 4 MTS DE ALTURA Y 510 KGF CON CIMENTACIÓN EN CONCRETO DE 3000 PSI.</v>
          </cell>
        </row>
        <row r="6">
          <cell r="A6">
            <v>1.3</v>
          </cell>
          <cell r="B6" t="str">
            <v>SUMINISTRO E INSTALACIÓN DE PANEL SOLAR FOTOVILTAICO DE 330 Wp.</v>
          </cell>
        </row>
        <row r="7">
          <cell r="A7">
            <v>1.4</v>
          </cell>
          <cell r="B7" t="str">
            <v>SUMINISTRO E INSTALACIÓN DE GABINETE PARA EQUIPOS ELÉCTRICOS Y BANCO DE BATERÍAS EN LAMINA DE ACERO GALVANIZADA.</v>
          </cell>
        </row>
        <row r="8">
          <cell r="A8">
            <v>1.5</v>
          </cell>
          <cell r="B8" t="str">
            <v>SUMINISTRO E INSTALACIÓN DE BATERÍA DE IÓN - LITIO TIPO FOSFATO DE HIERRO (LIFEPO4) DE CICLO PROFUNDO DE 120 AH - 25,6 VDC -  80% DOD, CON BMS INTEGRADO</v>
          </cell>
        </row>
        <row r="9">
          <cell r="A9">
            <v>1.6</v>
          </cell>
          <cell r="B9" t="str">
            <v>SUMINISTRO E INSTALACIÓN DE CONTROLADOR DE CARGA DE 30A - 24 VDC.</v>
          </cell>
        </row>
        <row r="10">
          <cell r="A10">
            <v>1.7</v>
          </cell>
          <cell r="B10" t="str">
            <v>SUMINISTRO E INSTALACIÓN DE INVERSOR DE ONDA PURA DE 1000 W, 24 VDC INPUT - 120 VAC OUTPUT, F=60 HZ, DEBE GARANTIZAR PROTECCIÓN Y DESCONEXIÓN POR BAJO VOLTAJE EN LA BATERÍA, PROTECCIÓN CONTRA SOBRECARGA</v>
          </cell>
        </row>
        <row r="11">
          <cell r="A11">
            <v>1.8</v>
          </cell>
          <cell r="B11" t="str">
            <v>SUMINISTRO E INSTALACIÓN DE ACOMETIDA</v>
          </cell>
        </row>
        <row r="12">
          <cell r="A12">
            <v>1.9</v>
          </cell>
          <cell r="B12" t="str">
            <v xml:space="preserve">SUMINISTRO E INSTALACIÓN DE CIRCUITO ALIMENTADOR </v>
          </cell>
        </row>
        <row r="15">
          <cell r="A15">
            <v>2.1</v>
          </cell>
          <cell r="B15" t="str">
            <v>SUMINISTRO E INSTALACIÓN DE TABLERO ELÉCTRICO 4 CIRCUITOS MONOFÁSICO, BARRAJE DE 75 AMP. INCLUYE PROTECCIONES.</v>
          </cell>
        </row>
        <row r="16">
          <cell r="A16">
            <v>2.2000000000000002</v>
          </cell>
          <cell r="B16" t="str">
            <v>SUMINISTRO E INSTALACIÓN DE SALIDA PARA INTERRUPTOR DE ALUMBRADO, EN DUCTO EMT de 1/2”. INCLUYE INTERRUPTOR.</v>
          </cell>
        </row>
        <row r="17">
          <cell r="A17">
            <v>2.2999999999999998</v>
          </cell>
          <cell r="B17" t="str">
            <v>SUMINISTRO E INSTALACIÓN DE SALIDA DE TOMAS DOBLES CON POLO A TIERRA, EN DUCTO EMT de 1/2”. INCLUYE TOMACORRIENTE.</v>
          </cell>
        </row>
        <row r="18">
          <cell r="A18">
            <v>2.4</v>
          </cell>
          <cell r="B18" t="str">
            <v>SUMINISTRO E INSTALACIÓN DE SALIDA DE ALUMBRADO. INCLUYE BOMBILLA LED DE 9 W.</v>
          </cell>
        </row>
        <row r="19">
          <cell r="A19">
            <v>2.5</v>
          </cell>
          <cell r="B19" t="str">
            <v>SUMINISTRO E INSTALACIÓN  DEL SISTEMA DE PUESTA A TIERRA.</v>
          </cell>
        </row>
        <row r="20">
          <cell r="A20">
            <v>2.6</v>
          </cell>
          <cell r="B20" t="str">
            <v>SUMINISTRO E INSTALACION DE MEDIDOR DE ENERGÍA TIPO 1 - 120V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A4" t="str">
            <v>AC breaker 2P 6A 400VAC</v>
          </cell>
          <cell r="B4" t="str">
            <v>U</v>
          </cell>
          <cell r="C4">
            <v>1</v>
          </cell>
          <cell r="D4">
            <v>125900</v>
          </cell>
        </row>
        <row r="5">
          <cell r="A5" t="str">
            <v>ACCESORIOS DE CONEXIONADO</v>
          </cell>
          <cell r="B5" t="str">
            <v>gl</v>
          </cell>
          <cell r="C5">
            <v>1</v>
          </cell>
          <cell r="D5">
            <v>95000</v>
          </cell>
        </row>
        <row r="6">
          <cell r="A6" t="str">
            <v>Adaptador terminal EMT de 1/2"</v>
          </cell>
          <cell r="B6" t="str">
            <v>U</v>
          </cell>
          <cell r="C6">
            <v>1</v>
          </cell>
          <cell r="D6">
            <v>537</v>
          </cell>
        </row>
        <row r="7">
          <cell r="A7" t="str">
            <v>Alambre de cobre aislado No 12 AWG - THWN-2</v>
          </cell>
          <cell r="B7" t="str">
            <v>M</v>
          </cell>
          <cell r="C7">
            <v>1</v>
          </cell>
          <cell r="D7">
            <v>2365</v>
          </cell>
        </row>
        <row r="8">
          <cell r="A8" t="str">
            <v>Batería de ión - litio tipo fosfato de hierro (LiFePO4) de ciclo profundo de 110 Ah - 25 VDC - 3450 ciclos hasta el 80% DOD, con BMS integrado</v>
          </cell>
          <cell r="B8" t="str">
            <v>U</v>
          </cell>
          <cell r="C8">
            <v>1</v>
          </cell>
          <cell r="D8">
            <v>4230000</v>
          </cell>
        </row>
        <row r="9">
          <cell r="A9" t="str">
            <v>Bombilla led de 9 w</v>
          </cell>
          <cell r="B9" t="str">
            <v>U</v>
          </cell>
          <cell r="C9">
            <v>1</v>
          </cell>
          <cell r="D9">
            <v>13500</v>
          </cell>
        </row>
        <row r="10">
          <cell r="A10" t="str">
            <v>Breaker enchufable 1x20 A.</v>
          </cell>
          <cell r="B10" t="str">
            <v>U</v>
          </cell>
          <cell r="C10">
            <v>1</v>
          </cell>
          <cell r="D10">
            <v>16700</v>
          </cell>
        </row>
        <row r="11">
          <cell r="A11" t="str">
            <v>Cable de cobre aislado No 10 AWG - THWN-2</v>
          </cell>
          <cell r="B11" t="str">
            <v>M</v>
          </cell>
          <cell r="C11">
            <v>1</v>
          </cell>
          <cell r="D11">
            <v>3440</v>
          </cell>
        </row>
        <row r="12">
          <cell r="A12" t="str">
            <v>Cable de cobre aislado No 8 AWG - THWN-2</v>
          </cell>
          <cell r="B12" t="str">
            <v>M</v>
          </cell>
          <cell r="C12">
            <v>1</v>
          </cell>
          <cell r="D12">
            <v>4085</v>
          </cell>
        </row>
        <row r="13">
          <cell r="A13" t="str">
            <v>Cable solar 4 mm2</v>
          </cell>
          <cell r="B13" t="str">
            <v>M</v>
          </cell>
          <cell r="C13">
            <v>1</v>
          </cell>
          <cell r="D13">
            <v>8900</v>
          </cell>
        </row>
        <row r="14">
          <cell r="A14" t="str">
            <v>Caja EMT de 4x4" con suplemneto</v>
          </cell>
          <cell r="B14" t="str">
            <v>U</v>
          </cell>
          <cell r="C14">
            <v>1</v>
          </cell>
          <cell r="D14">
            <v>7282.7999999999993</v>
          </cell>
        </row>
        <row r="15">
          <cell r="A15" t="str">
            <v>Caja EMT de 4x4" con tapa lisa</v>
          </cell>
          <cell r="B15" t="str">
            <v>U</v>
          </cell>
          <cell r="C15">
            <v>1</v>
          </cell>
          <cell r="D15">
            <v>7282.7999999999993</v>
          </cell>
        </row>
        <row r="16">
          <cell r="A16" t="str">
            <v>Caja plastica para medidor de energía tipo 1</v>
          </cell>
          <cell r="B16" t="str">
            <v>U</v>
          </cell>
          <cell r="C16">
            <v>1</v>
          </cell>
          <cell r="D16">
            <v>78704</v>
          </cell>
        </row>
        <row r="17">
          <cell r="A17" t="str">
            <v>Canalización 0,3 x 0,6 m</v>
          </cell>
          <cell r="B17" t="str">
            <v>M</v>
          </cell>
          <cell r="C17">
            <v>1</v>
          </cell>
          <cell r="D17">
            <v>18500</v>
          </cell>
        </row>
        <row r="18">
          <cell r="A18" t="str">
            <v>Chazo de 1/4" con tornillo drywall</v>
          </cell>
          <cell r="B18" t="str">
            <v>U</v>
          </cell>
          <cell r="C18">
            <v>1</v>
          </cell>
          <cell r="D18">
            <v>105</v>
          </cell>
        </row>
        <row r="19">
          <cell r="A19" t="str">
            <v>CONCRETO 3000 PSI</v>
          </cell>
          <cell r="B19" t="str">
            <v>M3</v>
          </cell>
          <cell r="C19">
            <v>1</v>
          </cell>
          <cell r="D19">
            <v>383712</v>
          </cell>
        </row>
        <row r="20">
          <cell r="A20" t="str">
            <v>Conector batería</v>
          </cell>
          <cell r="B20" t="str">
            <v>U</v>
          </cell>
          <cell r="C20">
            <v>1</v>
          </cell>
          <cell r="D20">
            <v>14100</v>
          </cell>
        </row>
        <row r="21">
          <cell r="A21" t="str">
            <v>Conector cable - varilla</v>
          </cell>
          <cell r="B21" t="str">
            <v>U</v>
          </cell>
          <cell r="C21">
            <v>1</v>
          </cell>
          <cell r="D21">
            <v>10067.4</v>
          </cell>
        </row>
        <row r="22">
          <cell r="A22" t="str">
            <v>Conector tipo resorte</v>
          </cell>
          <cell r="B22" t="str">
            <v>U</v>
          </cell>
          <cell r="C22">
            <v>1</v>
          </cell>
          <cell r="D22">
            <v>1290</v>
          </cell>
        </row>
        <row r="23">
          <cell r="A23" t="str">
            <v>Curva EMT de 1/2"</v>
          </cell>
          <cell r="B23" t="str">
            <v>U</v>
          </cell>
          <cell r="C23">
            <v>1</v>
          </cell>
          <cell r="D23">
            <v>2570.4</v>
          </cell>
        </row>
        <row r="24">
          <cell r="A24" t="str">
            <v>Curva pvc de 1/2"</v>
          </cell>
          <cell r="B24" t="str">
            <v>U</v>
          </cell>
          <cell r="C24">
            <v>1</v>
          </cell>
          <cell r="D24">
            <v>857</v>
          </cell>
        </row>
        <row r="25">
          <cell r="A25" t="str">
            <v>DC breaker 1P (250V) 32 Amp</v>
          </cell>
          <cell r="B25" t="str">
            <v>U</v>
          </cell>
          <cell r="C25">
            <v>1</v>
          </cell>
          <cell r="D25">
            <v>145000</v>
          </cell>
        </row>
        <row r="26">
          <cell r="A26" t="str">
            <v>DPS  2P 600VDC 40 KA</v>
          </cell>
          <cell r="B26" t="str">
            <v>U</v>
          </cell>
          <cell r="C26">
            <v>1</v>
          </cell>
          <cell r="D26">
            <v>281200</v>
          </cell>
        </row>
        <row r="27">
          <cell r="A27" t="str">
            <v xml:space="preserve">Flafón </v>
          </cell>
          <cell r="B27" t="str">
            <v>U</v>
          </cell>
          <cell r="C27">
            <v>1</v>
          </cell>
          <cell r="D27">
            <v>5355</v>
          </cell>
        </row>
        <row r="28">
          <cell r="A28" t="str">
            <v>Gabinete metálico, fabricado en lámina galvanizada, acabado en pintura ral 7035, medidas aproximadas 83cm de ato x 60cm de ancho y 50cm de fondo,</v>
          </cell>
          <cell r="B28" t="str">
            <v>U</v>
          </cell>
          <cell r="C28">
            <v>1</v>
          </cell>
          <cell r="D28">
            <v>828000</v>
          </cell>
        </row>
        <row r="29">
          <cell r="A29" t="str">
            <v>Grapa metálica de doble ala de 1/2"</v>
          </cell>
          <cell r="B29" t="str">
            <v>U</v>
          </cell>
          <cell r="C29">
            <v>1</v>
          </cell>
          <cell r="D29">
            <v>450</v>
          </cell>
        </row>
        <row r="30">
          <cell r="A30" t="str">
            <v>Interruptor sencillo</v>
          </cell>
          <cell r="B30" t="str">
            <v>U</v>
          </cell>
          <cell r="C30">
            <v>1</v>
          </cell>
          <cell r="D30">
            <v>9942</v>
          </cell>
        </row>
        <row r="31">
          <cell r="A31" t="str">
            <v>Inversor "off-grid" de 1000 W, 24 VDC - 120 VAC, 60 Hz, onda senoidal pura.</v>
          </cell>
          <cell r="B31" t="str">
            <v>U</v>
          </cell>
          <cell r="C31">
            <v>1</v>
          </cell>
          <cell r="D31">
            <v>1070000</v>
          </cell>
        </row>
        <row r="32">
          <cell r="A32" t="str">
            <v>Medidor de energía monofásico tipo 1</v>
          </cell>
          <cell r="B32" t="str">
            <v>U</v>
          </cell>
          <cell r="C32">
            <v>1</v>
          </cell>
          <cell r="D32">
            <v>267076</v>
          </cell>
        </row>
        <row r="33">
          <cell r="A33" t="str">
            <v>Panel solar de 330 wp</v>
          </cell>
          <cell r="B33" t="str">
            <v>Wp</v>
          </cell>
          <cell r="C33">
            <v>1</v>
          </cell>
          <cell r="D33">
            <v>2050</v>
          </cell>
        </row>
        <row r="34">
          <cell r="A34" t="str">
            <v>POSTE DE PRFV DE 4MTS DE ALTO Y 510 KGF CARGA DE ROTURA.</v>
          </cell>
          <cell r="B34" t="str">
            <v>U</v>
          </cell>
          <cell r="C34">
            <v>1</v>
          </cell>
          <cell r="D34">
            <v>920000</v>
          </cell>
        </row>
        <row r="35">
          <cell r="A35" t="str">
            <v>Regulador (Controlador) de carga MPPT de 24 VDC - 30 Amp. con display LCD, para batería de Ión - Litio tipo LiFePO4</v>
          </cell>
          <cell r="B35" t="str">
            <v>U</v>
          </cell>
          <cell r="C35">
            <v>1</v>
          </cell>
          <cell r="D35">
            <v>872000</v>
          </cell>
        </row>
        <row r="36">
          <cell r="A36" t="str">
            <v>Solar DC Breaker 2P (550VDC) 16 A</v>
          </cell>
          <cell r="B36" t="str">
            <v>U</v>
          </cell>
          <cell r="C36">
            <v>1</v>
          </cell>
          <cell r="D36">
            <v>135000</v>
          </cell>
        </row>
        <row r="37">
          <cell r="A37" t="str">
            <v>SOPORTE METÁLICO PARA DOS PANELES SOLARES DE 330 W.</v>
          </cell>
          <cell r="B37" t="str">
            <v>U</v>
          </cell>
          <cell r="C37">
            <v>1</v>
          </cell>
          <cell r="D37">
            <v>625000</v>
          </cell>
        </row>
        <row r="38">
          <cell r="A38" t="str">
            <v>Tablero Monofasico de 4 circuitos.</v>
          </cell>
          <cell r="B38" t="str">
            <v>U</v>
          </cell>
          <cell r="C38">
            <v>1</v>
          </cell>
          <cell r="D38">
            <v>44783</v>
          </cell>
        </row>
        <row r="39">
          <cell r="A39" t="str">
            <v>Terminal emt de 1/2"</v>
          </cell>
          <cell r="B39" t="str">
            <v>U</v>
          </cell>
          <cell r="C39">
            <v>1</v>
          </cell>
          <cell r="D39">
            <v>750</v>
          </cell>
        </row>
        <row r="40">
          <cell r="A40" t="str">
            <v>Terminal Hembra simple MC4</v>
          </cell>
          <cell r="B40" t="str">
            <v>U</v>
          </cell>
          <cell r="C40">
            <v>1</v>
          </cell>
          <cell r="D40">
            <v>10500</v>
          </cell>
        </row>
        <row r="41">
          <cell r="A41" t="str">
            <v>Terminal LIQUID TIGHT de 1/2"</v>
          </cell>
          <cell r="B41" t="str">
            <v>U</v>
          </cell>
          <cell r="C41">
            <v>1</v>
          </cell>
          <cell r="D41">
            <v>12700</v>
          </cell>
        </row>
        <row r="42">
          <cell r="A42" t="str">
            <v>Terminal macho simple MC4</v>
          </cell>
          <cell r="B42" t="str">
            <v>U</v>
          </cell>
          <cell r="C42">
            <v>1</v>
          </cell>
          <cell r="D42">
            <v>7800</v>
          </cell>
        </row>
        <row r="43">
          <cell r="A43" t="str">
            <v>Terminal PVC de 1/2"</v>
          </cell>
          <cell r="B43" t="str">
            <v>U</v>
          </cell>
          <cell r="C43">
            <v>1</v>
          </cell>
          <cell r="D43">
            <v>428</v>
          </cell>
        </row>
        <row r="44">
          <cell r="A44" t="str">
            <v>Tomacorriente doble con plo a tierra.</v>
          </cell>
          <cell r="B44" t="str">
            <v>U</v>
          </cell>
          <cell r="C44">
            <v>1</v>
          </cell>
          <cell r="D44">
            <v>7282.7999999999993</v>
          </cell>
        </row>
        <row r="45">
          <cell r="A45" t="str">
            <v>Tubo EMT de 1/2"</v>
          </cell>
          <cell r="B45" t="str">
            <v>M</v>
          </cell>
          <cell r="C45">
            <v>1</v>
          </cell>
          <cell r="D45">
            <v>8996.4</v>
          </cell>
        </row>
        <row r="46">
          <cell r="A46" t="str">
            <v>Tubo Metalico flexible LIQUID TIGHT de 1/2"</v>
          </cell>
          <cell r="B46" t="str">
            <v>M</v>
          </cell>
          <cell r="C46">
            <v>1</v>
          </cell>
          <cell r="D46">
            <v>9350</v>
          </cell>
        </row>
        <row r="47">
          <cell r="A47" t="str">
            <v>Tubo pvc tipo A de 1/2"</v>
          </cell>
          <cell r="B47" t="str">
            <v>M</v>
          </cell>
          <cell r="C47">
            <v>1</v>
          </cell>
          <cell r="D47">
            <v>2350</v>
          </cell>
        </row>
        <row r="48">
          <cell r="A48" t="str">
            <v>Varilla de acero con aleacion de cobre 5/8" x 2,4 m</v>
          </cell>
          <cell r="B48" t="str">
            <v>U</v>
          </cell>
          <cell r="C48">
            <v>1</v>
          </cell>
          <cell r="D48">
            <v>154866.6</v>
          </cell>
        </row>
      </sheetData>
      <sheetData sheetId="10"/>
      <sheetData sheetId="11">
        <row r="15">
          <cell r="H15">
            <v>213210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344F-4650-485C-BC63-84AD06E3D075}">
  <dimension ref="A1:G42"/>
  <sheetViews>
    <sheetView view="pageBreakPreview" topLeftCell="A22" zoomScaleNormal="100" zoomScaleSheetLayoutView="100" workbookViewId="0">
      <selection activeCell="A41" sqref="A41"/>
    </sheetView>
  </sheetViews>
  <sheetFormatPr baseColWidth="10" defaultColWidth="11.42578125" defaultRowHeight="12.75" x14ac:dyDescent="0.2"/>
  <cols>
    <col min="1" max="1" width="60.140625" style="1" customWidth="1"/>
    <col min="2" max="2" width="11.7109375" style="1" bestFit="1" customWidth="1"/>
    <col min="3" max="3" width="12.5703125" style="1" customWidth="1"/>
    <col min="4" max="4" width="12.28515625" style="2" customWidth="1"/>
    <col min="5" max="5" width="12.28515625" style="1" bestFit="1" customWidth="1"/>
    <col min="6" max="16384" width="11.42578125" style="3"/>
  </cols>
  <sheetData>
    <row r="1" spans="1:5" ht="13.5" thickBot="1" x14ac:dyDescent="0.25"/>
    <row r="2" spans="1:5" ht="13.5" thickBot="1" x14ac:dyDescent="0.25">
      <c r="A2" s="4" t="s">
        <v>0</v>
      </c>
      <c r="B2" s="5" t="s">
        <v>1</v>
      </c>
      <c r="C2" s="6">
        <f>+'[1]Presupuesto de Obra'!A4</f>
        <v>1.1000000000000001</v>
      </c>
      <c r="D2" s="7" t="s">
        <v>2</v>
      </c>
      <c r="E2" s="8" t="s">
        <v>3</v>
      </c>
    </row>
    <row r="4" spans="1:5" x14ac:dyDescent="0.2">
      <c r="A4" s="73" t="s">
        <v>4</v>
      </c>
      <c r="B4" s="73"/>
      <c r="C4" s="73"/>
      <c r="D4" s="73"/>
      <c r="E4" s="73"/>
    </row>
    <row r="5" spans="1:5" ht="33" customHeight="1" x14ac:dyDescent="0.2">
      <c r="A5" s="74" t="str">
        <f>'[1]Presupuesto de Obra'!B4</f>
        <v>REPLANTEO DE OBRA</v>
      </c>
      <c r="B5" s="74"/>
      <c r="C5" s="74"/>
      <c r="D5" s="74"/>
      <c r="E5" s="74"/>
    </row>
    <row r="6" spans="1:5" x14ac:dyDescent="0.2">
      <c r="A6" s="9"/>
      <c r="B6" s="9"/>
      <c r="C6" s="9"/>
      <c r="D6" s="10"/>
      <c r="E6" s="9"/>
    </row>
    <row r="7" spans="1:5" x14ac:dyDescent="0.2">
      <c r="A7" s="69" t="s">
        <v>5</v>
      </c>
      <c r="B7" s="69"/>
      <c r="C7" s="69"/>
      <c r="D7" s="69"/>
    </row>
    <row r="8" spans="1:5" x14ac:dyDescent="0.2">
      <c r="A8" s="11" t="s">
        <v>6</v>
      </c>
      <c r="B8" s="11" t="s">
        <v>7</v>
      </c>
      <c r="C8" s="11" t="s">
        <v>8</v>
      </c>
      <c r="D8" s="12" t="s">
        <v>9</v>
      </c>
      <c r="E8" s="13" t="s">
        <v>10</v>
      </c>
    </row>
    <row r="9" spans="1:5" x14ac:dyDescent="0.2">
      <c r="A9" s="14"/>
      <c r="B9" s="13"/>
      <c r="C9" s="15"/>
      <c r="D9" s="16"/>
      <c r="E9" s="17"/>
    </row>
    <row r="10" spans="1:5" x14ac:dyDescent="0.2">
      <c r="A10" s="18"/>
      <c r="B10" s="13"/>
      <c r="C10" s="15"/>
      <c r="D10" s="16"/>
      <c r="E10" s="17"/>
    </row>
    <row r="11" spans="1:5" x14ac:dyDescent="0.2">
      <c r="A11" s="18"/>
      <c r="B11" s="13"/>
      <c r="C11" s="15"/>
      <c r="D11" s="13"/>
      <c r="E11" s="19"/>
    </row>
    <row r="12" spans="1:5" x14ac:dyDescent="0.2">
      <c r="A12" s="18"/>
      <c r="B12" s="13"/>
      <c r="C12" s="15"/>
      <c r="D12" s="13"/>
      <c r="E12" s="19"/>
    </row>
    <row r="13" spans="1:5" x14ac:dyDescent="0.2">
      <c r="A13" s="18"/>
      <c r="B13" s="13"/>
      <c r="C13" s="15"/>
      <c r="D13" s="13"/>
      <c r="E13" s="19"/>
    </row>
    <row r="14" spans="1:5" x14ac:dyDescent="0.2">
      <c r="A14" s="18"/>
      <c r="B14" s="13"/>
      <c r="C14" s="15"/>
      <c r="D14" s="13"/>
      <c r="E14" s="19"/>
    </row>
    <row r="15" spans="1:5" x14ac:dyDescent="0.2">
      <c r="A15" s="18"/>
      <c r="B15" s="13"/>
      <c r="C15" s="15"/>
      <c r="D15" s="13"/>
      <c r="E15" s="19"/>
    </row>
    <row r="16" spans="1:5" x14ac:dyDescent="0.2">
      <c r="A16" s="20"/>
      <c r="B16" s="72" t="s">
        <v>11</v>
      </c>
      <c r="C16" s="72"/>
      <c r="D16" s="72"/>
      <c r="E16" s="17">
        <f>SUM(E9:E15)</f>
        <v>0</v>
      </c>
    </row>
    <row r="17" spans="1:5" x14ac:dyDescent="0.2">
      <c r="A17" s="9"/>
      <c r="B17" s="21"/>
      <c r="C17" s="21"/>
      <c r="D17" s="22"/>
      <c r="E17" s="23"/>
    </row>
    <row r="18" spans="1:5" x14ac:dyDescent="0.2">
      <c r="A18" s="69" t="s">
        <v>12</v>
      </c>
      <c r="B18" s="69"/>
      <c r="C18" s="69"/>
      <c r="D18" s="69"/>
      <c r="E18" s="24"/>
    </row>
    <row r="19" spans="1:5" x14ac:dyDescent="0.2">
      <c r="A19" s="25" t="s">
        <v>6</v>
      </c>
      <c r="B19" s="13" t="s">
        <v>7</v>
      </c>
      <c r="C19" s="13" t="s">
        <v>8</v>
      </c>
      <c r="D19" s="26" t="s">
        <v>13</v>
      </c>
      <c r="E19" s="16" t="s">
        <v>10</v>
      </c>
    </row>
    <row r="20" spans="1:5" x14ac:dyDescent="0.2">
      <c r="A20" s="27" t="s">
        <v>14</v>
      </c>
      <c r="B20" s="28" t="s">
        <v>15</v>
      </c>
      <c r="C20" s="13">
        <v>1</v>
      </c>
      <c r="D20" s="29" t="s">
        <v>16</v>
      </c>
      <c r="E20" s="16">
        <f>0.1*E29</f>
        <v>3553.5</v>
      </c>
    </row>
    <row r="21" spans="1:5" x14ac:dyDescent="0.2">
      <c r="A21" s="27"/>
      <c r="B21" s="28"/>
      <c r="C21" s="13"/>
      <c r="D21" s="26"/>
      <c r="E21" s="16"/>
    </row>
    <row r="22" spans="1:5" x14ac:dyDescent="0.2">
      <c r="A22" s="27"/>
      <c r="B22" s="28"/>
      <c r="C22" s="13"/>
      <c r="D22" s="26"/>
      <c r="E22" s="16"/>
    </row>
    <row r="23" spans="1:5" x14ac:dyDescent="0.2">
      <c r="A23" s="20"/>
      <c r="B23" s="70" t="s">
        <v>17</v>
      </c>
      <c r="C23" s="71"/>
      <c r="D23" s="71"/>
      <c r="E23" s="17">
        <f>+SUM(E20:E22)</f>
        <v>3553.5</v>
      </c>
    </row>
    <row r="24" spans="1:5" x14ac:dyDescent="0.2">
      <c r="A24" s="30"/>
      <c r="B24" s="30"/>
      <c r="C24" s="30"/>
      <c r="D24" s="31"/>
      <c r="E24" s="24"/>
    </row>
    <row r="25" spans="1:5" x14ac:dyDescent="0.2">
      <c r="A25" s="69" t="s">
        <v>18</v>
      </c>
      <c r="B25" s="69"/>
      <c r="C25" s="69"/>
      <c r="D25" s="69"/>
      <c r="E25" s="24"/>
    </row>
    <row r="26" spans="1:5" x14ac:dyDescent="0.2">
      <c r="A26" s="13" t="s">
        <v>6</v>
      </c>
      <c r="B26" s="13" t="s">
        <v>7</v>
      </c>
      <c r="C26" s="13" t="s">
        <v>19</v>
      </c>
      <c r="D26" s="13" t="s">
        <v>20</v>
      </c>
      <c r="E26" s="16" t="s">
        <v>10</v>
      </c>
    </row>
    <row r="27" spans="1:5" x14ac:dyDescent="0.2">
      <c r="A27" s="27" t="s">
        <v>21</v>
      </c>
      <c r="B27" s="13" t="s">
        <v>22</v>
      </c>
      <c r="C27" s="32">
        <f>+'[1]Mano de obra'!$H$15</f>
        <v>213210</v>
      </c>
      <c r="D27" s="32">
        <v>6</v>
      </c>
      <c r="E27" s="17">
        <f>+C27/D27</f>
        <v>35535</v>
      </c>
    </row>
    <row r="28" spans="1:5" x14ac:dyDescent="0.2">
      <c r="A28" s="27"/>
      <c r="B28" s="13"/>
      <c r="C28" s="13"/>
      <c r="D28" s="26"/>
      <c r="E28" s="17"/>
    </row>
    <row r="29" spans="1:5" x14ac:dyDescent="0.2">
      <c r="A29" s="20"/>
      <c r="B29" s="70" t="s">
        <v>23</v>
      </c>
      <c r="C29" s="71"/>
      <c r="D29" s="71"/>
      <c r="E29" s="17">
        <f>SUM(E27:E28)</f>
        <v>35535</v>
      </c>
    </row>
    <row r="30" spans="1:5" x14ac:dyDescent="0.2">
      <c r="A30" s="9"/>
      <c r="B30" s="21"/>
      <c r="C30" s="21"/>
      <c r="D30" s="21"/>
      <c r="E30" s="23"/>
    </row>
    <row r="31" spans="1:5" x14ac:dyDescent="0.2">
      <c r="E31" s="24"/>
    </row>
    <row r="32" spans="1:5" x14ac:dyDescent="0.2">
      <c r="A32" s="72" t="s">
        <v>24</v>
      </c>
      <c r="B32" s="72"/>
      <c r="C32" s="72"/>
      <c r="D32" s="72"/>
      <c r="E32" s="17">
        <f>+ROUND(E29+E23+E16,0)</f>
        <v>39089</v>
      </c>
    </row>
    <row r="38" spans="1:7" customFormat="1" ht="15" x14ac:dyDescent="0.25">
      <c r="A38" t="s">
        <v>25</v>
      </c>
    </row>
    <row r="39" spans="1:7" customFormat="1" ht="15.75" x14ac:dyDescent="0.25">
      <c r="A39" s="33"/>
      <c r="G39" s="34"/>
    </row>
    <row r="40" spans="1:7" customFormat="1" ht="15.75" x14ac:dyDescent="0.25">
      <c r="A40" s="33"/>
      <c r="G40" s="35"/>
    </row>
    <row r="41" spans="1:7" customFormat="1" ht="15.75" x14ac:dyDescent="0.25">
      <c r="A41" s="33"/>
    </row>
    <row r="42" spans="1:7" ht="18.75" x14ac:dyDescent="0.3">
      <c r="A42" s="36"/>
    </row>
  </sheetData>
  <mergeCells count="9">
    <mergeCell ref="A25:D25"/>
    <mergeCell ref="B29:D29"/>
    <mergeCell ref="A32:D32"/>
    <mergeCell ref="A4:E4"/>
    <mergeCell ref="A5:E5"/>
    <mergeCell ref="A7:D7"/>
    <mergeCell ref="B16:D16"/>
    <mergeCell ref="A18:D18"/>
    <mergeCell ref="B23:D23"/>
  </mergeCells>
  <pageMargins left="0.7" right="0.7" top="0.75" bottom="0.75" header="0.3" footer="0.3"/>
  <pageSetup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9AE4-075C-48F0-8B83-17893BCCDA21}">
  <dimension ref="A1:G37"/>
  <sheetViews>
    <sheetView view="pageBreakPreview" topLeftCell="A29" zoomScaleNormal="100" zoomScaleSheetLayoutView="100" workbookViewId="0">
      <selection activeCell="A37" sqref="A37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38" customWidth="1"/>
    <col min="5" max="5" width="12.28515625" style="37" bestFit="1" customWidth="1"/>
  </cols>
  <sheetData>
    <row r="1" spans="1:7" ht="15.75" thickBot="1" x14ac:dyDescent="0.3"/>
    <row r="2" spans="1:7" ht="15.75" thickBot="1" x14ac:dyDescent="0.3">
      <c r="A2" s="39" t="s">
        <v>0</v>
      </c>
      <c r="B2" s="40" t="s">
        <v>1</v>
      </c>
      <c r="C2" s="41">
        <f>+'[1]Presupuesto de Obra'!A5</f>
        <v>1.2</v>
      </c>
      <c r="D2" s="42" t="s">
        <v>2</v>
      </c>
      <c r="E2" s="43" t="s">
        <v>3</v>
      </c>
    </row>
    <row r="4" spans="1:7" x14ac:dyDescent="0.25">
      <c r="A4" s="77" t="s">
        <v>4</v>
      </c>
      <c r="B4" s="77"/>
      <c r="C4" s="77"/>
      <c r="D4" s="77"/>
      <c r="E4" s="77"/>
    </row>
    <row r="5" spans="1:7" ht="42" customHeight="1" x14ac:dyDescent="0.25">
      <c r="A5" s="78" t="str">
        <f>'[1]Presupuesto de Obra'!B5</f>
        <v>SUMINISTRO E INSTALACIÓN DE SOPORTE METÁLICO PARA DOS PANELES SOLARES DE 330 Wp. INCLUYE POSTE MONOLITICO EN POLIESTER REFORZADO CON FIBRA DE VIDRIO DE 4 MTS DE ALTURA Y 510 KGF CON CIMENTACIÓN EN CONCRETO DE 3000 PSI.</v>
      </c>
      <c r="B5" s="79"/>
      <c r="C5" s="79"/>
      <c r="D5" s="79"/>
      <c r="E5" s="80"/>
    </row>
    <row r="6" spans="1:7" x14ac:dyDescent="0.25">
      <c r="A6" s="9"/>
      <c r="B6" s="9"/>
      <c r="C6" s="9"/>
      <c r="D6" s="10"/>
      <c r="E6" s="9"/>
    </row>
    <row r="7" spans="1:7" x14ac:dyDescent="0.25">
      <c r="A7" s="69" t="s">
        <v>5</v>
      </c>
      <c r="B7" s="69"/>
      <c r="C7" s="69"/>
      <c r="D7" s="69"/>
    </row>
    <row r="8" spans="1:7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7" x14ac:dyDescent="0.25">
      <c r="A9" s="44" t="s">
        <v>26</v>
      </c>
      <c r="B9" s="16" t="str">
        <f>VLOOKUP(A9,[1]PRECIOS!$A$4:$D$50,2,0)</f>
        <v>U</v>
      </c>
      <c r="C9" s="45">
        <v>1</v>
      </c>
      <c r="D9" s="16">
        <f>VLOOKUP(A9,[1]PRECIOS!$A$4:$D$50,4,0)</f>
        <v>625000</v>
      </c>
      <c r="E9" s="17">
        <f>+C9*D9</f>
        <v>625000</v>
      </c>
    </row>
    <row r="10" spans="1:7" x14ac:dyDescent="0.25">
      <c r="A10" s="14" t="s">
        <v>27</v>
      </c>
      <c r="B10" s="16" t="str">
        <f>VLOOKUP(A10,[1]PRECIOS!$A$4:$D$50,2,0)</f>
        <v>U</v>
      </c>
      <c r="C10" s="15">
        <v>1</v>
      </c>
      <c r="D10" s="16">
        <f>VLOOKUP(A10,[1]PRECIOS!$A$4:$D$50,4,0)</f>
        <v>920000</v>
      </c>
      <c r="E10" s="17">
        <f>+C10*D10</f>
        <v>920000</v>
      </c>
    </row>
    <row r="11" spans="1:7" x14ac:dyDescent="0.25">
      <c r="A11" s="18" t="s">
        <v>28</v>
      </c>
      <c r="B11" s="16" t="str">
        <f>VLOOKUP(A11,[1]PRECIOS!$A$4:$D$50,2,0)</f>
        <v>M3</v>
      </c>
      <c r="C11" s="15">
        <v>0.22</v>
      </c>
      <c r="D11" s="16">
        <f>VLOOKUP(A11,[1]PRECIOS!$A$4:$D$50,4,0)</f>
        <v>383712</v>
      </c>
      <c r="E11" s="17">
        <f>+C11*D11</f>
        <v>84416.639999999999</v>
      </c>
    </row>
    <row r="12" spans="1:7" x14ac:dyDescent="0.25">
      <c r="A12" s="44"/>
      <c r="B12" s="13"/>
      <c r="C12" s="45"/>
      <c r="D12" s="13"/>
      <c r="E12" s="19"/>
      <c r="G12" s="46"/>
    </row>
    <row r="13" spans="1:7" x14ac:dyDescent="0.25">
      <c r="A13" s="44"/>
      <c r="B13" s="13"/>
      <c r="C13" s="45"/>
      <c r="D13" s="26"/>
      <c r="E13" s="19"/>
    </row>
    <row r="14" spans="1:7" x14ac:dyDescent="0.25">
      <c r="A14" s="20"/>
      <c r="B14" s="72" t="s">
        <v>11</v>
      </c>
      <c r="C14" s="72"/>
      <c r="D14" s="72"/>
      <c r="E14" s="17">
        <f>SUM(E9:E13)</f>
        <v>1629416.64</v>
      </c>
    </row>
    <row r="15" spans="1:7" x14ac:dyDescent="0.25">
      <c r="A15" s="9"/>
      <c r="B15" s="21"/>
      <c r="C15" s="21"/>
      <c r="D15" s="22"/>
      <c r="E15" s="47"/>
    </row>
    <row r="16" spans="1:7" x14ac:dyDescent="0.25">
      <c r="A16" s="69" t="s">
        <v>12</v>
      </c>
      <c r="B16" s="69"/>
      <c r="C16" s="69"/>
      <c r="D16" s="69"/>
    </row>
    <row r="17" spans="1:5" x14ac:dyDescent="0.25">
      <c r="A17" s="25" t="s">
        <v>6</v>
      </c>
      <c r="B17" s="13" t="s">
        <v>7</v>
      </c>
      <c r="C17" s="13" t="s">
        <v>8</v>
      </c>
      <c r="D17" s="26" t="s">
        <v>13</v>
      </c>
      <c r="E17" s="16" t="s">
        <v>10</v>
      </c>
    </row>
    <row r="18" spans="1:5" x14ac:dyDescent="0.25">
      <c r="A18" s="27" t="s">
        <v>14</v>
      </c>
      <c r="B18" s="28" t="s">
        <v>15</v>
      </c>
      <c r="C18" s="13">
        <v>1</v>
      </c>
      <c r="D18" s="26" t="s">
        <v>29</v>
      </c>
      <c r="E18" s="16">
        <f>0.1*E26</f>
        <v>10660.5</v>
      </c>
    </row>
    <row r="19" spans="1:5" x14ac:dyDescent="0.25">
      <c r="A19" s="27"/>
      <c r="B19" s="28"/>
      <c r="C19" s="13"/>
      <c r="D19" s="26"/>
      <c r="E19" s="16"/>
    </row>
    <row r="20" spans="1:5" x14ac:dyDescent="0.25">
      <c r="A20" s="20"/>
      <c r="B20" s="70" t="s">
        <v>17</v>
      </c>
      <c r="C20" s="71"/>
      <c r="D20" s="71"/>
      <c r="E20" s="17">
        <f>+SUM(E18:E19)</f>
        <v>10660.5</v>
      </c>
    </row>
    <row r="21" spans="1:5" x14ac:dyDescent="0.25">
      <c r="A21" s="30"/>
      <c r="B21" s="30"/>
      <c r="C21" s="30"/>
      <c r="D21" s="31"/>
      <c r="E21" s="48"/>
    </row>
    <row r="22" spans="1:5" x14ac:dyDescent="0.25">
      <c r="A22" s="75" t="s">
        <v>18</v>
      </c>
      <c r="B22" s="75"/>
      <c r="C22" s="75"/>
      <c r="D22" s="75"/>
      <c r="E22" s="48"/>
    </row>
    <row r="23" spans="1:5" x14ac:dyDescent="0.25">
      <c r="A23" s="13" t="s">
        <v>6</v>
      </c>
      <c r="B23" s="13" t="s">
        <v>7</v>
      </c>
      <c r="C23" s="13" t="s">
        <v>19</v>
      </c>
      <c r="D23" s="13" t="s">
        <v>20</v>
      </c>
      <c r="E23" s="16" t="s">
        <v>10</v>
      </c>
    </row>
    <row r="24" spans="1:5" x14ac:dyDescent="0.25">
      <c r="A24" s="27" t="s">
        <v>21</v>
      </c>
      <c r="B24" s="13" t="s">
        <v>22</v>
      </c>
      <c r="C24" s="32">
        <f>+'[1]Mano de obra'!$H$15</f>
        <v>213210</v>
      </c>
      <c r="D24" s="32">
        <v>2</v>
      </c>
      <c r="E24" s="17">
        <f>+C24/D24</f>
        <v>106605</v>
      </c>
    </row>
    <row r="25" spans="1:5" x14ac:dyDescent="0.25">
      <c r="A25" s="27"/>
      <c r="B25" s="13"/>
      <c r="C25" s="13"/>
      <c r="D25" s="26"/>
      <c r="E25" s="17"/>
    </row>
    <row r="26" spans="1:5" x14ac:dyDescent="0.25">
      <c r="A26" s="20"/>
      <c r="B26" s="70" t="s">
        <v>23</v>
      </c>
      <c r="C26" s="71"/>
      <c r="D26" s="71"/>
      <c r="E26" s="17">
        <f>SUM(E24:E25)</f>
        <v>106605</v>
      </c>
    </row>
    <row r="27" spans="1:5" x14ac:dyDescent="0.25">
      <c r="A27" s="9"/>
      <c r="B27" s="21"/>
      <c r="C27" s="21"/>
      <c r="D27" s="21"/>
      <c r="E27" s="23"/>
    </row>
    <row r="28" spans="1:5" x14ac:dyDescent="0.25">
      <c r="A28" s="70" t="s">
        <v>24</v>
      </c>
      <c r="B28" s="71"/>
      <c r="C28" s="71"/>
      <c r="D28" s="76"/>
      <c r="E28" s="17">
        <f>+ROUND(E26+E20+E14,0)</f>
        <v>1746682</v>
      </c>
    </row>
    <row r="34" spans="1:7" x14ac:dyDescent="0.25">
      <c r="A34" t="s">
        <v>25</v>
      </c>
      <c r="B34"/>
      <c r="C34"/>
      <c r="D34"/>
      <c r="E34"/>
    </row>
    <row r="35" spans="1:7" ht="15.75" x14ac:dyDescent="0.25">
      <c r="A35" s="33"/>
      <c r="B35"/>
      <c r="C35"/>
      <c r="D35"/>
      <c r="E35"/>
      <c r="G35" s="34"/>
    </row>
    <row r="36" spans="1:7" ht="15.75" x14ac:dyDescent="0.25">
      <c r="A36" s="33"/>
      <c r="B36"/>
      <c r="C36"/>
      <c r="D36"/>
      <c r="E36"/>
      <c r="G36" s="35"/>
    </row>
    <row r="37" spans="1:7" ht="15.75" x14ac:dyDescent="0.25">
      <c r="A37" s="33"/>
      <c r="B37"/>
      <c r="C37"/>
      <c r="D37"/>
      <c r="E37"/>
    </row>
  </sheetData>
  <mergeCells count="9">
    <mergeCell ref="A22:D22"/>
    <mergeCell ref="B26:D26"/>
    <mergeCell ref="A28:D28"/>
    <mergeCell ref="A4:E4"/>
    <mergeCell ref="A5:E5"/>
    <mergeCell ref="A7:D7"/>
    <mergeCell ref="B14:D14"/>
    <mergeCell ref="A16:D16"/>
    <mergeCell ref="B20:D20"/>
  </mergeCells>
  <pageMargins left="0.7" right="0.7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7CE4E-C218-437D-A425-BC86BC3ABD70}">
  <dimension ref="A1:G41"/>
  <sheetViews>
    <sheetView showGridLines="0" view="pageBreakPreview" topLeftCell="A16" zoomScaleNormal="100" zoomScaleSheetLayoutView="100" workbookViewId="0">
      <selection activeCell="A38" sqref="A38"/>
    </sheetView>
  </sheetViews>
  <sheetFormatPr baseColWidth="10" defaultRowHeight="15" x14ac:dyDescent="0.25"/>
  <cols>
    <col min="1" max="1" width="75.5703125" customWidth="1"/>
    <col min="4" max="4" width="14.140625" bestFit="1" customWidth="1"/>
  </cols>
  <sheetData>
    <row r="1" spans="1:5" ht="15.75" thickBot="1" x14ac:dyDescent="0.3"/>
    <row r="2" spans="1:5" ht="34.5" customHeight="1" thickBot="1" x14ac:dyDescent="0.3">
      <c r="A2" s="81"/>
      <c r="B2" s="82"/>
      <c r="C2" s="82"/>
      <c r="D2" s="82"/>
      <c r="E2" s="83"/>
    </row>
    <row r="3" spans="1:5" ht="15.75" thickBot="1" x14ac:dyDescent="0.3">
      <c r="A3" s="37"/>
      <c r="B3" s="37"/>
      <c r="C3" s="37"/>
      <c r="D3" s="38"/>
      <c r="E3" s="37"/>
    </row>
    <row r="4" spans="1:5" ht="15.75" thickBot="1" x14ac:dyDescent="0.3">
      <c r="A4" s="39" t="s">
        <v>0</v>
      </c>
      <c r="B4" s="40" t="s">
        <v>1</v>
      </c>
      <c r="C4" s="41">
        <f>+'[1]Presupuesto de Obra'!A6</f>
        <v>1.3</v>
      </c>
      <c r="D4" s="42" t="s">
        <v>2</v>
      </c>
      <c r="E4" s="43" t="s">
        <v>3</v>
      </c>
    </row>
    <row r="5" spans="1:5" x14ac:dyDescent="0.25">
      <c r="A5" s="37"/>
      <c r="B5" s="37"/>
      <c r="C5" s="37"/>
      <c r="D5" s="38"/>
      <c r="E5" s="37"/>
    </row>
    <row r="6" spans="1:5" x14ac:dyDescent="0.25">
      <c r="A6" s="77" t="s">
        <v>4</v>
      </c>
      <c r="B6" s="77"/>
      <c r="C6" s="77"/>
      <c r="D6" s="77"/>
      <c r="E6" s="77"/>
    </row>
    <row r="7" spans="1:5" x14ac:dyDescent="0.25">
      <c r="A7" s="84" t="str">
        <f>'[1]Presupuesto de Obra'!B6</f>
        <v>SUMINISTRO E INSTALACIÓN DE PANEL SOLAR FOTOVILTAICO DE 330 Wp.</v>
      </c>
      <c r="B7" s="85"/>
      <c r="C7" s="85"/>
      <c r="D7" s="85"/>
      <c r="E7" s="86"/>
    </row>
    <row r="8" spans="1:5" x14ac:dyDescent="0.25">
      <c r="A8" s="9"/>
      <c r="B8" s="9"/>
      <c r="C8" s="9"/>
      <c r="D8" s="10"/>
      <c r="E8" s="9"/>
    </row>
    <row r="9" spans="1:5" x14ac:dyDescent="0.25">
      <c r="A9" s="69" t="s">
        <v>5</v>
      </c>
      <c r="B9" s="69"/>
      <c r="C9" s="69"/>
      <c r="D9" s="69"/>
      <c r="E9" s="37"/>
    </row>
    <row r="10" spans="1:5" x14ac:dyDescent="0.25">
      <c r="A10" s="11" t="s">
        <v>6</v>
      </c>
      <c r="B10" s="11" t="s">
        <v>7</v>
      </c>
      <c r="C10" s="11" t="s">
        <v>8</v>
      </c>
      <c r="D10" s="12" t="s">
        <v>9</v>
      </c>
      <c r="E10" s="11" t="s">
        <v>10</v>
      </c>
    </row>
    <row r="11" spans="1:5" x14ac:dyDescent="0.25">
      <c r="A11" s="44" t="s">
        <v>30</v>
      </c>
      <c r="B11" s="16" t="str">
        <f>VLOOKUP(A11,[1]PRECIOS!$A$4:$D$50,2,0)</f>
        <v>Wp</v>
      </c>
      <c r="C11" s="45">
        <v>330</v>
      </c>
      <c r="D11" s="16">
        <f>VLOOKUP(A11,[1]PRECIOS!$A$4:$D$50,4,0)</f>
        <v>2050</v>
      </c>
      <c r="E11" s="19">
        <f>+C11*D11</f>
        <v>676500</v>
      </c>
    </row>
    <row r="12" spans="1:5" x14ac:dyDescent="0.25">
      <c r="A12" s="44" t="s">
        <v>31</v>
      </c>
      <c r="B12" s="16" t="str">
        <f>VLOOKUP(A12,[1]PRECIOS!$A$4:$D$50,2,0)</f>
        <v>U</v>
      </c>
      <c r="C12" s="45">
        <v>2</v>
      </c>
      <c r="D12" s="16">
        <f>VLOOKUP(A12,[1]PRECIOS!$A$4:$D$50,4,0)</f>
        <v>7800</v>
      </c>
      <c r="E12" s="19">
        <f t="shared" ref="E12:E13" si="0">+C12*D12</f>
        <v>15600</v>
      </c>
    </row>
    <row r="13" spans="1:5" x14ac:dyDescent="0.25">
      <c r="A13" s="44" t="s">
        <v>32</v>
      </c>
      <c r="B13" s="16" t="str">
        <f>VLOOKUP(A13,[1]PRECIOS!$A$4:$D$50,2,0)</f>
        <v>U</v>
      </c>
      <c r="C13" s="45">
        <v>2</v>
      </c>
      <c r="D13" s="16">
        <f>VLOOKUP(A13,[1]PRECIOS!$A$4:$D$50,4,0)</f>
        <v>10500</v>
      </c>
      <c r="E13" s="19">
        <f t="shared" si="0"/>
        <v>21000</v>
      </c>
    </row>
    <row r="14" spans="1:5" x14ac:dyDescent="0.25">
      <c r="A14" s="49"/>
      <c r="B14" s="13"/>
      <c r="C14" s="45"/>
      <c r="D14" s="26"/>
      <c r="E14" s="19"/>
    </row>
    <row r="15" spans="1:5" x14ac:dyDescent="0.25">
      <c r="A15" s="49"/>
      <c r="B15" s="13"/>
      <c r="C15" s="45"/>
      <c r="D15" s="26"/>
      <c r="E15" s="19"/>
    </row>
    <row r="16" spans="1:5" x14ac:dyDescent="0.25">
      <c r="A16" s="49"/>
      <c r="B16" s="13"/>
      <c r="C16" s="45"/>
      <c r="D16" s="26"/>
      <c r="E16" s="19"/>
    </row>
    <row r="17" spans="1:5" x14ac:dyDescent="0.25">
      <c r="A17" s="49"/>
      <c r="B17" s="13"/>
      <c r="C17" s="45"/>
      <c r="D17" s="26"/>
      <c r="E17" s="19"/>
    </row>
    <row r="18" spans="1:5" x14ac:dyDescent="0.25">
      <c r="A18" s="49"/>
      <c r="B18" s="13"/>
      <c r="C18" s="45"/>
      <c r="D18" s="26"/>
      <c r="E18" s="19"/>
    </row>
    <row r="19" spans="1:5" x14ac:dyDescent="0.25">
      <c r="A19" s="20"/>
      <c r="B19" s="72" t="s">
        <v>11</v>
      </c>
      <c r="C19" s="72"/>
      <c r="D19" s="72"/>
      <c r="E19" s="19">
        <f>SUM(E11:E18)</f>
        <v>713100</v>
      </c>
    </row>
    <row r="20" spans="1:5" x14ac:dyDescent="0.25">
      <c r="A20" s="9"/>
      <c r="B20" s="21"/>
      <c r="C20" s="21"/>
      <c r="D20" s="22"/>
      <c r="E20" s="47"/>
    </row>
    <row r="21" spans="1:5" x14ac:dyDescent="0.25">
      <c r="A21" s="69" t="s">
        <v>12</v>
      </c>
      <c r="B21" s="69"/>
      <c r="C21" s="69"/>
      <c r="D21" s="69"/>
      <c r="E21" s="37"/>
    </row>
    <row r="22" spans="1:5" x14ac:dyDescent="0.25">
      <c r="A22" s="25" t="s">
        <v>6</v>
      </c>
      <c r="B22" s="13" t="s">
        <v>7</v>
      </c>
      <c r="C22" s="13" t="s">
        <v>8</v>
      </c>
      <c r="D22" s="26" t="s">
        <v>13</v>
      </c>
      <c r="E22" s="16" t="s">
        <v>10</v>
      </c>
    </row>
    <row r="23" spans="1:5" x14ac:dyDescent="0.25">
      <c r="A23" s="27" t="s">
        <v>14</v>
      </c>
      <c r="B23" s="28" t="s">
        <v>15</v>
      </c>
      <c r="C23" s="13">
        <v>1</v>
      </c>
      <c r="D23" s="26" t="s">
        <v>29</v>
      </c>
      <c r="E23" s="16">
        <f>0.1*E31</f>
        <v>5330.25</v>
      </c>
    </row>
    <row r="24" spans="1:5" x14ac:dyDescent="0.25">
      <c r="A24" s="27"/>
      <c r="B24" s="28"/>
      <c r="C24" s="13"/>
      <c r="D24" s="26"/>
      <c r="E24" s="32"/>
    </row>
    <row r="25" spans="1:5" x14ac:dyDescent="0.25">
      <c r="A25" s="20"/>
      <c r="B25" s="70" t="s">
        <v>17</v>
      </c>
      <c r="C25" s="71"/>
      <c r="D25" s="71"/>
      <c r="E25" s="19">
        <f>+SUM(E23:E24)</f>
        <v>5330.25</v>
      </c>
    </row>
    <row r="26" spans="1:5" x14ac:dyDescent="0.25">
      <c r="A26" s="30"/>
      <c r="B26" s="30"/>
      <c r="C26" s="30"/>
      <c r="D26" s="31"/>
      <c r="E26" s="37"/>
    </row>
    <row r="27" spans="1:5" x14ac:dyDescent="0.25">
      <c r="A27" s="69" t="s">
        <v>18</v>
      </c>
      <c r="B27" s="69"/>
      <c r="C27" s="69"/>
      <c r="D27" s="69"/>
      <c r="E27" s="37"/>
    </row>
    <row r="28" spans="1:5" x14ac:dyDescent="0.25">
      <c r="A28" s="13" t="s">
        <v>6</v>
      </c>
      <c r="B28" s="13" t="s">
        <v>22</v>
      </c>
      <c r="C28" s="13" t="s">
        <v>19</v>
      </c>
      <c r="D28" s="13" t="s">
        <v>20</v>
      </c>
      <c r="E28" s="13" t="s">
        <v>10</v>
      </c>
    </row>
    <row r="29" spans="1:5" x14ac:dyDescent="0.25">
      <c r="A29" s="27" t="s">
        <v>21</v>
      </c>
      <c r="B29" s="13" t="s">
        <v>22</v>
      </c>
      <c r="C29" s="32">
        <f>+'[1]Mano de obra'!$H$15</f>
        <v>213210</v>
      </c>
      <c r="D29" s="13">
        <v>4</v>
      </c>
      <c r="E29" s="19">
        <f>+C29/D29</f>
        <v>53302.5</v>
      </c>
    </row>
    <row r="30" spans="1:5" x14ac:dyDescent="0.25">
      <c r="A30" s="27"/>
      <c r="B30" s="13"/>
      <c r="C30" s="13"/>
      <c r="D30" s="50"/>
      <c r="E30" s="19"/>
    </row>
    <row r="31" spans="1:5" x14ac:dyDescent="0.25">
      <c r="A31" s="20"/>
      <c r="B31" s="70" t="s">
        <v>23</v>
      </c>
      <c r="C31" s="71"/>
      <c r="D31" s="71"/>
      <c r="E31" s="19">
        <f>SUM(E29:E30)</f>
        <v>53302.5</v>
      </c>
    </row>
    <row r="32" spans="1:5" x14ac:dyDescent="0.25">
      <c r="A32" s="9"/>
      <c r="B32" s="21"/>
      <c r="C32" s="21"/>
      <c r="D32" s="21"/>
      <c r="E32" s="47"/>
    </row>
    <row r="33" spans="1:7" x14ac:dyDescent="0.25">
      <c r="A33" s="72" t="s">
        <v>24</v>
      </c>
      <c r="B33" s="72"/>
      <c r="C33" s="72"/>
      <c r="D33" s="72"/>
      <c r="E33" s="19">
        <f>+ROUND(E31+E25+E19,0)</f>
        <v>771733</v>
      </c>
    </row>
    <row r="39" spans="1:7" ht="15.75" x14ac:dyDescent="0.25">
      <c r="A39" s="33"/>
      <c r="G39" s="34"/>
    </row>
    <row r="40" spans="1:7" ht="15.75" x14ac:dyDescent="0.25">
      <c r="A40" s="33"/>
      <c r="G40" s="35"/>
    </row>
    <row r="41" spans="1:7" ht="15.75" x14ac:dyDescent="0.25">
      <c r="A41" s="33"/>
    </row>
  </sheetData>
  <mergeCells count="10">
    <mergeCell ref="B25:D25"/>
    <mergeCell ref="A27:D27"/>
    <mergeCell ref="B31:D31"/>
    <mergeCell ref="A33:D33"/>
    <mergeCell ref="A2:E2"/>
    <mergeCell ref="A6:E6"/>
    <mergeCell ref="A7:E7"/>
    <mergeCell ref="A9:D9"/>
    <mergeCell ref="B19:D19"/>
    <mergeCell ref="A21:D21"/>
  </mergeCells>
  <pageMargins left="0.7" right="0.7" top="0.75" bottom="0.75" header="0.3" footer="0.3"/>
  <pageSetup scale="7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134E7-32C9-421C-A6C4-DC5F3F96A80A}">
  <dimension ref="A1:G43"/>
  <sheetViews>
    <sheetView view="pageBreakPreview" topLeftCell="A19" zoomScaleNormal="100" zoomScaleSheetLayoutView="100" workbookViewId="0">
      <selection activeCell="A40" sqref="A40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38" customWidth="1"/>
    <col min="5" max="5" width="12.28515625" style="37" bestFit="1" customWidth="1"/>
  </cols>
  <sheetData>
    <row r="1" spans="1:5" ht="15.75" thickBot="1" x14ac:dyDescent="0.3"/>
    <row r="2" spans="1:5" ht="15.75" thickBot="1" x14ac:dyDescent="0.3">
      <c r="A2" s="39" t="s">
        <v>0</v>
      </c>
      <c r="B2" s="40" t="s">
        <v>1</v>
      </c>
      <c r="C2" s="41">
        <f>+'[1]Presupuesto de Obra'!A7</f>
        <v>1.4</v>
      </c>
      <c r="D2" s="42" t="s">
        <v>2</v>
      </c>
      <c r="E2" s="43" t="s">
        <v>3</v>
      </c>
    </row>
    <row r="4" spans="1:5" x14ac:dyDescent="0.25">
      <c r="A4" s="77" t="s">
        <v>4</v>
      </c>
      <c r="B4" s="77"/>
      <c r="C4" s="77"/>
      <c r="D4" s="77"/>
      <c r="E4" s="77"/>
    </row>
    <row r="5" spans="1:5" ht="30" customHeight="1" x14ac:dyDescent="0.25">
      <c r="A5" s="87" t="str">
        <f>'[1]Presupuesto de Obra'!B7</f>
        <v>SUMINISTRO E INSTALACIÓN DE GABINETE PARA EQUIPOS ELÉCTRICOS Y BANCO DE BATERÍAS EN LAMINA DE ACERO GALVANIZADA.</v>
      </c>
      <c r="B5" s="85"/>
      <c r="C5" s="85"/>
      <c r="D5" s="85"/>
      <c r="E5" s="86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3" t="s">
        <v>10</v>
      </c>
    </row>
    <row r="9" spans="1:5" ht="33.75" customHeight="1" x14ac:dyDescent="0.25">
      <c r="A9" s="51" t="s">
        <v>33</v>
      </c>
      <c r="B9" s="16" t="str">
        <f>VLOOKUP(A9,[1]PRECIOS!$A$4:$D$50,2,0)</f>
        <v>U</v>
      </c>
      <c r="C9" s="52">
        <v>1</v>
      </c>
      <c r="D9" s="16">
        <f>VLOOKUP(A9,[1]PRECIOS!$A$4:$D$50,4,0)</f>
        <v>828000</v>
      </c>
      <c r="E9" s="17">
        <f>+C9*D9</f>
        <v>828000</v>
      </c>
    </row>
    <row r="10" spans="1:5" x14ac:dyDescent="0.25">
      <c r="A10" s="44" t="s">
        <v>34</v>
      </c>
      <c r="B10" s="16" t="str">
        <f>VLOOKUP(A10,[1]PRECIOS!$A$4:$D$50,2,0)</f>
        <v>U</v>
      </c>
      <c r="C10" s="52">
        <v>1</v>
      </c>
      <c r="D10" s="16">
        <f>VLOOKUP(A10,[1]PRECIOS!$A$4:$D$50,4,0)</f>
        <v>135000</v>
      </c>
      <c r="E10" s="17">
        <f t="shared" ref="E10:E18" si="0">+C10*D10</f>
        <v>135000</v>
      </c>
    </row>
    <row r="11" spans="1:5" x14ac:dyDescent="0.25">
      <c r="A11" s="44" t="s">
        <v>35</v>
      </c>
      <c r="B11" s="16" t="str">
        <f>VLOOKUP(A11,[1]PRECIOS!$A$4:$D$50,2,0)</f>
        <v>U</v>
      </c>
      <c r="C11" s="52">
        <v>2</v>
      </c>
      <c r="D11" s="16">
        <f>VLOOKUP(A11,[1]PRECIOS!$A$4:$D$50,4,0)</f>
        <v>145000</v>
      </c>
      <c r="E11" s="17">
        <f t="shared" si="0"/>
        <v>290000</v>
      </c>
    </row>
    <row r="12" spans="1:5" x14ac:dyDescent="0.25">
      <c r="A12" s="44" t="s">
        <v>36</v>
      </c>
      <c r="B12" s="16" t="str">
        <f>VLOOKUP(A12,[1]PRECIOS!$A$4:$D$50,2,0)</f>
        <v>U</v>
      </c>
      <c r="C12" s="52">
        <v>1</v>
      </c>
      <c r="D12" s="16">
        <f>VLOOKUP(A12,[1]PRECIOS!$A$4:$D$50,4,0)</f>
        <v>125900</v>
      </c>
      <c r="E12" s="17">
        <f t="shared" si="0"/>
        <v>125900</v>
      </c>
    </row>
    <row r="13" spans="1:5" x14ac:dyDescent="0.25">
      <c r="A13" s="44" t="s">
        <v>37</v>
      </c>
      <c r="B13" s="16" t="str">
        <f>VLOOKUP(A13,[1]PRECIOS!$A$4:$D$50,2,0)</f>
        <v>U</v>
      </c>
      <c r="C13" s="52">
        <v>1</v>
      </c>
      <c r="D13" s="16">
        <f>VLOOKUP(A13,[1]PRECIOS!$A$4:$D$50,4,0)</f>
        <v>281200</v>
      </c>
      <c r="E13" s="17">
        <f t="shared" si="0"/>
        <v>281200</v>
      </c>
    </row>
    <row r="14" spans="1:5" x14ac:dyDescent="0.25">
      <c r="A14" s="53" t="s">
        <v>38</v>
      </c>
      <c r="B14" s="16" t="s">
        <v>39</v>
      </c>
      <c r="C14" s="54">
        <v>1.2</v>
      </c>
      <c r="D14" s="16">
        <v>25000</v>
      </c>
      <c r="E14" s="17">
        <f t="shared" si="0"/>
        <v>30000</v>
      </c>
    </row>
    <row r="15" spans="1:5" x14ac:dyDescent="0.25">
      <c r="A15" s="53" t="s">
        <v>40</v>
      </c>
      <c r="B15" s="16" t="s">
        <v>39</v>
      </c>
      <c r="C15" s="55">
        <v>5</v>
      </c>
      <c r="D15" s="16">
        <v>800</v>
      </c>
      <c r="E15" s="17">
        <f t="shared" si="0"/>
        <v>4000</v>
      </c>
    </row>
    <row r="16" spans="1:5" x14ac:dyDescent="0.25">
      <c r="A16" s="53" t="s">
        <v>41</v>
      </c>
      <c r="B16" s="16" t="s">
        <v>39</v>
      </c>
      <c r="C16" s="55">
        <v>5</v>
      </c>
      <c r="D16" s="16">
        <v>800</v>
      </c>
      <c r="E16" s="17">
        <f t="shared" si="0"/>
        <v>4000</v>
      </c>
    </row>
    <row r="17" spans="1:5" x14ac:dyDescent="0.25">
      <c r="A17" s="53" t="s">
        <v>42</v>
      </c>
      <c r="B17" s="16" t="s">
        <v>15</v>
      </c>
      <c r="C17" s="52">
        <v>8</v>
      </c>
      <c r="D17" s="16">
        <v>1450</v>
      </c>
      <c r="E17" s="17">
        <f t="shared" si="0"/>
        <v>11600</v>
      </c>
    </row>
    <row r="18" spans="1:5" x14ac:dyDescent="0.25">
      <c r="A18" s="14" t="s">
        <v>43</v>
      </c>
      <c r="B18" s="16" t="str">
        <f>VLOOKUP(A18,[1]PRECIOS!$A$4:$D$50,2,0)</f>
        <v>M</v>
      </c>
      <c r="C18" s="56">
        <v>5</v>
      </c>
      <c r="D18" s="16">
        <f>VLOOKUP(A18,[1]PRECIOS!$A$4:$D$50,4,0)</f>
        <v>8900</v>
      </c>
      <c r="E18" s="17">
        <f t="shared" si="0"/>
        <v>44500</v>
      </c>
    </row>
    <row r="19" spans="1:5" x14ac:dyDescent="0.25">
      <c r="A19" s="20"/>
      <c r="B19" s="88" t="s">
        <v>11</v>
      </c>
      <c r="C19" s="88"/>
      <c r="D19" s="88"/>
      <c r="E19" s="17">
        <f>SUM(E9:E18)</f>
        <v>1754200</v>
      </c>
    </row>
    <row r="20" spans="1:5" x14ac:dyDescent="0.25">
      <c r="A20" s="9"/>
      <c r="B20" s="21"/>
      <c r="C20" s="21"/>
      <c r="D20" s="22"/>
      <c r="E20" s="47"/>
    </row>
    <row r="21" spans="1:5" x14ac:dyDescent="0.25">
      <c r="A21" s="69" t="s">
        <v>12</v>
      </c>
      <c r="B21" s="69"/>
      <c r="C21" s="69"/>
      <c r="D21" s="69"/>
    </row>
    <row r="22" spans="1:5" x14ac:dyDescent="0.25">
      <c r="A22" s="25" t="s">
        <v>6</v>
      </c>
      <c r="B22" s="13" t="s">
        <v>7</v>
      </c>
      <c r="C22" s="13" t="s">
        <v>8</v>
      </c>
      <c r="D22" s="26" t="s">
        <v>13</v>
      </c>
      <c r="E22" s="16" t="s">
        <v>10</v>
      </c>
    </row>
    <row r="23" spans="1:5" x14ac:dyDescent="0.25">
      <c r="A23" s="27" t="s">
        <v>14</v>
      </c>
      <c r="B23" s="28" t="s">
        <v>15</v>
      </c>
      <c r="C23" s="13">
        <v>1</v>
      </c>
      <c r="D23" s="26" t="s">
        <v>29</v>
      </c>
      <c r="E23" s="16">
        <f>0.1*E31</f>
        <v>7107</v>
      </c>
    </row>
    <row r="24" spans="1:5" x14ac:dyDescent="0.25">
      <c r="A24" s="27"/>
      <c r="B24" s="28"/>
      <c r="C24" s="13"/>
      <c r="D24" s="26"/>
      <c r="E24" s="32"/>
    </row>
    <row r="25" spans="1:5" x14ac:dyDescent="0.25">
      <c r="A25" s="20"/>
      <c r="B25" s="70" t="s">
        <v>17</v>
      </c>
      <c r="C25" s="71"/>
      <c r="D25" s="71"/>
      <c r="E25" s="19">
        <f>+SUM(E23:E24)</f>
        <v>7107</v>
      </c>
    </row>
    <row r="26" spans="1:5" x14ac:dyDescent="0.25">
      <c r="A26" s="30"/>
      <c r="B26" s="30"/>
      <c r="C26" s="30"/>
      <c r="D26" s="31"/>
      <c r="E26" s="48"/>
    </row>
    <row r="27" spans="1:5" x14ac:dyDescent="0.25">
      <c r="A27" s="69" t="s">
        <v>18</v>
      </c>
      <c r="B27" s="69"/>
      <c r="C27" s="69"/>
      <c r="D27" s="69"/>
      <c r="E27" s="48"/>
    </row>
    <row r="28" spans="1:5" x14ac:dyDescent="0.25">
      <c r="A28" s="13" t="s">
        <v>6</v>
      </c>
      <c r="B28" s="13" t="s">
        <v>7</v>
      </c>
      <c r="C28" s="13" t="s">
        <v>19</v>
      </c>
      <c r="D28" s="13" t="s">
        <v>20</v>
      </c>
      <c r="E28" s="16" t="s">
        <v>10</v>
      </c>
    </row>
    <row r="29" spans="1:5" ht="15" customHeight="1" x14ac:dyDescent="0.25">
      <c r="A29" s="27" t="s">
        <v>21</v>
      </c>
      <c r="B29" s="13" t="s">
        <v>22</v>
      </c>
      <c r="C29" s="32">
        <f>+'[1]Mano de obra'!$H$15</f>
        <v>213210</v>
      </c>
      <c r="D29" s="32">
        <v>3</v>
      </c>
      <c r="E29" s="17">
        <f>+C29/D29</f>
        <v>71070</v>
      </c>
    </row>
    <row r="30" spans="1:5" x14ac:dyDescent="0.25">
      <c r="A30" s="27"/>
      <c r="B30" s="13"/>
      <c r="C30" s="13"/>
      <c r="D30" s="26"/>
      <c r="E30" s="17"/>
    </row>
    <row r="31" spans="1:5" x14ac:dyDescent="0.25">
      <c r="A31" s="20"/>
      <c r="B31" s="70" t="s">
        <v>23</v>
      </c>
      <c r="C31" s="71"/>
      <c r="D31" s="71"/>
      <c r="E31" s="17">
        <f>SUM(E29:E30)</f>
        <v>71070</v>
      </c>
    </row>
    <row r="32" spans="1:5" x14ac:dyDescent="0.25">
      <c r="A32" s="9"/>
      <c r="B32" s="21"/>
      <c r="C32" s="21"/>
      <c r="D32" s="21"/>
      <c r="E32" s="23"/>
    </row>
    <row r="33" spans="1:7" x14ac:dyDescent="0.25">
      <c r="A33" s="69" t="s">
        <v>44</v>
      </c>
      <c r="B33" s="69"/>
      <c r="C33" s="69"/>
      <c r="D33" s="69"/>
      <c r="E33" s="24"/>
    </row>
    <row r="34" spans="1:7" x14ac:dyDescent="0.25">
      <c r="A34" s="72" t="s">
        <v>24</v>
      </c>
      <c r="B34" s="72"/>
      <c r="C34" s="72"/>
      <c r="D34" s="72"/>
      <c r="E34" s="17">
        <f>+ROUND(E31+E25+E19,0)</f>
        <v>1832377</v>
      </c>
    </row>
    <row r="40" spans="1:7" x14ac:dyDescent="0.25">
      <c r="A40"/>
      <c r="B40"/>
      <c r="C40"/>
      <c r="D40"/>
      <c r="E40"/>
    </row>
    <row r="41" spans="1:7" ht="15.75" x14ac:dyDescent="0.25">
      <c r="A41" s="33"/>
      <c r="B41"/>
      <c r="C41"/>
      <c r="D41"/>
      <c r="E41"/>
      <c r="G41" s="34"/>
    </row>
    <row r="42" spans="1:7" ht="15.75" x14ac:dyDescent="0.25">
      <c r="A42" s="33"/>
      <c r="B42"/>
      <c r="C42"/>
      <c r="D42"/>
      <c r="E42"/>
      <c r="G42" s="35"/>
    </row>
    <row r="43" spans="1:7" ht="15.75" x14ac:dyDescent="0.25">
      <c r="A43" s="33"/>
      <c r="B43"/>
      <c r="C43"/>
      <c r="D43"/>
      <c r="E43"/>
    </row>
  </sheetData>
  <mergeCells count="10">
    <mergeCell ref="A27:D27"/>
    <mergeCell ref="B31:D31"/>
    <mergeCell ref="A33:D33"/>
    <mergeCell ref="A34:D34"/>
    <mergeCell ref="A4:E4"/>
    <mergeCell ref="A5:E5"/>
    <mergeCell ref="A7:D7"/>
    <mergeCell ref="B19:D19"/>
    <mergeCell ref="A21:D21"/>
    <mergeCell ref="B25:D25"/>
  </mergeCells>
  <pageMargins left="0.7" right="0.7" top="0.75" bottom="0.75" header="0.3" footer="0.3"/>
  <pageSetup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4F6FE-29A1-408E-8629-F9E1CB2F26B4}">
  <dimension ref="A1:G40"/>
  <sheetViews>
    <sheetView view="pageBreakPreview" topLeftCell="A25" zoomScaleNormal="100" zoomScaleSheetLayoutView="100" workbookViewId="0">
      <selection activeCell="A37" sqref="A37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57" customWidth="1"/>
    <col min="5" max="5" width="15.140625" style="37" customWidth="1"/>
  </cols>
  <sheetData>
    <row r="1" spans="1:5" ht="15.75" thickBot="1" x14ac:dyDescent="0.3"/>
    <row r="2" spans="1:5" ht="15.75" thickBot="1" x14ac:dyDescent="0.3">
      <c r="A2" s="39" t="s">
        <v>0</v>
      </c>
      <c r="B2" s="40" t="s">
        <v>1</v>
      </c>
      <c r="C2" s="41">
        <f>+'[1]Presupuesto de Obra'!A8</f>
        <v>1.5</v>
      </c>
      <c r="D2" s="40" t="s">
        <v>2</v>
      </c>
      <c r="E2" s="43" t="s">
        <v>3</v>
      </c>
    </row>
    <row r="4" spans="1:5" x14ac:dyDescent="0.25">
      <c r="A4" s="77" t="s">
        <v>4</v>
      </c>
      <c r="B4" s="77"/>
      <c r="C4" s="77"/>
      <c r="D4" s="77"/>
      <c r="E4" s="77"/>
    </row>
    <row r="5" spans="1:5" ht="42" customHeight="1" x14ac:dyDescent="0.25">
      <c r="A5" s="74" t="str">
        <f>'[1]Presupuesto de Obra'!B8</f>
        <v>SUMINISTRO E INSTALACIÓN DE BATERÍA DE IÓN - LITIO TIPO FOSFATO DE HIERRO (LIFEPO4) DE CICLO PROFUNDO DE 120 AH - 25,6 VDC -  80% DOD, CON BMS INTEGRADO</v>
      </c>
      <c r="B5" s="74"/>
      <c r="C5" s="74"/>
      <c r="D5" s="74"/>
      <c r="E5" s="74"/>
    </row>
    <row r="6" spans="1:5" x14ac:dyDescent="0.25">
      <c r="A6" s="9"/>
      <c r="B6" s="9"/>
      <c r="C6" s="9"/>
      <c r="D6" s="58"/>
      <c r="E6" s="9"/>
    </row>
    <row r="7" spans="1:5" x14ac:dyDescent="0.25">
      <c r="A7" s="69" t="s">
        <v>5</v>
      </c>
      <c r="B7" s="69"/>
      <c r="C7" s="69"/>
      <c r="D7" s="69"/>
    </row>
    <row r="8" spans="1:5" x14ac:dyDescent="0.25">
      <c r="A8" s="11" t="s">
        <v>6</v>
      </c>
      <c r="B8" s="13" t="s">
        <v>7</v>
      </c>
      <c r="C8" s="13" t="s">
        <v>8</v>
      </c>
      <c r="D8" s="13" t="s">
        <v>9</v>
      </c>
      <c r="E8" s="13" t="s">
        <v>10</v>
      </c>
    </row>
    <row r="9" spans="1:5" ht="35.25" customHeight="1" x14ac:dyDescent="0.25">
      <c r="A9" s="59" t="s">
        <v>45</v>
      </c>
      <c r="B9" s="16" t="str">
        <f>VLOOKUP(A9,[1]PRECIOS!$A$4:$D$50,2,0)</f>
        <v>U</v>
      </c>
      <c r="C9" s="13">
        <v>1</v>
      </c>
      <c r="D9" s="16">
        <f>VLOOKUP(A9,[1]PRECIOS!$A$4:$D$50,4,0)</f>
        <v>4230000</v>
      </c>
      <c r="E9" s="17">
        <f t="shared" ref="E9:E13" si="0">+C9*D9</f>
        <v>4230000</v>
      </c>
    </row>
    <row r="10" spans="1:5" x14ac:dyDescent="0.25">
      <c r="A10" s="60" t="s">
        <v>46</v>
      </c>
      <c r="B10" s="16" t="str">
        <f>VLOOKUP(A10,[1]PRECIOS!$A$4:$D$50,2,0)</f>
        <v>U</v>
      </c>
      <c r="C10" s="61">
        <v>2</v>
      </c>
      <c r="D10" s="16">
        <f>VLOOKUP(A10,[1]PRECIOS!$A$4:$D$50,4,0)</f>
        <v>14100</v>
      </c>
      <c r="E10" s="17">
        <f t="shared" si="0"/>
        <v>28200</v>
      </c>
    </row>
    <row r="11" spans="1:5" x14ac:dyDescent="0.25">
      <c r="A11" s="27"/>
      <c r="B11" s="13"/>
      <c r="C11" s="62"/>
      <c r="D11" s="32"/>
      <c r="E11" s="19">
        <f t="shared" si="0"/>
        <v>0</v>
      </c>
    </row>
    <row r="12" spans="1:5" x14ac:dyDescent="0.25">
      <c r="A12" s="27"/>
      <c r="B12" s="13"/>
      <c r="C12" s="62"/>
      <c r="D12" s="32"/>
      <c r="E12" s="19">
        <f t="shared" si="0"/>
        <v>0</v>
      </c>
    </row>
    <row r="13" spans="1:5" x14ac:dyDescent="0.25">
      <c r="A13" s="27"/>
      <c r="B13" s="13"/>
      <c r="C13" s="62"/>
      <c r="D13" s="32"/>
      <c r="E13" s="19">
        <f t="shared" si="0"/>
        <v>0</v>
      </c>
    </row>
    <row r="14" spans="1:5" x14ac:dyDescent="0.25">
      <c r="A14" s="27"/>
      <c r="B14" s="13"/>
      <c r="C14" s="13"/>
      <c r="D14" s="32"/>
      <c r="E14" s="19"/>
    </row>
    <row r="15" spans="1:5" x14ac:dyDescent="0.25">
      <c r="A15" s="20"/>
      <c r="B15" s="72" t="s">
        <v>11</v>
      </c>
      <c r="C15" s="72"/>
      <c r="D15" s="72"/>
      <c r="E15" s="19">
        <f>SUM(E9:E14)</f>
        <v>4258200</v>
      </c>
    </row>
    <row r="16" spans="1:5" x14ac:dyDescent="0.25">
      <c r="A16" s="9"/>
      <c r="B16" s="21"/>
      <c r="C16" s="21"/>
      <c r="D16" s="21"/>
      <c r="E16" s="47"/>
    </row>
    <row r="17" spans="1:5" x14ac:dyDescent="0.25">
      <c r="A17" s="69" t="s">
        <v>12</v>
      </c>
      <c r="B17" s="69"/>
      <c r="C17" s="69"/>
      <c r="D17" s="69"/>
    </row>
    <row r="18" spans="1:5" x14ac:dyDescent="0.25">
      <c r="A18" s="25" t="s">
        <v>6</v>
      </c>
      <c r="B18" s="13" t="s">
        <v>7</v>
      </c>
      <c r="C18" s="13" t="s">
        <v>8</v>
      </c>
      <c r="D18" s="26" t="s">
        <v>13</v>
      </c>
      <c r="E18" s="16" t="s">
        <v>10</v>
      </c>
    </row>
    <row r="19" spans="1:5" x14ac:dyDescent="0.25">
      <c r="A19" s="27" t="s">
        <v>14</v>
      </c>
      <c r="B19" s="28" t="s">
        <v>15</v>
      </c>
      <c r="C19" s="13">
        <v>1</v>
      </c>
      <c r="D19" s="26" t="s">
        <v>29</v>
      </c>
      <c r="E19" s="16">
        <f>0.1*E27</f>
        <v>10660.5</v>
      </c>
    </row>
    <row r="20" spans="1:5" x14ac:dyDescent="0.25">
      <c r="A20" s="27"/>
      <c r="B20" s="28"/>
      <c r="C20" s="13"/>
      <c r="D20" s="26"/>
      <c r="E20" s="32"/>
    </row>
    <row r="21" spans="1:5" x14ac:dyDescent="0.25">
      <c r="A21" s="20"/>
      <c r="B21" s="70" t="s">
        <v>17</v>
      </c>
      <c r="C21" s="71"/>
      <c r="D21" s="71"/>
      <c r="E21" s="19">
        <f>+SUM(E19:E20)</f>
        <v>10660.5</v>
      </c>
    </row>
    <row r="22" spans="1:5" x14ac:dyDescent="0.25">
      <c r="A22" s="30"/>
      <c r="B22" s="30"/>
      <c r="C22" s="30"/>
      <c r="D22" s="63"/>
    </row>
    <row r="23" spans="1:5" x14ac:dyDescent="0.25">
      <c r="A23" s="69" t="s">
        <v>18</v>
      </c>
      <c r="B23" s="69"/>
      <c r="C23" s="69"/>
      <c r="D23" s="69"/>
    </row>
    <row r="24" spans="1:5" x14ac:dyDescent="0.25">
      <c r="A24" s="13" t="s">
        <v>6</v>
      </c>
      <c r="B24" s="13" t="s">
        <v>22</v>
      </c>
      <c r="C24" s="13" t="s">
        <v>19</v>
      </c>
      <c r="D24" s="13" t="s">
        <v>20</v>
      </c>
      <c r="E24" s="13" t="s">
        <v>10</v>
      </c>
    </row>
    <row r="25" spans="1:5" x14ac:dyDescent="0.25">
      <c r="A25" s="27" t="s">
        <v>21</v>
      </c>
      <c r="B25" s="13" t="s">
        <v>22</v>
      </c>
      <c r="C25" s="32">
        <f>+'[1]Mano de obra'!$H$15</f>
        <v>213210</v>
      </c>
      <c r="D25" s="32">
        <v>2</v>
      </c>
      <c r="E25" s="19">
        <f>+C25/D25</f>
        <v>106605</v>
      </c>
    </row>
    <row r="26" spans="1:5" x14ac:dyDescent="0.25">
      <c r="A26" s="27"/>
      <c r="B26" s="13"/>
      <c r="C26" s="13"/>
      <c r="D26" s="50"/>
      <c r="E26" s="19"/>
    </row>
    <row r="27" spans="1:5" x14ac:dyDescent="0.25">
      <c r="A27" s="20"/>
      <c r="B27" s="70" t="s">
        <v>23</v>
      </c>
      <c r="C27" s="71"/>
      <c r="D27" s="71"/>
      <c r="E27" s="19">
        <f>SUM(E25:E26)</f>
        <v>106605</v>
      </c>
    </row>
    <row r="29" spans="1:5" x14ac:dyDescent="0.25">
      <c r="A29" s="89" t="s">
        <v>24</v>
      </c>
      <c r="B29" s="89"/>
      <c r="C29" s="89"/>
      <c r="D29" s="89"/>
      <c r="E29" s="19">
        <f>+ROUND(E27+E21+E15,0)</f>
        <v>4375466</v>
      </c>
    </row>
    <row r="37" spans="1:7" x14ac:dyDescent="0.25">
      <c r="A37"/>
      <c r="B37"/>
      <c r="C37"/>
      <c r="D37"/>
      <c r="E37"/>
    </row>
    <row r="38" spans="1:7" ht="15.75" x14ac:dyDescent="0.25">
      <c r="A38" s="33"/>
      <c r="B38"/>
      <c r="C38"/>
      <c r="D38"/>
      <c r="E38"/>
      <c r="G38" s="34"/>
    </row>
    <row r="39" spans="1:7" ht="15.75" x14ac:dyDescent="0.25">
      <c r="A39" s="33"/>
      <c r="B39"/>
      <c r="C39"/>
      <c r="D39"/>
      <c r="E39"/>
      <c r="G39" s="35"/>
    </row>
    <row r="40" spans="1:7" ht="15.75" x14ac:dyDescent="0.25">
      <c r="A40" s="33"/>
      <c r="B40"/>
      <c r="C40"/>
      <c r="D40"/>
      <c r="E40"/>
    </row>
  </sheetData>
  <mergeCells count="9">
    <mergeCell ref="A23:D23"/>
    <mergeCell ref="B27:D27"/>
    <mergeCell ref="A29:D29"/>
    <mergeCell ref="A4:E4"/>
    <mergeCell ref="A5:E5"/>
    <mergeCell ref="A7:D7"/>
    <mergeCell ref="B15:D15"/>
    <mergeCell ref="A17:D17"/>
    <mergeCell ref="B21:D21"/>
  </mergeCells>
  <pageMargins left="0.7" right="0.7" top="0.75" bottom="0.75" header="0.3" footer="0.3"/>
  <pageSetup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4A9F2-7AC7-461C-8ED9-3675BD32652C}">
  <dimension ref="A1:H39"/>
  <sheetViews>
    <sheetView view="pageBreakPreview" topLeftCell="A13" zoomScaleNormal="100" zoomScaleSheetLayoutView="100" workbookViewId="0">
      <selection activeCell="A36" sqref="A36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57" customWidth="1"/>
    <col min="5" max="5" width="12.28515625" style="37" bestFit="1" customWidth="1"/>
    <col min="7" max="7" width="12.5703125" bestFit="1" customWidth="1"/>
  </cols>
  <sheetData>
    <row r="1" spans="1:8" ht="15.75" thickBot="1" x14ac:dyDescent="0.3"/>
    <row r="2" spans="1:8" ht="15.75" thickBot="1" x14ac:dyDescent="0.3">
      <c r="A2" s="39" t="s">
        <v>0</v>
      </c>
      <c r="B2" s="40" t="s">
        <v>1</v>
      </c>
      <c r="C2" s="41">
        <f>+'[1]Presupuesto de Obra'!A9</f>
        <v>1.6</v>
      </c>
      <c r="D2" s="40" t="s">
        <v>2</v>
      </c>
      <c r="E2" s="43" t="s">
        <v>3</v>
      </c>
    </row>
    <row r="4" spans="1:8" x14ac:dyDescent="0.25">
      <c r="A4" s="90" t="s">
        <v>4</v>
      </c>
      <c r="B4" s="91"/>
      <c r="C4" s="91"/>
      <c r="D4" s="91"/>
      <c r="E4" s="92"/>
    </row>
    <row r="5" spans="1:8" ht="15.75" customHeight="1" x14ac:dyDescent="0.25">
      <c r="A5" s="93" t="str">
        <f>'[1]Presupuesto de Obra'!B9</f>
        <v>SUMINISTRO E INSTALACIÓN DE CONTROLADOR DE CARGA DE 30A - 24 VDC.</v>
      </c>
      <c r="B5" s="93"/>
      <c r="C5" s="93"/>
      <c r="D5" s="93"/>
      <c r="E5" s="93"/>
    </row>
    <row r="6" spans="1:8" x14ac:dyDescent="0.25">
      <c r="A6" s="9"/>
      <c r="B6" s="9"/>
      <c r="C6" s="9"/>
      <c r="D6" s="58"/>
      <c r="E6" s="9"/>
    </row>
    <row r="7" spans="1:8" x14ac:dyDescent="0.25">
      <c r="A7" s="69" t="s">
        <v>5</v>
      </c>
      <c r="B7" s="69"/>
      <c r="C7" s="69"/>
      <c r="D7" s="69"/>
    </row>
    <row r="8" spans="1:8" x14ac:dyDescent="0.25">
      <c r="A8" s="11" t="s">
        <v>6</v>
      </c>
      <c r="B8" s="13" t="s">
        <v>7</v>
      </c>
      <c r="C8" s="13" t="s">
        <v>8</v>
      </c>
      <c r="D8" s="13" t="s">
        <v>9</v>
      </c>
      <c r="E8" s="13" t="s">
        <v>10</v>
      </c>
      <c r="G8" s="64"/>
      <c r="H8" s="64"/>
    </row>
    <row r="9" spans="1:8" ht="28.5" customHeight="1" x14ac:dyDescent="0.25">
      <c r="A9" s="65" t="s">
        <v>47</v>
      </c>
      <c r="B9" s="16" t="str">
        <f>VLOOKUP(A9,[1]PRECIOS!$A$4:$D$50,2,0)</f>
        <v>U</v>
      </c>
      <c r="C9" s="13">
        <v>1</v>
      </c>
      <c r="D9" s="16">
        <f>VLOOKUP(A9,[1]PRECIOS!$A$4:$D$50,4,0)</f>
        <v>872000</v>
      </c>
      <c r="E9" s="19">
        <f t="shared" ref="E9:E12" si="0">+C9*D9</f>
        <v>872000</v>
      </c>
      <c r="G9" s="35"/>
    </row>
    <row r="10" spans="1:8" x14ac:dyDescent="0.25">
      <c r="A10" s="27"/>
      <c r="B10" s="13"/>
      <c r="C10" s="62"/>
      <c r="D10" s="13"/>
      <c r="E10" s="19">
        <f t="shared" si="0"/>
        <v>0</v>
      </c>
    </row>
    <row r="11" spans="1:8" x14ac:dyDescent="0.25">
      <c r="A11" s="27"/>
      <c r="B11" s="13"/>
      <c r="C11" s="62"/>
      <c r="D11" s="32"/>
      <c r="E11" s="19">
        <f t="shared" si="0"/>
        <v>0</v>
      </c>
    </row>
    <row r="12" spans="1:8" x14ac:dyDescent="0.25">
      <c r="A12" s="27"/>
      <c r="B12" s="13"/>
      <c r="C12" s="62"/>
      <c r="D12" s="32"/>
      <c r="E12" s="19">
        <f t="shared" si="0"/>
        <v>0</v>
      </c>
    </row>
    <row r="13" spans="1:8" x14ac:dyDescent="0.25">
      <c r="A13" s="27"/>
      <c r="B13" s="13"/>
      <c r="C13" s="13"/>
      <c r="D13" s="32"/>
      <c r="E13" s="19"/>
    </row>
    <row r="14" spans="1:8" x14ac:dyDescent="0.25">
      <c r="A14" s="20"/>
      <c r="B14" s="70" t="s">
        <v>11</v>
      </c>
      <c r="C14" s="71"/>
      <c r="D14" s="76"/>
      <c r="E14" s="19">
        <f>SUM(E9:E13)</f>
        <v>872000</v>
      </c>
    </row>
    <row r="15" spans="1:8" x14ac:dyDescent="0.25">
      <c r="A15" s="9"/>
      <c r="B15" s="21"/>
      <c r="C15" s="21"/>
      <c r="D15" s="21"/>
      <c r="E15" s="47"/>
    </row>
    <row r="16" spans="1:8" x14ac:dyDescent="0.25">
      <c r="A16" s="69" t="s">
        <v>12</v>
      </c>
      <c r="B16" s="69"/>
      <c r="C16" s="69"/>
      <c r="D16" s="69"/>
    </row>
    <row r="17" spans="1:5" x14ac:dyDescent="0.25">
      <c r="A17" s="25" t="s">
        <v>6</v>
      </c>
      <c r="B17" s="13" t="s">
        <v>7</v>
      </c>
      <c r="C17" s="13" t="s">
        <v>8</v>
      </c>
      <c r="D17" s="26" t="s">
        <v>13</v>
      </c>
      <c r="E17" s="16" t="s">
        <v>10</v>
      </c>
    </row>
    <row r="18" spans="1:5" x14ac:dyDescent="0.25">
      <c r="A18" s="27" t="s">
        <v>14</v>
      </c>
      <c r="B18" s="28" t="s">
        <v>15</v>
      </c>
      <c r="C18" s="13">
        <v>1</v>
      </c>
      <c r="D18" s="26" t="s">
        <v>29</v>
      </c>
      <c r="E18" s="16">
        <f>0.1*E26</f>
        <v>10660.5</v>
      </c>
    </row>
    <row r="19" spans="1:5" x14ac:dyDescent="0.25">
      <c r="A19" s="27"/>
      <c r="B19" s="28"/>
      <c r="C19" s="13"/>
      <c r="D19" s="26"/>
      <c r="E19" s="32"/>
    </row>
    <row r="20" spans="1:5" x14ac:dyDescent="0.25">
      <c r="A20" s="20"/>
      <c r="B20" s="70" t="s">
        <v>17</v>
      </c>
      <c r="C20" s="71"/>
      <c r="D20" s="76"/>
      <c r="E20" s="19">
        <f>+SUM(E18:E19)</f>
        <v>10660.5</v>
      </c>
    </row>
    <row r="21" spans="1:5" x14ac:dyDescent="0.25">
      <c r="A21" s="30"/>
      <c r="B21" s="30"/>
      <c r="C21" s="30"/>
      <c r="D21" s="63"/>
    </row>
    <row r="22" spans="1:5" x14ac:dyDescent="0.25">
      <c r="A22" s="69" t="s">
        <v>18</v>
      </c>
      <c r="B22" s="69"/>
      <c r="C22" s="69"/>
      <c r="D22" s="69"/>
    </row>
    <row r="23" spans="1:5" x14ac:dyDescent="0.25">
      <c r="A23" s="13" t="s">
        <v>6</v>
      </c>
      <c r="B23" s="13" t="s">
        <v>7</v>
      </c>
      <c r="C23" s="13" t="s">
        <v>19</v>
      </c>
      <c r="D23" s="13" t="s">
        <v>20</v>
      </c>
      <c r="E23" s="13" t="s">
        <v>10</v>
      </c>
    </row>
    <row r="24" spans="1:5" x14ac:dyDescent="0.25">
      <c r="A24" s="27" t="s">
        <v>21</v>
      </c>
      <c r="B24" s="13" t="s">
        <v>22</v>
      </c>
      <c r="C24" s="32">
        <f>+'[1]Mano de obra'!$H$15</f>
        <v>213210</v>
      </c>
      <c r="D24" s="32">
        <v>2</v>
      </c>
      <c r="E24" s="19">
        <f>+C24/D24</f>
        <v>106605</v>
      </c>
    </row>
    <row r="25" spans="1:5" x14ac:dyDescent="0.25">
      <c r="A25" s="27"/>
      <c r="B25" s="13"/>
      <c r="C25" s="13"/>
      <c r="D25" s="50"/>
      <c r="E25" s="19"/>
    </row>
    <row r="26" spans="1:5" x14ac:dyDescent="0.25">
      <c r="A26" s="20"/>
      <c r="B26" s="70" t="s">
        <v>23</v>
      </c>
      <c r="C26" s="71"/>
      <c r="D26" s="76"/>
      <c r="E26" s="19">
        <f>SUM(E24:E25)</f>
        <v>106605</v>
      </c>
    </row>
    <row r="27" spans="1:5" x14ac:dyDescent="0.25">
      <c r="A27" s="9"/>
      <c r="B27" s="21"/>
      <c r="C27" s="21"/>
      <c r="D27" s="21"/>
      <c r="E27" s="47"/>
    </row>
    <row r="28" spans="1:5" x14ac:dyDescent="0.25">
      <c r="A28" s="70" t="s">
        <v>24</v>
      </c>
      <c r="B28" s="71"/>
      <c r="C28" s="71"/>
      <c r="D28" s="76"/>
      <c r="E28" s="19">
        <f>+ROUND(E26+E20+E14,0)</f>
        <v>989266</v>
      </c>
    </row>
    <row r="36" spans="1:7" x14ac:dyDescent="0.25">
      <c r="A36"/>
      <c r="B36"/>
      <c r="C36"/>
      <c r="D36"/>
      <c r="E36"/>
    </row>
    <row r="37" spans="1:7" ht="15.75" x14ac:dyDescent="0.25">
      <c r="A37" s="33"/>
      <c r="B37"/>
      <c r="C37"/>
      <c r="D37"/>
      <c r="E37"/>
      <c r="G37" s="34"/>
    </row>
    <row r="38" spans="1:7" ht="15.75" x14ac:dyDescent="0.25">
      <c r="A38" s="33"/>
      <c r="B38"/>
      <c r="C38"/>
      <c r="D38"/>
      <c r="E38"/>
      <c r="G38" s="35"/>
    </row>
    <row r="39" spans="1:7" ht="15.75" x14ac:dyDescent="0.25">
      <c r="A39" s="33"/>
      <c r="B39"/>
      <c r="C39"/>
      <c r="D39"/>
      <c r="E39"/>
    </row>
  </sheetData>
  <mergeCells count="9">
    <mergeCell ref="A22:D22"/>
    <mergeCell ref="B26:D26"/>
    <mergeCell ref="A28:D28"/>
    <mergeCell ref="A4:E4"/>
    <mergeCell ref="A5:E5"/>
    <mergeCell ref="A7:D7"/>
    <mergeCell ref="B14:D14"/>
    <mergeCell ref="A16:D16"/>
    <mergeCell ref="B20:D20"/>
  </mergeCells>
  <pageMargins left="0.7" right="0.7" top="0.75" bottom="0.75" header="0.3" footer="0.3"/>
  <pageSetup scale="7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5C563-64FE-444A-8AB6-0ECC448D4BA3}">
  <dimension ref="A1:G40"/>
  <sheetViews>
    <sheetView view="pageBreakPreview" topLeftCell="A13" zoomScaleNormal="100" zoomScaleSheetLayoutView="100" workbookViewId="0">
      <selection activeCell="A37" sqref="A37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57" customWidth="1"/>
    <col min="5" max="5" width="12.28515625" style="37" bestFit="1" customWidth="1"/>
  </cols>
  <sheetData>
    <row r="1" spans="1:5" ht="15.75" thickBot="1" x14ac:dyDescent="0.3"/>
    <row r="2" spans="1:5" ht="15.75" thickBot="1" x14ac:dyDescent="0.3">
      <c r="A2" s="39" t="s">
        <v>0</v>
      </c>
      <c r="B2" s="40" t="s">
        <v>1</v>
      </c>
      <c r="C2" s="41">
        <f>+'[1]Presupuesto de Obra'!A10</f>
        <v>1.7</v>
      </c>
      <c r="D2" s="40" t="s">
        <v>2</v>
      </c>
      <c r="E2" s="43" t="s">
        <v>3</v>
      </c>
    </row>
    <row r="4" spans="1:5" x14ac:dyDescent="0.25">
      <c r="A4" s="90" t="s">
        <v>4</v>
      </c>
      <c r="B4" s="91"/>
      <c r="C4" s="91"/>
      <c r="D4" s="91"/>
      <c r="E4" s="92"/>
    </row>
    <row r="5" spans="1:5" ht="36" customHeight="1" x14ac:dyDescent="0.25">
      <c r="A5" s="74" t="str">
        <f>'[1]Presupuesto de Obra'!B10</f>
        <v>SUMINISTRO E INSTALACIÓN DE INVERSOR DE ONDA PURA DE 1000 W, 24 VDC INPUT - 120 VAC OUTPUT, F=60 HZ, DEBE GARANTIZAR PROTECCIÓN Y DESCONEXIÓN POR BAJO VOLTAJE EN LA BATERÍA, PROTECCIÓN CONTRA SOBRECARGA</v>
      </c>
      <c r="B5" s="74"/>
      <c r="C5" s="74"/>
      <c r="D5" s="74"/>
      <c r="E5" s="74"/>
    </row>
    <row r="6" spans="1:5" x14ac:dyDescent="0.25">
      <c r="A6" s="9"/>
      <c r="B6" s="9"/>
      <c r="C6" s="9"/>
      <c r="D6" s="58"/>
      <c r="E6" s="9"/>
    </row>
    <row r="7" spans="1:5" x14ac:dyDescent="0.25">
      <c r="A7" s="69" t="s">
        <v>5</v>
      </c>
      <c r="B7" s="69"/>
      <c r="C7" s="69"/>
      <c r="D7" s="69"/>
    </row>
    <row r="8" spans="1:5" x14ac:dyDescent="0.25">
      <c r="A8" s="11" t="s">
        <v>6</v>
      </c>
      <c r="B8" s="13" t="s">
        <v>7</v>
      </c>
      <c r="C8" s="13" t="s">
        <v>8</v>
      </c>
      <c r="D8" s="13" t="s">
        <v>9</v>
      </c>
      <c r="E8" s="13" t="s">
        <v>10</v>
      </c>
    </row>
    <row r="9" spans="1:5" ht="25.5" customHeight="1" x14ac:dyDescent="0.25">
      <c r="A9" s="66" t="s">
        <v>48</v>
      </c>
      <c r="B9" s="16" t="str">
        <f>VLOOKUP(A9,[1]PRECIOS!$A$4:$D$50,2,0)</f>
        <v>U</v>
      </c>
      <c r="C9" s="13">
        <v>1</v>
      </c>
      <c r="D9" s="16">
        <f>VLOOKUP(A9,[1]PRECIOS!$A$4:$D$50,4,0)</f>
        <v>1070000</v>
      </c>
      <c r="E9" s="17">
        <f t="shared" ref="E9:E13" si="0">+C9*D9</f>
        <v>1070000</v>
      </c>
    </row>
    <row r="10" spans="1:5" x14ac:dyDescent="0.25">
      <c r="A10" s="27"/>
      <c r="B10" s="13"/>
      <c r="C10" s="62"/>
      <c r="D10" s="13"/>
      <c r="E10" s="19">
        <f t="shared" si="0"/>
        <v>0</v>
      </c>
    </row>
    <row r="11" spans="1:5" x14ac:dyDescent="0.25">
      <c r="A11" s="27"/>
      <c r="B11" s="13"/>
      <c r="C11" s="62"/>
      <c r="D11" s="32"/>
      <c r="E11" s="19">
        <f t="shared" si="0"/>
        <v>0</v>
      </c>
    </row>
    <row r="12" spans="1:5" x14ac:dyDescent="0.25">
      <c r="A12" s="27"/>
      <c r="B12" s="13"/>
      <c r="C12" s="62"/>
      <c r="D12" s="32"/>
      <c r="E12" s="19">
        <f t="shared" si="0"/>
        <v>0</v>
      </c>
    </row>
    <row r="13" spans="1:5" x14ac:dyDescent="0.25">
      <c r="A13" s="27"/>
      <c r="B13" s="13"/>
      <c r="C13" s="62"/>
      <c r="D13" s="32"/>
      <c r="E13" s="19">
        <f t="shared" si="0"/>
        <v>0</v>
      </c>
    </row>
    <row r="14" spans="1:5" x14ac:dyDescent="0.25">
      <c r="A14" s="27"/>
      <c r="B14" s="13"/>
      <c r="C14" s="13"/>
      <c r="D14" s="32"/>
      <c r="E14" s="19"/>
    </row>
    <row r="15" spans="1:5" x14ac:dyDescent="0.25">
      <c r="A15" s="20"/>
      <c r="B15" s="70" t="s">
        <v>11</v>
      </c>
      <c r="C15" s="71"/>
      <c r="D15" s="76"/>
      <c r="E15" s="17">
        <f>SUM(E9:E14)</f>
        <v>1070000</v>
      </c>
    </row>
    <row r="16" spans="1:5" x14ac:dyDescent="0.25">
      <c r="A16" s="9"/>
      <c r="B16" s="21"/>
      <c r="C16" s="21"/>
      <c r="D16" s="21"/>
      <c r="E16" s="47"/>
    </row>
    <row r="17" spans="1:5" x14ac:dyDescent="0.25">
      <c r="A17" s="69" t="s">
        <v>12</v>
      </c>
      <c r="B17" s="69"/>
      <c r="C17" s="69"/>
      <c r="D17" s="69"/>
    </row>
    <row r="18" spans="1:5" x14ac:dyDescent="0.25">
      <c r="A18" s="25" t="s">
        <v>6</v>
      </c>
      <c r="B18" s="13" t="s">
        <v>7</v>
      </c>
      <c r="C18" s="13" t="s">
        <v>8</v>
      </c>
      <c r="D18" s="26" t="s">
        <v>13</v>
      </c>
      <c r="E18" s="16" t="s">
        <v>10</v>
      </c>
    </row>
    <row r="19" spans="1:5" x14ac:dyDescent="0.25">
      <c r="A19" s="27" t="s">
        <v>14</v>
      </c>
      <c r="B19" s="28" t="s">
        <v>15</v>
      </c>
      <c r="C19" s="13">
        <v>1</v>
      </c>
      <c r="D19" s="26" t="s">
        <v>29</v>
      </c>
      <c r="E19" s="16">
        <f>0.1*E27</f>
        <v>10660.5</v>
      </c>
    </row>
    <row r="20" spans="1:5" x14ac:dyDescent="0.25">
      <c r="A20" s="27"/>
      <c r="B20" s="28"/>
      <c r="C20" s="13"/>
      <c r="D20" s="26"/>
      <c r="E20" s="32"/>
    </row>
    <row r="21" spans="1:5" x14ac:dyDescent="0.25">
      <c r="A21" s="20"/>
      <c r="B21" s="70" t="s">
        <v>17</v>
      </c>
      <c r="C21" s="71"/>
      <c r="D21" s="76"/>
      <c r="E21" s="19">
        <f>+SUM(E19:E20)</f>
        <v>10660.5</v>
      </c>
    </row>
    <row r="22" spans="1:5" x14ac:dyDescent="0.25">
      <c r="A22" s="30"/>
      <c r="B22" s="30"/>
      <c r="C22" s="30"/>
      <c r="D22" s="63"/>
      <c r="E22" s="48"/>
    </row>
    <row r="23" spans="1:5" x14ac:dyDescent="0.25">
      <c r="A23" s="69" t="s">
        <v>18</v>
      </c>
      <c r="B23" s="69"/>
      <c r="C23" s="69"/>
      <c r="D23" s="69"/>
      <c r="E23" s="48"/>
    </row>
    <row r="24" spans="1:5" x14ac:dyDescent="0.25">
      <c r="A24" s="13" t="s">
        <v>6</v>
      </c>
      <c r="B24" s="13" t="s">
        <v>7</v>
      </c>
      <c r="C24" s="13" t="s">
        <v>19</v>
      </c>
      <c r="D24" s="13" t="s">
        <v>20</v>
      </c>
      <c r="E24" s="16" t="s">
        <v>10</v>
      </c>
    </row>
    <row r="25" spans="1:5" x14ac:dyDescent="0.25">
      <c r="A25" s="27" t="s">
        <v>21</v>
      </c>
      <c r="B25" s="13" t="s">
        <v>22</v>
      </c>
      <c r="C25" s="32">
        <f>+'[1]Mano de obra'!$H$15</f>
        <v>213210</v>
      </c>
      <c r="D25" s="13">
        <v>2</v>
      </c>
      <c r="E25" s="17">
        <f>+C25/D25</f>
        <v>106605</v>
      </c>
    </row>
    <row r="26" spans="1:5" x14ac:dyDescent="0.25">
      <c r="A26" s="27"/>
      <c r="B26" s="13"/>
      <c r="C26" s="13"/>
      <c r="D26" s="50"/>
      <c r="E26" s="17"/>
    </row>
    <row r="27" spans="1:5" x14ac:dyDescent="0.25">
      <c r="A27" s="20"/>
      <c r="B27" s="70" t="s">
        <v>23</v>
      </c>
      <c r="C27" s="71"/>
      <c r="D27" s="76"/>
      <c r="E27" s="17">
        <f>SUM(E25:E26)</f>
        <v>106605</v>
      </c>
    </row>
    <row r="28" spans="1:5" x14ac:dyDescent="0.25">
      <c r="A28" s="9"/>
      <c r="B28" s="21"/>
      <c r="C28" s="21"/>
      <c r="D28" s="21"/>
      <c r="E28" s="23"/>
    </row>
    <row r="29" spans="1:5" x14ac:dyDescent="0.25">
      <c r="A29" s="70" t="s">
        <v>24</v>
      </c>
      <c r="B29" s="71"/>
      <c r="C29" s="71"/>
      <c r="D29" s="76"/>
      <c r="E29" s="17">
        <f>+ROUND(E27+E21+E15,0)</f>
        <v>1187266</v>
      </c>
    </row>
    <row r="37" spans="1:7" x14ac:dyDescent="0.25">
      <c r="A37"/>
      <c r="B37"/>
      <c r="C37"/>
      <c r="D37"/>
      <c r="E37"/>
    </row>
    <row r="38" spans="1:7" ht="15.75" x14ac:dyDescent="0.25">
      <c r="A38" s="33"/>
      <c r="B38"/>
      <c r="C38"/>
      <c r="D38"/>
      <c r="E38"/>
      <c r="G38" s="34"/>
    </row>
    <row r="39" spans="1:7" ht="15.75" x14ac:dyDescent="0.25">
      <c r="A39" s="33"/>
      <c r="B39"/>
      <c r="C39"/>
      <c r="D39"/>
      <c r="E39"/>
      <c r="G39" s="35"/>
    </row>
    <row r="40" spans="1:7" ht="15.75" x14ac:dyDescent="0.25">
      <c r="A40" s="33"/>
      <c r="B40"/>
      <c r="C40"/>
      <c r="D40"/>
      <c r="E40"/>
    </row>
  </sheetData>
  <mergeCells count="9">
    <mergeCell ref="A23:D23"/>
    <mergeCell ref="B27:D27"/>
    <mergeCell ref="A29:D29"/>
    <mergeCell ref="A4:E4"/>
    <mergeCell ref="A5:E5"/>
    <mergeCell ref="A7:D7"/>
    <mergeCell ref="B15:D15"/>
    <mergeCell ref="A17:D17"/>
    <mergeCell ref="B21:D21"/>
  </mergeCells>
  <pageMargins left="0.7" right="0.7" top="0.75" bottom="0.75" header="0.3" footer="0.3"/>
  <pageSetup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258C3-1688-4480-98A3-AD2CAD58A77F}">
  <dimension ref="A1:G41"/>
  <sheetViews>
    <sheetView view="pageBreakPreview" topLeftCell="A16" zoomScaleNormal="100" zoomScaleSheetLayoutView="100" workbookViewId="0">
      <selection activeCell="A38" sqref="A38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2.28515625" style="38" customWidth="1"/>
    <col min="5" max="5" width="12.28515625" style="37" bestFit="1" customWidth="1"/>
  </cols>
  <sheetData>
    <row r="1" spans="1:5" ht="15.75" thickBot="1" x14ac:dyDescent="0.3"/>
    <row r="2" spans="1:5" ht="15.75" thickBot="1" x14ac:dyDescent="0.3">
      <c r="A2" s="39" t="s">
        <v>0</v>
      </c>
      <c r="B2" s="40" t="s">
        <v>1</v>
      </c>
      <c r="C2" s="41">
        <f>+'[1]Presupuesto de Obra'!A11</f>
        <v>1.8</v>
      </c>
      <c r="D2" s="42" t="s">
        <v>2</v>
      </c>
      <c r="E2" s="43" t="s">
        <v>49</v>
      </c>
    </row>
    <row r="4" spans="1:5" x14ac:dyDescent="0.25">
      <c r="A4" s="77" t="s">
        <v>4</v>
      </c>
      <c r="B4" s="77"/>
      <c r="C4" s="77"/>
      <c r="D4" s="77"/>
      <c r="E4" s="77"/>
    </row>
    <row r="5" spans="1:5" ht="17.25" customHeight="1" x14ac:dyDescent="0.25">
      <c r="A5" s="94" t="str">
        <f>'[1]Presupuesto de Obra'!B11</f>
        <v>SUMINISTRO E INSTALACIÓN DE ACOMETIDA</v>
      </c>
      <c r="B5" s="94"/>
      <c r="C5" s="94"/>
      <c r="D5" s="94"/>
      <c r="E5" s="94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</row>
    <row r="8" spans="1:5" x14ac:dyDescent="0.25">
      <c r="A8" s="13" t="s">
        <v>6</v>
      </c>
      <c r="B8" s="13" t="s">
        <v>7</v>
      </c>
      <c r="C8" s="13" t="s">
        <v>8</v>
      </c>
      <c r="D8" s="26" t="s">
        <v>9</v>
      </c>
      <c r="E8" s="13" t="s">
        <v>10</v>
      </c>
    </row>
    <row r="9" spans="1:5" x14ac:dyDescent="0.25">
      <c r="A9" s="14" t="s">
        <v>43</v>
      </c>
      <c r="B9" s="16" t="str">
        <f>VLOOKUP(A9,[1]PRECIOS!$A$4:$D$50,2,0)</f>
        <v>M</v>
      </c>
      <c r="C9" s="45">
        <v>28</v>
      </c>
      <c r="D9" s="16">
        <f>VLOOKUP(A9,[1]PRECIOS!$A$4:$D$50,4,0)</f>
        <v>8900</v>
      </c>
      <c r="E9" s="19">
        <f>+C9*D9</f>
        <v>249200</v>
      </c>
    </row>
    <row r="10" spans="1:5" x14ac:dyDescent="0.25">
      <c r="A10" s="44" t="s">
        <v>50</v>
      </c>
      <c r="B10" s="16" t="str">
        <f>VLOOKUP(A10,[1]PRECIOS!$A$4:$D$50,2,0)</f>
        <v>M</v>
      </c>
      <c r="C10" s="45">
        <v>10</v>
      </c>
      <c r="D10" s="16">
        <f>VLOOKUP(A10,[1]PRECIOS!$A$4:$D$50,4,0)</f>
        <v>2350</v>
      </c>
      <c r="E10" s="19">
        <f>+C10*D10</f>
        <v>23500</v>
      </c>
    </row>
    <row r="11" spans="1:5" x14ac:dyDescent="0.25">
      <c r="A11" s="44" t="s">
        <v>51</v>
      </c>
      <c r="B11" s="16" t="str">
        <f>VLOOKUP(A11,[1]PRECIOS!$A$4:$D$50,2,0)</f>
        <v>U</v>
      </c>
      <c r="C11" s="45">
        <v>2</v>
      </c>
      <c r="D11" s="16">
        <f>VLOOKUP(A11,[1]PRECIOS!$A$4:$D$50,4,0)</f>
        <v>857</v>
      </c>
      <c r="E11" s="19">
        <f t="shared" ref="E11:E13" si="0">+C11*D11</f>
        <v>1714</v>
      </c>
    </row>
    <row r="12" spans="1:5" x14ac:dyDescent="0.25">
      <c r="A12" s="44" t="s">
        <v>52</v>
      </c>
      <c r="B12" s="16" t="str">
        <f>VLOOKUP(A12,[1]PRECIOS!$A$4:$D$50,2,0)</f>
        <v>U</v>
      </c>
      <c r="C12" s="45">
        <v>1</v>
      </c>
      <c r="D12" s="16">
        <f>VLOOKUP(A12,[1]PRECIOS!$A$4:$D$50,4,0)</f>
        <v>428</v>
      </c>
      <c r="E12" s="19">
        <f t="shared" si="0"/>
        <v>428</v>
      </c>
    </row>
    <row r="13" spans="1:5" x14ac:dyDescent="0.25">
      <c r="A13" s="44" t="s">
        <v>53</v>
      </c>
      <c r="B13" s="16" t="str">
        <f>VLOOKUP(A13,[1]PRECIOS!$A$4:$D$50,2,0)</f>
        <v>M</v>
      </c>
      <c r="C13" s="45">
        <v>10</v>
      </c>
      <c r="D13" s="16">
        <f>VLOOKUP(A13,[1]PRECIOS!$A$4:$D$50,4,0)</f>
        <v>18500</v>
      </c>
      <c r="E13" s="19">
        <f t="shared" si="0"/>
        <v>185000</v>
      </c>
    </row>
    <row r="14" spans="1:5" x14ac:dyDescent="0.25">
      <c r="A14" s="44"/>
      <c r="B14" s="13"/>
      <c r="C14" s="45"/>
      <c r="D14" s="13"/>
      <c r="E14" s="19"/>
    </row>
    <row r="15" spans="1:5" x14ac:dyDescent="0.25">
      <c r="A15" s="44"/>
      <c r="B15" s="13"/>
      <c r="C15" s="45"/>
      <c r="D15" s="13"/>
      <c r="E15" s="19"/>
    </row>
    <row r="16" spans="1:5" x14ac:dyDescent="0.25">
      <c r="A16" s="27"/>
      <c r="B16" s="13"/>
      <c r="C16" s="13"/>
      <c r="D16" s="26"/>
      <c r="E16" s="19">
        <f t="shared" ref="E16" si="1">+C16*D16</f>
        <v>0</v>
      </c>
    </row>
    <row r="17" spans="1:5" x14ac:dyDescent="0.25">
      <c r="A17" s="20"/>
      <c r="B17" s="72" t="s">
        <v>11</v>
      </c>
      <c r="C17" s="72"/>
      <c r="D17" s="72"/>
      <c r="E17" s="19">
        <f>SUM(E9:E16)</f>
        <v>459842</v>
      </c>
    </row>
    <row r="18" spans="1:5" x14ac:dyDescent="0.25">
      <c r="A18" s="9"/>
      <c r="B18" s="21"/>
      <c r="C18" s="21"/>
      <c r="D18" s="22"/>
      <c r="E18" s="47"/>
    </row>
    <row r="19" spans="1:5" x14ac:dyDescent="0.25">
      <c r="A19" s="69" t="s">
        <v>12</v>
      </c>
      <c r="B19" s="69"/>
      <c r="C19" s="69"/>
      <c r="D19" s="69"/>
    </row>
    <row r="20" spans="1:5" x14ac:dyDescent="0.25">
      <c r="A20" s="25" t="s">
        <v>6</v>
      </c>
      <c r="B20" s="13" t="s">
        <v>7</v>
      </c>
      <c r="C20" s="13" t="s">
        <v>8</v>
      </c>
      <c r="D20" s="26" t="s">
        <v>13</v>
      </c>
      <c r="E20" s="16" t="s">
        <v>10</v>
      </c>
    </row>
    <row r="21" spans="1:5" x14ac:dyDescent="0.25">
      <c r="A21" s="27" t="s">
        <v>14</v>
      </c>
      <c r="B21" s="28" t="s">
        <v>15</v>
      </c>
      <c r="C21" s="13">
        <v>1</v>
      </c>
      <c r="D21" s="26" t="s">
        <v>29</v>
      </c>
      <c r="E21" s="16">
        <f>0.1*E29</f>
        <v>10660.5</v>
      </c>
    </row>
    <row r="22" spans="1:5" x14ac:dyDescent="0.25">
      <c r="A22" s="27"/>
      <c r="B22" s="28"/>
      <c r="C22" s="13"/>
      <c r="D22" s="26"/>
      <c r="E22" s="32"/>
    </row>
    <row r="23" spans="1:5" x14ac:dyDescent="0.25">
      <c r="A23" s="20"/>
      <c r="B23" s="70" t="s">
        <v>17</v>
      </c>
      <c r="C23" s="71"/>
      <c r="D23" s="76"/>
      <c r="E23" s="19">
        <f>+SUM(E21:E22)</f>
        <v>10660.5</v>
      </c>
    </row>
    <row r="24" spans="1:5" x14ac:dyDescent="0.25">
      <c r="A24" s="30"/>
      <c r="B24" s="30"/>
      <c r="C24" s="30"/>
      <c r="D24" s="31"/>
    </row>
    <row r="25" spans="1:5" x14ac:dyDescent="0.25">
      <c r="A25" s="69" t="s">
        <v>18</v>
      </c>
      <c r="B25" s="69"/>
      <c r="C25" s="69"/>
      <c r="D25" s="69"/>
    </row>
    <row r="26" spans="1:5" x14ac:dyDescent="0.25">
      <c r="A26" s="13" t="s">
        <v>6</v>
      </c>
      <c r="B26" s="13" t="s">
        <v>7</v>
      </c>
      <c r="C26" s="13" t="s">
        <v>19</v>
      </c>
      <c r="D26" s="13" t="s">
        <v>20</v>
      </c>
      <c r="E26" s="13" t="s">
        <v>10</v>
      </c>
    </row>
    <row r="27" spans="1:5" x14ac:dyDescent="0.25">
      <c r="A27" s="27" t="s">
        <v>21</v>
      </c>
      <c r="B27" s="13" t="s">
        <v>22</v>
      </c>
      <c r="C27" s="32">
        <f>+'[1]Mano de obra'!$H$15</f>
        <v>213210</v>
      </c>
      <c r="D27" s="32">
        <v>2</v>
      </c>
      <c r="E27" s="19">
        <f>+C27/D27</f>
        <v>106605</v>
      </c>
    </row>
    <row r="28" spans="1:5" x14ac:dyDescent="0.25">
      <c r="A28" s="27"/>
      <c r="B28" s="13"/>
      <c r="C28" s="13"/>
      <c r="D28" s="26"/>
      <c r="E28" s="19"/>
    </row>
    <row r="29" spans="1:5" x14ac:dyDescent="0.25">
      <c r="A29" s="20"/>
      <c r="B29" s="70" t="s">
        <v>23</v>
      </c>
      <c r="C29" s="71"/>
      <c r="D29" s="71"/>
      <c r="E29" s="19">
        <f>SUM(E27:E28)</f>
        <v>106605</v>
      </c>
    </row>
    <row r="31" spans="1:5" x14ac:dyDescent="0.25">
      <c r="A31" s="72" t="s">
        <v>24</v>
      </c>
      <c r="B31" s="72"/>
      <c r="C31" s="72"/>
      <c r="D31" s="72"/>
      <c r="E31" s="19">
        <f>+ROUND(E29+E23+E17,0)</f>
        <v>577108</v>
      </c>
    </row>
    <row r="38" spans="1:7" x14ac:dyDescent="0.25">
      <c r="A38"/>
      <c r="B38"/>
      <c r="C38"/>
      <c r="D38"/>
      <c r="E38"/>
    </row>
    <row r="39" spans="1:7" ht="15.75" x14ac:dyDescent="0.25">
      <c r="A39" s="33"/>
      <c r="B39"/>
      <c r="C39"/>
      <c r="D39"/>
      <c r="E39"/>
      <c r="G39" s="34"/>
    </row>
    <row r="40" spans="1:7" ht="15.75" x14ac:dyDescent="0.25">
      <c r="A40" s="33"/>
      <c r="B40"/>
      <c r="C40"/>
      <c r="D40"/>
      <c r="E40"/>
      <c r="G40" s="35"/>
    </row>
    <row r="41" spans="1:7" ht="15.75" x14ac:dyDescent="0.25">
      <c r="A41" s="33"/>
      <c r="B41"/>
      <c r="C41"/>
      <c r="D41"/>
      <c r="E41"/>
    </row>
  </sheetData>
  <mergeCells count="9">
    <mergeCell ref="A25:D25"/>
    <mergeCell ref="B29:D29"/>
    <mergeCell ref="A31:D31"/>
    <mergeCell ref="A4:E4"/>
    <mergeCell ref="A5:E5"/>
    <mergeCell ref="A7:D7"/>
    <mergeCell ref="B17:D17"/>
    <mergeCell ref="A19:D19"/>
    <mergeCell ref="B23:D23"/>
  </mergeCells>
  <pageMargins left="0.7" right="0.7" top="0.75" bottom="0.75" header="0.3" footer="0.3"/>
  <pageSetup scale="7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26490-C481-4C40-8985-4565FC1FB09A}">
  <dimension ref="A1:G44"/>
  <sheetViews>
    <sheetView view="pageBreakPreview" topLeftCell="A13" zoomScaleNormal="100" zoomScaleSheetLayoutView="100" workbookViewId="0">
      <selection activeCell="A41" sqref="A41"/>
    </sheetView>
  </sheetViews>
  <sheetFormatPr baseColWidth="10" defaultRowHeight="15" x14ac:dyDescent="0.25"/>
  <cols>
    <col min="1" max="1" width="75.5703125" style="37" bestFit="1" customWidth="1"/>
    <col min="2" max="2" width="11.7109375" style="37" bestFit="1" customWidth="1"/>
    <col min="3" max="3" width="12.5703125" style="37" customWidth="1"/>
    <col min="4" max="4" width="14.7109375" style="38" bestFit="1" customWidth="1"/>
    <col min="5" max="5" width="12.28515625" style="37" bestFit="1" customWidth="1"/>
  </cols>
  <sheetData>
    <row r="1" spans="1:5" ht="15.75" thickBot="1" x14ac:dyDescent="0.3"/>
    <row r="2" spans="1:5" ht="15.75" thickBot="1" x14ac:dyDescent="0.3">
      <c r="A2" s="39" t="s">
        <v>0</v>
      </c>
      <c r="B2" s="40" t="s">
        <v>1</v>
      </c>
      <c r="C2" s="41">
        <f>+'[1]Presupuesto de Obra'!A12</f>
        <v>1.9</v>
      </c>
      <c r="D2" s="42" t="s">
        <v>2</v>
      </c>
      <c r="E2" s="43" t="s">
        <v>3</v>
      </c>
    </row>
    <row r="4" spans="1:5" x14ac:dyDescent="0.25">
      <c r="A4" s="77" t="s">
        <v>4</v>
      </c>
      <c r="B4" s="77"/>
      <c r="C4" s="77"/>
      <c r="D4" s="77"/>
      <c r="E4" s="77"/>
    </row>
    <row r="5" spans="1:5" x14ac:dyDescent="0.25">
      <c r="A5" s="87" t="str">
        <f>'[1]Presupuesto de Obra'!B12</f>
        <v xml:space="preserve">SUMINISTRO E INSTALACIÓN DE CIRCUITO ALIMENTADOR </v>
      </c>
      <c r="B5" s="85"/>
      <c r="C5" s="85"/>
      <c r="D5" s="85"/>
      <c r="E5" s="86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44" t="s">
        <v>54</v>
      </c>
      <c r="B9" s="16" t="str">
        <f>VLOOKUP(A9,[1]PRECIOS!$A$4:$D$50,2,0)</f>
        <v>M</v>
      </c>
      <c r="C9" s="13">
        <v>8</v>
      </c>
      <c r="D9" s="16">
        <f>VLOOKUP(A9,[1]PRECIOS!$A$4:$D$50,4,0)</f>
        <v>3440</v>
      </c>
      <c r="E9" s="19">
        <f>+C9*D9</f>
        <v>27520</v>
      </c>
    </row>
    <row r="10" spans="1:5" x14ac:dyDescent="0.25">
      <c r="A10" s="44" t="s">
        <v>55</v>
      </c>
      <c r="B10" s="16" t="str">
        <f>VLOOKUP(A10,[1]PRECIOS!$A$4:$D$50,2,0)</f>
        <v>M</v>
      </c>
      <c r="C10" s="45">
        <v>2.5</v>
      </c>
      <c r="D10" s="16">
        <f>VLOOKUP(A10,[1]PRECIOS!$A$4:$D$50,4,0)</f>
        <v>9350</v>
      </c>
      <c r="E10" s="19">
        <f t="shared" ref="E10:E20" si="0">+C10*D10</f>
        <v>23375</v>
      </c>
    </row>
    <row r="11" spans="1:5" x14ac:dyDescent="0.25">
      <c r="A11" s="44" t="s">
        <v>56</v>
      </c>
      <c r="B11" s="16" t="str">
        <f>VLOOKUP(A11,[1]PRECIOS!$A$4:$D$50,2,0)</f>
        <v>U</v>
      </c>
      <c r="C11" s="45">
        <v>2</v>
      </c>
      <c r="D11" s="16">
        <f>VLOOKUP(A11,[1]PRECIOS!$A$4:$D$50,4,0)</f>
        <v>12700</v>
      </c>
      <c r="E11" s="19">
        <f t="shared" si="0"/>
        <v>25400</v>
      </c>
    </row>
    <row r="12" spans="1:5" x14ac:dyDescent="0.25">
      <c r="A12" s="44" t="s">
        <v>57</v>
      </c>
      <c r="B12" s="16" t="str">
        <f>VLOOKUP(A12,[1]PRECIOS!$A$4:$D$50,2,0)</f>
        <v>U</v>
      </c>
      <c r="C12" s="45">
        <v>3</v>
      </c>
      <c r="D12" s="16">
        <f>VLOOKUP(A12,[1]PRECIOS!$A$4:$D$50,4,0)</f>
        <v>450</v>
      </c>
      <c r="E12" s="19">
        <f t="shared" si="0"/>
        <v>1350</v>
      </c>
    </row>
    <row r="13" spans="1:5" x14ac:dyDescent="0.25">
      <c r="A13" s="44" t="s">
        <v>58</v>
      </c>
      <c r="B13" s="16" t="str">
        <f>VLOOKUP(A13,[1]PRECIOS!$A$4:$D$50,2,0)</f>
        <v>U</v>
      </c>
      <c r="C13" s="45">
        <v>6</v>
      </c>
      <c r="D13" s="16">
        <f>VLOOKUP(A13,[1]PRECIOS!$A$4:$D$50,4,0)</f>
        <v>105</v>
      </c>
      <c r="E13" s="19">
        <f t="shared" si="0"/>
        <v>630</v>
      </c>
    </row>
    <row r="14" spans="1:5" x14ac:dyDescent="0.25">
      <c r="A14" s="44"/>
      <c r="B14" s="13"/>
      <c r="C14" s="45"/>
      <c r="D14" s="13"/>
      <c r="E14" s="19"/>
    </row>
    <row r="15" spans="1:5" x14ac:dyDescent="0.25">
      <c r="A15" s="44"/>
      <c r="B15" s="13"/>
      <c r="C15" s="45"/>
      <c r="D15" s="13"/>
      <c r="E15" s="19"/>
    </row>
    <row r="16" spans="1:5" x14ac:dyDescent="0.25">
      <c r="A16" s="44"/>
      <c r="B16" s="13"/>
      <c r="C16" s="45"/>
      <c r="D16" s="13"/>
      <c r="E16" s="19"/>
    </row>
    <row r="17" spans="1:5" x14ac:dyDescent="0.25">
      <c r="A17" s="44"/>
      <c r="B17" s="13"/>
      <c r="C17" s="45"/>
      <c r="D17" s="13"/>
      <c r="E17" s="19"/>
    </row>
    <row r="18" spans="1:5" x14ac:dyDescent="0.25">
      <c r="A18" s="44"/>
      <c r="B18" s="13"/>
      <c r="C18" s="45"/>
      <c r="D18" s="13"/>
      <c r="E18" s="19"/>
    </row>
    <row r="19" spans="1:5" x14ac:dyDescent="0.25">
      <c r="A19" s="44"/>
      <c r="B19" s="13"/>
      <c r="C19" s="45"/>
      <c r="D19" s="13"/>
      <c r="E19" s="19"/>
    </row>
    <row r="20" spans="1:5" x14ac:dyDescent="0.25">
      <c r="A20" s="27"/>
      <c r="B20" s="13"/>
      <c r="C20" s="13"/>
      <c r="D20" s="26"/>
      <c r="E20" s="19">
        <f t="shared" si="0"/>
        <v>0</v>
      </c>
    </row>
    <row r="21" spans="1:5" x14ac:dyDescent="0.25">
      <c r="A21" s="20"/>
      <c r="B21" s="72" t="s">
        <v>11</v>
      </c>
      <c r="C21" s="72"/>
      <c r="D21" s="72"/>
      <c r="E21" s="19">
        <f>SUM(E9:E20)</f>
        <v>78275</v>
      </c>
    </row>
    <row r="22" spans="1:5" x14ac:dyDescent="0.25">
      <c r="A22" s="9"/>
      <c r="B22" s="21"/>
      <c r="C22" s="21"/>
      <c r="D22" s="22"/>
      <c r="E22" s="47"/>
    </row>
    <row r="23" spans="1:5" x14ac:dyDescent="0.25">
      <c r="A23" s="69" t="s">
        <v>12</v>
      </c>
      <c r="B23" s="69"/>
      <c r="C23" s="69"/>
      <c r="D23" s="69"/>
    </row>
    <row r="24" spans="1:5" x14ac:dyDescent="0.25">
      <c r="A24" s="25" t="s">
        <v>6</v>
      </c>
      <c r="B24" s="13" t="s">
        <v>7</v>
      </c>
      <c r="C24" s="13" t="s">
        <v>8</v>
      </c>
      <c r="D24" s="26" t="s">
        <v>13</v>
      </c>
      <c r="E24" s="16" t="s">
        <v>10</v>
      </c>
    </row>
    <row r="25" spans="1:5" x14ac:dyDescent="0.25">
      <c r="A25" s="27" t="s">
        <v>14</v>
      </c>
      <c r="B25" s="28" t="s">
        <v>15</v>
      </c>
      <c r="C25" s="13">
        <v>1</v>
      </c>
      <c r="D25" s="26" t="s">
        <v>29</v>
      </c>
      <c r="E25" s="16">
        <f>0.1*E33</f>
        <v>5330.25</v>
      </c>
    </row>
    <row r="26" spans="1:5" x14ac:dyDescent="0.25">
      <c r="A26" s="27"/>
      <c r="B26" s="28"/>
      <c r="C26" s="13"/>
      <c r="D26" s="26"/>
      <c r="E26" s="32"/>
    </row>
    <row r="27" spans="1:5" x14ac:dyDescent="0.25">
      <c r="A27" s="20"/>
      <c r="B27" s="70" t="s">
        <v>17</v>
      </c>
      <c r="C27" s="71"/>
      <c r="D27" s="76"/>
      <c r="E27" s="19">
        <f>+SUM(E25:E26)</f>
        <v>5330.25</v>
      </c>
    </row>
    <row r="28" spans="1:5" x14ac:dyDescent="0.25">
      <c r="A28" s="30"/>
      <c r="B28" s="30"/>
      <c r="C28" s="30"/>
      <c r="D28" s="31"/>
    </row>
    <row r="29" spans="1:5" x14ac:dyDescent="0.25">
      <c r="A29" s="69" t="s">
        <v>18</v>
      </c>
      <c r="B29" s="69"/>
      <c r="C29" s="69"/>
      <c r="D29" s="69"/>
    </row>
    <row r="30" spans="1:5" x14ac:dyDescent="0.25">
      <c r="A30" s="13" t="s">
        <v>6</v>
      </c>
      <c r="B30" s="13" t="s">
        <v>7</v>
      </c>
      <c r="C30" s="13" t="s">
        <v>19</v>
      </c>
      <c r="D30" s="13" t="s">
        <v>20</v>
      </c>
      <c r="E30" s="13" t="s">
        <v>10</v>
      </c>
    </row>
    <row r="31" spans="1:5" x14ac:dyDescent="0.25">
      <c r="A31" s="27" t="s">
        <v>21</v>
      </c>
      <c r="B31" s="13" t="s">
        <v>22</v>
      </c>
      <c r="C31" s="32">
        <f>+'[1]Mano de obra'!$H$15</f>
        <v>213210</v>
      </c>
      <c r="D31" s="32">
        <v>4</v>
      </c>
      <c r="E31" s="19">
        <f>+C31/D31</f>
        <v>53302.5</v>
      </c>
    </row>
    <row r="32" spans="1:5" x14ac:dyDescent="0.25">
      <c r="A32" s="27"/>
      <c r="B32" s="13"/>
      <c r="C32" s="13"/>
      <c r="D32" s="26"/>
      <c r="E32" s="19"/>
    </row>
    <row r="33" spans="1:7" x14ac:dyDescent="0.25">
      <c r="A33" s="20"/>
      <c r="B33" s="70" t="s">
        <v>23</v>
      </c>
      <c r="C33" s="71"/>
      <c r="D33" s="71"/>
      <c r="E33" s="19">
        <f>SUM(E31:E32)</f>
        <v>53302.5</v>
      </c>
    </row>
    <row r="34" spans="1:7" x14ac:dyDescent="0.25">
      <c r="A34" s="9"/>
      <c r="B34" s="21"/>
      <c r="C34" s="21"/>
      <c r="D34" s="21"/>
      <c r="E34" s="47"/>
    </row>
    <row r="35" spans="1:7" x14ac:dyDescent="0.25">
      <c r="A35" s="72" t="s">
        <v>24</v>
      </c>
      <c r="B35" s="72"/>
      <c r="C35" s="72"/>
      <c r="D35" s="72"/>
      <c r="E35" s="19">
        <f>+ROUND(E33+E27+E21,0)</f>
        <v>136908</v>
      </c>
    </row>
    <row r="41" spans="1:7" x14ac:dyDescent="0.25">
      <c r="A41"/>
      <c r="B41"/>
      <c r="C41"/>
      <c r="D41"/>
      <c r="E41"/>
    </row>
    <row r="42" spans="1:7" ht="15.75" x14ac:dyDescent="0.25">
      <c r="A42" s="33"/>
      <c r="B42"/>
      <c r="C42"/>
      <c r="D42"/>
      <c r="E42"/>
      <c r="G42" s="34"/>
    </row>
    <row r="43" spans="1:7" ht="15.75" x14ac:dyDescent="0.25">
      <c r="A43" s="33"/>
      <c r="B43"/>
      <c r="C43"/>
      <c r="D43"/>
      <c r="E43"/>
      <c r="G43" s="35"/>
    </row>
    <row r="44" spans="1:7" ht="15.75" x14ac:dyDescent="0.25">
      <c r="A44" s="33"/>
      <c r="B44"/>
      <c r="C44"/>
      <c r="D44"/>
      <c r="E44"/>
    </row>
  </sheetData>
  <mergeCells count="9">
    <mergeCell ref="A29:D29"/>
    <mergeCell ref="B33:D33"/>
    <mergeCell ref="A35:D35"/>
    <mergeCell ref="A4:E4"/>
    <mergeCell ref="A5:E5"/>
    <mergeCell ref="A7:D7"/>
    <mergeCell ref="B21:D21"/>
    <mergeCell ref="A23:D23"/>
    <mergeCell ref="B27:D27"/>
  </mergeCells>
  <pageMargins left="0.7" right="0.7" top="0.75" bottom="0.75" header="0.3" footer="0.3"/>
  <pageSetup scale="7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98D22-7FDA-48E4-A973-EDFDA1EEC7B5}">
  <dimension ref="A1:G41"/>
  <sheetViews>
    <sheetView view="pageBreakPreview" topLeftCell="A13" zoomScaleNormal="100" zoomScaleSheetLayoutView="100" workbookViewId="0">
      <selection activeCell="A38" sqref="A38"/>
    </sheetView>
  </sheetViews>
  <sheetFormatPr baseColWidth="10" defaultRowHeight="15" x14ac:dyDescent="0.25"/>
  <cols>
    <col min="1" max="1" width="75.5703125" customWidth="1"/>
    <col min="4" max="4" width="13.5703125" customWidth="1"/>
    <col min="5" max="5" width="12.14062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6.5" thickBot="1" x14ac:dyDescent="0.3">
      <c r="A2" s="39" t="s">
        <v>0</v>
      </c>
      <c r="B2" s="40" t="s">
        <v>1</v>
      </c>
      <c r="C2" s="41">
        <f>'[1]Presupuesto de Obra'!A15</f>
        <v>2.1</v>
      </c>
      <c r="D2" s="67" t="s">
        <v>2</v>
      </c>
      <c r="E2" s="68" t="s">
        <v>59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34.5" customHeight="1" thickBot="1" x14ac:dyDescent="0.3">
      <c r="A5" s="95" t="str">
        <f>'[1]Presupuesto de Obra'!B15</f>
        <v>SUMINISTRO E INSTALACIÓN DE TABLERO ELÉCTRICO 4 CIRCUITOS MONOFÁSICO, BARRAJE DE 75 AMP. INCLUYE PROTECCIONES.</v>
      </c>
      <c r="B5" s="96"/>
      <c r="C5" s="96"/>
      <c r="D5" s="96"/>
      <c r="E5" s="97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60</v>
      </c>
      <c r="B9" s="16" t="str">
        <f>VLOOKUP(A9,[1]PRECIOS!$A$4:$D$50,2,0)</f>
        <v>U</v>
      </c>
      <c r="C9" s="13">
        <v>1</v>
      </c>
      <c r="D9" s="16">
        <f>VLOOKUP(A9,[1]PRECIOS!$A$4:$D$50,4,0)</f>
        <v>44783</v>
      </c>
      <c r="E9" s="17">
        <f t="shared" ref="E9:E10" si="0">+C9*D9</f>
        <v>44783</v>
      </c>
    </row>
    <row r="10" spans="1:5" x14ac:dyDescent="0.25">
      <c r="A10" s="44" t="s">
        <v>61</v>
      </c>
      <c r="B10" s="16" t="str">
        <f>VLOOKUP(A10,[1]PRECIOS!$A$4:$D$50,2,0)</f>
        <v>U</v>
      </c>
      <c r="C10" s="13">
        <v>2</v>
      </c>
      <c r="D10" s="16">
        <f>VLOOKUP(A10,[1]PRECIOS!$A$4:$D$50,4,0)</f>
        <v>16700</v>
      </c>
      <c r="E10" s="17">
        <f t="shared" si="0"/>
        <v>33400</v>
      </c>
    </row>
    <row r="11" spans="1:5" x14ac:dyDescent="0.25">
      <c r="A11" s="49"/>
      <c r="B11" s="13"/>
      <c r="C11" s="45"/>
      <c r="D11" s="26"/>
      <c r="E11" s="19"/>
    </row>
    <row r="12" spans="1:5" x14ac:dyDescent="0.25">
      <c r="A12" s="49"/>
      <c r="B12" s="13"/>
      <c r="C12" s="45"/>
      <c r="D12" s="26"/>
      <c r="E12" s="19"/>
    </row>
    <row r="13" spans="1:5" x14ac:dyDescent="0.25">
      <c r="A13" s="49"/>
      <c r="B13" s="13"/>
      <c r="C13" s="45"/>
      <c r="D13" s="26"/>
      <c r="E13" s="19"/>
    </row>
    <row r="14" spans="1:5" x14ac:dyDescent="0.25">
      <c r="A14" s="49"/>
      <c r="B14" s="13"/>
      <c r="C14" s="45"/>
      <c r="D14" s="26"/>
      <c r="E14" s="19"/>
    </row>
    <row r="15" spans="1:5" x14ac:dyDescent="0.25">
      <c r="A15" s="49"/>
      <c r="B15" s="13"/>
      <c r="C15" s="45"/>
      <c r="D15" s="26"/>
      <c r="E15" s="19"/>
    </row>
    <row r="16" spans="1:5" x14ac:dyDescent="0.25">
      <c r="A16" s="49"/>
      <c r="B16" s="13"/>
      <c r="C16" s="45"/>
      <c r="D16" s="26"/>
      <c r="E16" s="19"/>
    </row>
    <row r="17" spans="1:5" x14ac:dyDescent="0.25">
      <c r="A17" s="20"/>
      <c r="B17" s="72" t="s">
        <v>11</v>
      </c>
      <c r="C17" s="72"/>
      <c r="D17" s="72"/>
      <c r="E17" s="19">
        <f>SUM(E9:E16)</f>
        <v>78183</v>
      </c>
    </row>
    <row r="18" spans="1:5" x14ac:dyDescent="0.25">
      <c r="A18" s="9"/>
      <c r="B18" s="21"/>
      <c r="C18" s="21"/>
      <c r="D18" s="22"/>
      <c r="E18" s="47"/>
    </row>
    <row r="19" spans="1:5" x14ac:dyDescent="0.25">
      <c r="A19" s="69" t="s">
        <v>12</v>
      </c>
      <c r="B19" s="69"/>
      <c r="C19" s="69"/>
      <c r="D19" s="69"/>
      <c r="E19" s="37"/>
    </row>
    <row r="20" spans="1:5" x14ac:dyDescent="0.25">
      <c r="A20" s="25" t="s">
        <v>6</v>
      </c>
      <c r="B20" s="13" t="s">
        <v>7</v>
      </c>
      <c r="C20" s="13" t="s">
        <v>8</v>
      </c>
      <c r="D20" s="26" t="s">
        <v>13</v>
      </c>
      <c r="E20" s="16" t="s">
        <v>10</v>
      </c>
    </row>
    <row r="21" spans="1:5" x14ac:dyDescent="0.25">
      <c r="A21" s="27" t="s">
        <v>14</v>
      </c>
      <c r="B21" s="28" t="s">
        <v>15</v>
      </c>
      <c r="C21" s="13">
        <v>1</v>
      </c>
      <c r="D21" s="26" t="s">
        <v>29</v>
      </c>
      <c r="E21" s="16">
        <f>0.1*E29</f>
        <v>3553.5</v>
      </c>
    </row>
    <row r="22" spans="1:5" x14ac:dyDescent="0.25">
      <c r="A22" s="27"/>
      <c r="B22" s="28"/>
      <c r="C22" s="13"/>
      <c r="D22" s="26"/>
      <c r="E22" s="32"/>
    </row>
    <row r="23" spans="1:5" x14ac:dyDescent="0.25">
      <c r="A23" s="20"/>
      <c r="B23" s="70" t="s">
        <v>17</v>
      </c>
      <c r="C23" s="71"/>
      <c r="D23" s="76"/>
      <c r="E23" s="19">
        <f>+SUM(E21:E22)</f>
        <v>3553.5</v>
      </c>
    </row>
    <row r="24" spans="1:5" x14ac:dyDescent="0.25">
      <c r="A24" s="30"/>
      <c r="B24" s="30"/>
      <c r="C24" s="30"/>
      <c r="D24" s="31"/>
      <c r="E24" s="37"/>
    </row>
    <row r="25" spans="1:5" x14ac:dyDescent="0.25">
      <c r="A25" s="69" t="s">
        <v>18</v>
      </c>
      <c r="B25" s="69"/>
      <c r="C25" s="69"/>
      <c r="D25" s="69"/>
      <c r="E25" s="37"/>
    </row>
    <row r="26" spans="1:5" x14ac:dyDescent="0.25">
      <c r="A26" s="13" t="s">
        <v>6</v>
      </c>
      <c r="B26" s="13" t="s">
        <v>7</v>
      </c>
      <c r="C26" s="13" t="s">
        <v>19</v>
      </c>
      <c r="D26" s="13" t="s">
        <v>20</v>
      </c>
      <c r="E26" s="13" t="s">
        <v>10</v>
      </c>
    </row>
    <row r="27" spans="1:5" x14ac:dyDescent="0.25">
      <c r="A27" s="27" t="s">
        <v>21</v>
      </c>
      <c r="B27" s="13" t="s">
        <v>22</v>
      </c>
      <c r="C27" s="32">
        <f>+'[1]Mano de obra'!$H$15</f>
        <v>213210</v>
      </c>
      <c r="D27" s="32">
        <v>6</v>
      </c>
      <c r="E27" s="19">
        <f>+C27/D27</f>
        <v>35535</v>
      </c>
    </row>
    <row r="28" spans="1:5" x14ac:dyDescent="0.25">
      <c r="A28" s="27"/>
      <c r="B28" s="13"/>
      <c r="C28" s="13"/>
      <c r="D28" s="50"/>
      <c r="E28" s="19"/>
    </row>
    <row r="29" spans="1:5" x14ac:dyDescent="0.25">
      <c r="A29" s="20"/>
      <c r="B29" s="70" t="s">
        <v>23</v>
      </c>
      <c r="C29" s="71"/>
      <c r="D29" s="71"/>
      <c r="E29" s="19">
        <f>SUM(E27:E28)</f>
        <v>35535</v>
      </c>
    </row>
    <row r="30" spans="1:5" x14ac:dyDescent="0.25">
      <c r="A30" s="9"/>
      <c r="B30" s="21"/>
      <c r="C30" s="21"/>
      <c r="D30" s="21"/>
      <c r="E30" s="47"/>
    </row>
    <row r="31" spans="1:5" x14ac:dyDescent="0.25">
      <c r="A31" s="37"/>
      <c r="B31" s="37"/>
      <c r="C31" s="37"/>
      <c r="D31" s="38"/>
      <c r="E31" s="37"/>
    </row>
    <row r="32" spans="1:5" x14ac:dyDescent="0.25">
      <c r="A32" s="72" t="s">
        <v>24</v>
      </c>
      <c r="B32" s="72"/>
      <c r="C32" s="72"/>
      <c r="D32" s="72"/>
      <c r="E32" s="19">
        <f>+ROUND(E29+E23+E17,0)</f>
        <v>117272</v>
      </c>
    </row>
    <row r="39" spans="1:7" ht="15.75" x14ac:dyDescent="0.25">
      <c r="A39" s="33"/>
      <c r="G39" s="34"/>
    </row>
    <row r="40" spans="1:7" ht="15.75" x14ac:dyDescent="0.25">
      <c r="A40" s="33"/>
      <c r="G40" s="35"/>
    </row>
    <row r="41" spans="1:7" ht="15.75" x14ac:dyDescent="0.25">
      <c r="A41" s="33"/>
    </row>
  </sheetData>
  <mergeCells count="9">
    <mergeCell ref="A25:D25"/>
    <mergeCell ref="B29:D29"/>
    <mergeCell ref="A32:D32"/>
    <mergeCell ref="A4:E4"/>
    <mergeCell ref="A5:E5"/>
    <mergeCell ref="A7:D7"/>
    <mergeCell ref="B17:D17"/>
    <mergeCell ref="A19:D19"/>
    <mergeCell ref="B23:D23"/>
  </mergeCells>
  <pageMargins left="0.7" right="0.7" top="0.75" bottom="0.75" header="0.3" footer="0.3"/>
  <pageSetup scale="7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35AA7-573A-43D2-8E5A-1935943829FD}">
  <dimension ref="A1:G41"/>
  <sheetViews>
    <sheetView view="pageBreakPreview" topLeftCell="A13" zoomScaleNormal="100" zoomScaleSheetLayoutView="100" workbookViewId="0">
      <selection activeCell="A38" sqref="A38"/>
    </sheetView>
  </sheetViews>
  <sheetFormatPr baseColWidth="10" defaultRowHeight="15" x14ac:dyDescent="0.25"/>
  <cols>
    <col min="1" max="1" width="75.14062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5.75" thickBot="1" x14ac:dyDescent="0.3">
      <c r="A2" s="39" t="s">
        <v>0</v>
      </c>
      <c r="B2" s="40" t="s">
        <v>1</v>
      </c>
      <c r="C2" s="41">
        <f>'[1]Presupuesto de Obra'!A16</f>
        <v>2.2000000000000002</v>
      </c>
      <c r="D2" s="42" t="s">
        <v>2</v>
      </c>
      <c r="E2" s="43" t="s">
        <v>3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41.25" customHeight="1" thickBot="1" x14ac:dyDescent="0.3">
      <c r="A5" s="95" t="str">
        <f>'[1]Presupuesto de Obra'!B16</f>
        <v>SUMINISTRO E INSTALACIÓN DE SALIDA PARA INTERRUPTOR DE ALUMBRADO, EN DUCTO EMT de 1/2”. INCLUYE INTERRUPTOR.</v>
      </c>
      <c r="B5" s="96"/>
      <c r="C5" s="96"/>
      <c r="D5" s="96"/>
      <c r="E5" s="97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62</v>
      </c>
      <c r="B9" s="16" t="str">
        <f>VLOOKUP(A9,[1]PRECIOS!$A$4:$D$50,2,0)</f>
        <v>U</v>
      </c>
      <c r="C9" s="13">
        <v>1</v>
      </c>
      <c r="D9" s="16">
        <f>VLOOKUP(A9,[1]PRECIOS!$A$4:$D$50,4,0)</f>
        <v>9942</v>
      </c>
      <c r="E9" s="17">
        <f t="shared" ref="E9:E18" si="0">+C9*D9</f>
        <v>9942</v>
      </c>
    </row>
    <row r="10" spans="1:5" x14ac:dyDescent="0.25">
      <c r="A10" s="44" t="s">
        <v>63</v>
      </c>
      <c r="B10" s="16" t="str">
        <f>VLOOKUP(A10,[1]PRECIOS!$A$4:$D$50,2,0)</f>
        <v>M</v>
      </c>
      <c r="C10" s="13">
        <v>6</v>
      </c>
      <c r="D10" s="16">
        <f>VLOOKUP(A10,[1]PRECIOS!$A$4:$D$50,4,0)</f>
        <v>2365</v>
      </c>
      <c r="E10" s="17">
        <f t="shared" si="0"/>
        <v>14190</v>
      </c>
    </row>
    <row r="11" spans="1:5" x14ac:dyDescent="0.25">
      <c r="A11" s="49" t="s">
        <v>64</v>
      </c>
      <c r="B11" s="16" t="str">
        <f>VLOOKUP(A11,[1]PRECIOS!$A$4:$D$50,2,0)</f>
        <v>U</v>
      </c>
      <c r="C11" s="13">
        <v>1</v>
      </c>
      <c r="D11" s="16">
        <f>VLOOKUP(A11,[1]PRECIOS!$A$4:$D$50,4,0)</f>
        <v>7282.7999999999993</v>
      </c>
      <c r="E11" s="17">
        <f t="shared" si="0"/>
        <v>7282.7999999999993</v>
      </c>
    </row>
    <row r="12" spans="1:5" x14ac:dyDescent="0.25">
      <c r="A12" s="49" t="s">
        <v>65</v>
      </c>
      <c r="B12" s="16" t="str">
        <f>VLOOKUP(A12,[1]PRECIOS!$A$4:$D$50,2,0)</f>
        <v>U</v>
      </c>
      <c r="C12" s="13">
        <v>2</v>
      </c>
      <c r="D12" s="16">
        <f>VLOOKUP(A12,[1]PRECIOS!$A$4:$D$50,4,0)</f>
        <v>7282.7999999999993</v>
      </c>
      <c r="E12" s="17"/>
    </row>
    <row r="13" spans="1:5" x14ac:dyDescent="0.25">
      <c r="A13" s="49" t="s">
        <v>66</v>
      </c>
      <c r="B13" s="16" t="str">
        <f>VLOOKUP(A13,[1]PRECIOS!$A$4:$D$50,2,0)</f>
        <v>U</v>
      </c>
      <c r="C13" s="13">
        <v>1</v>
      </c>
      <c r="D13" s="16">
        <f>VLOOKUP(A13,[1]PRECIOS!$A$4:$D$50,4,0)</f>
        <v>537</v>
      </c>
      <c r="E13" s="17">
        <f t="shared" si="0"/>
        <v>537</v>
      </c>
    </row>
    <row r="14" spans="1:5" x14ac:dyDescent="0.25">
      <c r="A14" s="49" t="s">
        <v>67</v>
      </c>
      <c r="B14" s="16" t="str">
        <f>VLOOKUP(A14,[1]PRECIOS!$A$4:$D$50,2,0)</f>
        <v>U</v>
      </c>
      <c r="C14" s="13">
        <v>1</v>
      </c>
      <c r="D14" s="16">
        <f>VLOOKUP(A14,[1]PRECIOS!$A$4:$D$50,4,0)</f>
        <v>2570.4</v>
      </c>
      <c r="E14" s="17">
        <f t="shared" si="0"/>
        <v>2570.4</v>
      </c>
    </row>
    <row r="15" spans="1:5" x14ac:dyDescent="0.25">
      <c r="A15" s="49" t="s">
        <v>68</v>
      </c>
      <c r="B15" s="16" t="str">
        <f>VLOOKUP(A15,[1]PRECIOS!$A$4:$D$50,2,0)</f>
        <v>M</v>
      </c>
      <c r="C15" s="13">
        <v>2</v>
      </c>
      <c r="D15" s="16">
        <f>VLOOKUP(A15,[1]PRECIOS!$A$4:$D$50,4,0)</f>
        <v>8996.4</v>
      </c>
      <c r="E15" s="17">
        <f t="shared" si="0"/>
        <v>17992.8</v>
      </c>
    </row>
    <row r="16" spans="1:5" x14ac:dyDescent="0.25">
      <c r="A16" s="44" t="s">
        <v>57</v>
      </c>
      <c r="B16" s="16" t="str">
        <f>VLOOKUP(A16,[1]PRECIOS!$A$4:$D$50,2,0)</f>
        <v>U</v>
      </c>
      <c r="C16" s="45">
        <v>2</v>
      </c>
      <c r="D16" s="16">
        <f>VLOOKUP(A16,[1]PRECIOS!$A$4:$D$50,4,0)</f>
        <v>450</v>
      </c>
      <c r="E16" s="19">
        <f t="shared" si="0"/>
        <v>900</v>
      </c>
    </row>
    <row r="17" spans="1:5" x14ac:dyDescent="0.25">
      <c r="A17" s="44" t="s">
        <v>58</v>
      </c>
      <c r="B17" s="16" t="str">
        <f>VLOOKUP(A17,[1]PRECIOS!$A$4:$D$50,2,0)</f>
        <v>U</v>
      </c>
      <c r="C17" s="45">
        <v>4</v>
      </c>
      <c r="D17" s="16">
        <f>VLOOKUP(A17,[1]PRECIOS!$A$4:$D$50,4,0)</f>
        <v>105</v>
      </c>
      <c r="E17" s="19">
        <f t="shared" si="0"/>
        <v>420</v>
      </c>
    </row>
    <row r="18" spans="1:5" x14ac:dyDescent="0.25">
      <c r="A18" s="49" t="s">
        <v>69</v>
      </c>
      <c r="B18" s="16" t="str">
        <f>VLOOKUP(A18,[1]PRECIOS!$A$4:$D$50,2,0)</f>
        <v>U</v>
      </c>
      <c r="C18" s="13">
        <v>1</v>
      </c>
      <c r="D18" s="16">
        <f>VLOOKUP(A18,[1]PRECIOS!$A$4:$D$50,4,0)</f>
        <v>1290</v>
      </c>
      <c r="E18" s="17">
        <f t="shared" si="0"/>
        <v>1290</v>
      </c>
    </row>
    <row r="19" spans="1:5" x14ac:dyDescent="0.25">
      <c r="A19" s="20"/>
      <c r="B19" s="72" t="s">
        <v>11</v>
      </c>
      <c r="C19" s="72"/>
      <c r="D19" s="72"/>
      <c r="E19" s="19">
        <f>SUM(E9:E18)</f>
        <v>55125</v>
      </c>
    </row>
    <row r="20" spans="1:5" x14ac:dyDescent="0.25">
      <c r="A20" s="9"/>
      <c r="B20" s="21"/>
      <c r="C20" s="21"/>
      <c r="D20" s="22"/>
      <c r="E20" s="47"/>
    </row>
    <row r="21" spans="1:5" x14ac:dyDescent="0.25">
      <c r="A21" s="69"/>
      <c r="B21" s="69"/>
      <c r="C21" s="69"/>
      <c r="D21" s="69"/>
      <c r="E21" s="37"/>
    </row>
    <row r="22" spans="1:5" x14ac:dyDescent="0.25">
      <c r="A22" s="25" t="s">
        <v>6</v>
      </c>
      <c r="B22" s="13" t="s">
        <v>7</v>
      </c>
      <c r="C22" s="13" t="s">
        <v>8</v>
      </c>
      <c r="D22" s="26" t="s">
        <v>13</v>
      </c>
      <c r="E22" s="16" t="s">
        <v>10</v>
      </c>
    </row>
    <row r="23" spans="1:5" x14ac:dyDescent="0.25">
      <c r="A23" s="27" t="s">
        <v>14</v>
      </c>
      <c r="B23" s="28" t="s">
        <v>15</v>
      </c>
      <c r="C23" s="13">
        <v>1</v>
      </c>
      <c r="D23" s="26" t="s">
        <v>29</v>
      </c>
      <c r="E23" s="16">
        <f>0.1*E31</f>
        <v>3553.5</v>
      </c>
    </row>
    <row r="24" spans="1:5" x14ac:dyDescent="0.25">
      <c r="A24" s="27"/>
      <c r="B24" s="28"/>
      <c r="C24" s="13"/>
      <c r="D24" s="26"/>
      <c r="E24" s="32"/>
    </row>
    <row r="25" spans="1:5" x14ac:dyDescent="0.25">
      <c r="A25" s="20"/>
      <c r="B25" s="70" t="s">
        <v>17</v>
      </c>
      <c r="C25" s="71"/>
      <c r="D25" s="76"/>
      <c r="E25" s="19">
        <f>+SUM(E23:E24)</f>
        <v>3553.5</v>
      </c>
    </row>
    <row r="26" spans="1:5" x14ac:dyDescent="0.25">
      <c r="A26" s="30"/>
      <c r="B26" s="30"/>
      <c r="C26" s="30"/>
      <c r="D26" s="31"/>
      <c r="E26" s="37"/>
    </row>
    <row r="27" spans="1:5" x14ac:dyDescent="0.25">
      <c r="A27" s="69" t="s">
        <v>18</v>
      </c>
      <c r="B27" s="69"/>
      <c r="C27" s="69"/>
      <c r="D27" s="69"/>
      <c r="E27" s="37"/>
    </row>
    <row r="28" spans="1:5" x14ac:dyDescent="0.25">
      <c r="A28" s="13" t="s">
        <v>6</v>
      </c>
      <c r="B28" s="13" t="s">
        <v>7</v>
      </c>
      <c r="C28" s="13" t="s">
        <v>19</v>
      </c>
      <c r="D28" s="13" t="s">
        <v>20</v>
      </c>
      <c r="E28" s="13" t="s">
        <v>10</v>
      </c>
    </row>
    <row r="29" spans="1:5" x14ac:dyDescent="0.25">
      <c r="A29" s="27" t="s">
        <v>21</v>
      </c>
      <c r="B29" s="13" t="s">
        <v>22</v>
      </c>
      <c r="C29" s="32">
        <f>+'[1]Mano de obra'!$H$15</f>
        <v>213210</v>
      </c>
      <c r="D29" s="32">
        <v>6</v>
      </c>
      <c r="E29" s="19">
        <f>+C29/D29</f>
        <v>35535</v>
      </c>
    </row>
    <row r="30" spans="1:5" x14ac:dyDescent="0.25">
      <c r="A30" s="27"/>
      <c r="B30" s="13"/>
      <c r="C30" s="13"/>
      <c r="D30" s="50"/>
      <c r="E30" s="19"/>
    </row>
    <row r="31" spans="1:5" x14ac:dyDescent="0.25">
      <c r="A31" s="20"/>
      <c r="B31" s="70" t="s">
        <v>23</v>
      </c>
      <c r="C31" s="71"/>
      <c r="D31" s="71"/>
      <c r="E31" s="19">
        <f>SUM(E29:E30)</f>
        <v>35535</v>
      </c>
    </row>
    <row r="32" spans="1:5" x14ac:dyDescent="0.25">
      <c r="A32" s="9"/>
      <c r="B32" s="21"/>
      <c r="C32" s="21"/>
      <c r="D32" s="21"/>
      <c r="E32" s="47"/>
    </row>
    <row r="33" spans="1:7" x14ac:dyDescent="0.25">
      <c r="A33" s="72" t="s">
        <v>24</v>
      </c>
      <c r="B33" s="72"/>
      <c r="C33" s="72"/>
      <c r="D33" s="72"/>
      <c r="E33" s="19">
        <f>+ROUND(E31+E25+E19,0)</f>
        <v>94214</v>
      </c>
    </row>
    <row r="39" spans="1:7" ht="15.75" x14ac:dyDescent="0.25">
      <c r="A39" s="33"/>
      <c r="G39" s="34"/>
    </row>
    <row r="40" spans="1:7" ht="15.75" x14ac:dyDescent="0.25">
      <c r="A40" s="33"/>
      <c r="G40" s="35"/>
    </row>
    <row r="41" spans="1:7" ht="15.75" x14ac:dyDescent="0.25">
      <c r="A41" s="33"/>
    </row>
  </sheetData>
  <mergeCells count="9">
    <mergeCell ref="A27:D27"/>
    <mergeCell ref="B31:D31"/>
    <mergeCell ref="A33:D33"/>
    <mergeCell ref="A4:E4"/>
    <mergeCell ref="A5:E5"/>
    <mergeCell ref="A7:D7"/>
    <mergeCell ref="B19:D19"/>
    <mergeCell ref="A21:D21"/>
    <mergeCell ref="B25:D25"/>
  </mergeCells>
  <pageMargins left="0.7" right="0.7" top="0.75" bottom="0.75" header="0.3" footer="0.3"/>
  <pageSetup scale="7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495C-BE08-4095-B994-C0F19982669F}">
  <dimension ref="A1:G43"/>
  <sheetViews>
    <sheetView view="pageBreakPreview" topLeftCell="A13" zoomScaleNormal="100" zoomScaleSheetLayoutView="100" workbookViewId="0">
      <selection activeCell="A40" sqref="A40"/>
    </sheetView>
  </sheetViews>
  <sheetFormatPr baseColWidth="10" defaultRowHeight="15" x14ac:dyDescent="0.25"/>
  <cols>
    <col min="1" max="1" width="77.5703125" customWidth="1"/>
    <col min="4" max="4" width="11.570312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5.75" thickBot="1" x14ac:dyDescent="0.3">
      <c r="A2" s="39" t="s">
        <v>0</v>
      </c>
      <c r="B2" s="40" t="s">
        <v>1</v>
      </c>
      <c r="C2" s="41">
        <f>'[1]Presupuesto de Obra'!A17</f>
        <v>2.2999999999999998</v>
      </c>
      <c r="D2" s="42" t="s">
        <v>2</v>
      </c>
      <c r="E2" s="43" t="s">
        <v>3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41.25" customHeight="1" thickBot="1" x14ac:dyDescent="0.3">
      <c r="A5" s="95" t="str">
        <f>'[1]Presupuesto de Obra'!B17</f>
        <v>SUMINISTRO E INSTALACIÓN DE SALIDA DE TOMAS DOBLES CON POLO A TIERRA, EN DUCTO EMT de 1/2”. INCLUYE TOMACORRIENTE.</v>
      </c>
      <c r="B5" s="96"/>
      <c r="C5" s="96"/>
      <c r="D5" s="96"/>
      <c r="E5" s="97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70</v>
      </c>
      <c r="B9" s="16" t="str">
        <f>VLOOKUP(A9,[1]PRECIOS!$A$4:$D$50,2,0)</f>
        <v>U</v>
      </c>
      <c r="C9" s="13">
        <v>1</v>
      </c>
      <c r="D9" s="16">
        <f>VLOOKUP(A9,[1]PRECIOS!$A$4:$D$50,4,0)</f>
        <v>7282.7999999999993</v>
      </c>
      <c r="E9" s="17">
        <f t="shared" ref="E9:E17" si="0">+C9*D9</f>
        <v>7282.7999999999993</v>
      </c>
    </row>
    <row r="10" spans="1:5" x14ac:dyDescent="0.25">
      <c r="A10" s="44" t="s">
        <v>63</v>
      </c>
      <c r="B10" s="16" t="str">
        <f>VLOOKUP(A10,[1]PRECIOS!$A$4:$D$50,2,0)</f>
        <v>M</v>
      </c>
      <c r="C10" s="13">
        <v>12</v>
      </c>
      <c r="D10" s="16">
        <f>VLOOKUP(A10,[1]PRECIOS!$A$4:$D$50,4,0)</f>
        <v>2365</v>
      </c>
      <c r="E10" s="17">
        <f t="shared" si="0"/>
        <v>28380</v>
      </c>
    </row>
    <row r="11" spans="1:5" x14ac:dyDescent="0.25">
      <c r="A11" s="49" t="s">
        <v>64</v>
      </c>
      <c r="B11" s="16" t="str">
        <f>VLOOKUP(A11,[1]PRECIOS!$A$4:$D$50,2,0)</f>
        <v>U</v>
      </c>
      <c r="C11" s="13">
        <v>1</v>
      </c>
      <c r="D11" s="16">
        <f>VLOOKUP(A11,[1]PRECIOS!$A$4:$D$50,4,0)</f>
        <v>7282.7999999999993</v>
      </c>
      <c r="E11" s="17">
        <f t="shared" si="0"/>
        <v>7282.7999999999993</v>
      </c>
    </row>
    <row r="12" spans="1:5" x14ac:dyDescent="0.25">
      <c r="A12" s="49" t="s">
        <v>66</v>
      </c>
      <c r="B12" s="16" t="str">
        <f>VLOOKUP(A12,[1]PRECIOS!$A$4:$D$50,2,0)</f>
        <v>U</v>
      </c>
      <c r="C12" s="13">
        <v>2</v>
      </c>
      <c r="D12" s="16">
        <f>VLOOKUP(A12,[1]PRECIOS!$A$4:$D$50,4,0)</f>
        <v>537</v>
      </c>
      <c r="E12" s="17">
        <f t="shared" si="0"/>
        <v>1074</v>
      </c>
    </row>
    <row r="13" spans="1:5" x14ac:dyDescent="0.25">
      <c r="A13" s="49" t="s">
        <v>67</v>
      </c>
      <c r="B13" s="16" t="str">
        <f>VLOOKUP(A13,[1]PRECIOS!$A$4:$D$50,2,0)</f>
        <v>U</v>
      </c>
      <c r="C13" s="13">
        <v>1</v>
      </c>
      <c r="D13" s="16">
        <f>VLOOKUP(A13,[1]PRECIOS!$A$4:$D$50,4,0)</f>
        <v>2570.4</v>
      </c>
      <c r="E13" s="17">
        <f t="shared" si="0"/>
        <v>2570.4</v>
      </c>
    </row>
    <row r="14" spans="1:5" x14ac:dyDescent="0.25">
      <c r="A14" s="49" t="s">
        <v>68</v>
      </c>
      <c r="B14" s="16" t="str">
        <f>VLOOKUP(A14,[1]PRECIOS!$A$4:$D$50,2,0)</f>
        <v>M</v>
      </c>
      <c r="C14" s="13">
        <v>4</v>
      </c>
      <c r="D14" s="16">
        <f>VLOOKUP(A14,[1]PRECIOS!$A$4:$D$50,4,0)</f>
        <v>8996.4</v>
      </c>
      <c r="E14" s="17">
        <f t="shared" si="0"/>
        <v>35985.599999999999</v>
      </c>
    </row>
    <row r="15" spans="1:5" x14ac:dyDescent="0.25">
      <c r="A15" s="49" t="s">
        <v>69</v>
      </c>
      <c r="B15" s="16" t="str">
        <f>VLOOKUP(A15,[1]PRECIOS!$A$4:$D$50,2,0)</f>
        <v>U</v>
      </c>
      <c r="C15" s="13">
        <v>3</v>
      </c>
      <c r="D15" s="16">
        <f>VLOOKUP(A15,[1]PRECIOS!$A$4:$D$50,4,0)</f>
        <v>1290</v>
      </c>
      <c r="E15" s="17">
        <f t="shared" si="0"/>
        <v>3870</v>
      </c>
    </row>
    <row r="16" spans="1:5" x14ac:dyDescent="0.25">
      <c r="A16" s="44" t="s">
        <v>57</v>
      </c>
      <c r="B16" s="16" t="str">
        <f>VLOOKUP(A16,[1]PRECIOS!$A$4:$D$50,2,0)</f>
        <v>U</v>
      </c>
      <c r="C16" s="45">
        <v>2</v>
      </c>
      <c r="D16" s="16">
        <f>VLOOKUP(A16,[1]PRECIOS!$A$4:$D$50,4,0)</f>
        <v>450</v>
      </c>
      <c r="E16" s="19">
        <f t="shared" si="0"/>
        <v>900</v>
      </c>
    </row>
    <row r="17" spans="1:5" x14ac:dyDescent="0.25">
      <c r="A17" s="44" t="s">
        <v>58</v>
      </c>
      <c r="B17" s="16" t="str">
        <f>VLOOKUP(A17,[1]PRECIOS!$A$4:$D$50,2,0)</f>
        <v>U</v>
      </c>
      <c r="C17" s="45">
        <v>4</v>
      </c>
      <c r="D17" s="16">
        <f>VLOOKUP(A17,[1]PRECIOS!$A$4:$D$50,4,0)</f>
        <v>105</v>
      </c>
      <c r="E17" s="19">
        <f t="shared" si="0"/>
        <v>420</v>
      </c>
    </row>
    <row r="18" spans="1:5" x14ac:dyDescent="0.25">
      <c r="A18" s="49"/>
      <c r="B18" s="13"/>
      <c r="C18" s="45"/>
      <c r="D18" s="26"/>
      <c r="E18" s="19"/>
    </row>
    <row r="19" spans="1:5" x14ac:dyDescent="0.25">
      <c r="A19" s="20"/>
      <c r="B19" s="72" t="s">
        <v>11</v>
      </c>
      <c r="C19" s="72"/>
      <c r="D19" s="72"/>
      <c r="E19" s="19">
        <f>SUM(E9:E18)</f>
        <v>87765.6</v>
      </c>
    </row>
    <row r="20" spans="1:5" x14ac:dyDescent="0.25">
      <c r="A20" s="9"/>
      <c r="B20" s="21"/>
      <c r="C20" s="21"/>
      <c r="D20" s="22"/>
      <c r="E20" s="47"/>
    </row>
    <row r="21" spans="1:5" x14ac:dyDescent="0.25">
      <c r="A21" s="69" t="s">
        <v>12</v>
      </c>
      <c r="B21" s="69"/>
      <c r="C21" s="69"/>
      <c r="D21" s="69"/>
      <c r="E21" s="37"/>
    </row>
    <row r="22" spans="1:5" x14ac:dyDescent="0.25">
      <c r="A22" s="25" t="s">
        <v>6</v>
      </c>
      <c r="B22" s="13" t="s">
        <v>7</v>
      </c>
      <c r="C22" s="13" t="s">
        <v>8</v>
      </c>
      <c r="D22" s="26" t="s">
        <v>13</v>
      </c>
      <c r="E22" s="16" t="s">
        <v>10</v>
      </c>
    </row>
    <row r="23" spans="1:5" x14ac:dyDescent="0.25">
      <c r="A23" s="27" t="s">
        <v>14</v>
      </c>
      <c r="B23" s="28" t="s">
        <v>15</v>
      </c>
      <c r="C23" s="13">
        <v>1</v>
      </c>
      <c r="D23" s="26" t="s">
        <v>29</v>
      </c>
      <c r="E23" s="16">
        <f>0.1*E31</f>
        <v>3553.5</v>
      </c>
    </row>
    <row r="24" spans="1:5" x14ac:dyDescent="0.25">
      <c r="A24" s="27"/>
      <c r="B24" s="28"/>
      <c r="C24" s="13"/>
      <c r="D24" s="26"/>
      <c r="E24" s="32"/>
    </row>
    <row r="25" spans="1:5" x14ac:dyDescent="0.25">
      <c r="A25" s="20"/>
      <c r="B25" s="70" t="s">
        <v>17</v>
      </c>
      <c r="C25" s="71"/>
      <c r="D25" s="76"/>
      <c r="E25" s="19">
        <f>+SUM(E23:E24)</f>
        <v>3553.5</v>
      </c>
    </row>
    <row r="26" spans="1:5" x14ac:dyDescent="0.25">
      <c r="A26" s="30"/>
      <c r="B26" s="30"/>
      <c r="C26" s="30"/>
      <c r="D26" s="31"/>
      <c r="E26" s="37"/>
    </row>
    <row r="27" spans="1:5" x14ac:dyDescent="0.25">
      <c r="A27" s="69" t="s">
        <v>18</v>
      </c>
      <c r="B27" s="69"/>
      <c r="C27" s="69"/>
      <c r="D27" s="69"/>
      <c r="E27" s="37"/>
    </row>
    <row r="28" spans="1:5" x14ac:dyDescent="0.25">
      <c r="A28" s="13" t="s">
        <v>6</v>
      </c>
      <c r="B28" s="13" t="s">
        <v>7</v>
      </c>
      <c r="C28" s="13" t="s">
        <v>19</v>
      </c>
      <c r="D28" s="13" t="s">
        <v>20</v>
      </c>
      <c r="E28" s="13" t="s">
        <v>10</v>
      </c>
    </row>
    <row r="29" spans="1:5" x14ac:dyDescent="0.25">
      <c r="A29" s="27" t="s">
        <v>21</v>
      </c>
      <c r="B29" s="13" t="s">
        <v>22</v>
      </c>
      <c r="C29" s="32">
        <f>+'[1]Mano de obra'!$H$15</f>
        <v>213210</v>
      </c>
      <c r="D29" s="32">
        <v>6</v>
      </c>
      <c r="E29" s="19">
        <f>+C29/D29</f>
        <v>35535</v>
      </c>
    </row>
    <row r="30" spans="1:5" x14ac:dyDescent="0.25">
      <c r="A30" s="27"/>
      <c r="B30" s="13"/>
      <c r="C30" s="13"/>
      <c r="D30" s="50"/>
      <c r="E30" s="19"/>
    </row>
    <row r="31" spans="1:5" x14ac:dyDescent="0.25">
      <c r="A31" s="20"/>
      <c r="B31" s="70" t="s">
        <v>23</v>
      </c>
      <c r="C31" s="71"/>
      <c r="D31" s="71"/>
      <c r="E31" s="19">
        <f>SUM(E29:E30)</f>
        <v>35535</v>
      </c>
    </row>
    <row r="32" spans="1:5" x14ac:dyDescent="0.25">
      <c r="A32" s="9"/>
      <c r="B32" s="21"/>
      <c r="C32" s="21"/>
      <c r="D32" s="21"/>
      <c r="E32" s="47"/>
    </row>
    <row r="33" spans="1:7" x14ac:dyDescent="0.25">
      <c r="A33" s="72" t="s">
        <v>24</v>
      </c>
      <c r="B33" s="72"/>
      <c r="C33" s="72"/>
      <c r="D33" s="72"/>
      <c r="E33" s="19">
        <f>+ROUND(E31+E25+E19,0)</f>
        <v>126854</v>
      </c>
    </row>
    <row r="41" spans="1:7" ht="15.75" x14ac:dyDescent="0.25">
      <c r="A41" s="33"/>
      <c r="G41" s="34"/>
    </row>
    <row r="42" spans="1:7" ht="15.75" x14ac:dyDescent="0.25">
      <c r="A42" s="33"/>
      <c r="G42" s="35"/>
    </row>
    <row r="43" spans="1:7" ht="15.75" x14ac:dyDescent="0.25">
      <c r="A43" s="33"/>
    </row>
  </sheetData>
  <mergeCells count="9">
    <mergeCell ref="A27:D27"/>
    <mergeCell ref="B31:D31"/>
    <mergeCell ref="A33:D33"/>
    <mergeCell ref="A4:E4"/>
    <mergeCell ref="A5:E5"/>
    <mergeCell ref="A7:D7"/>
    <mergeCell ref="B19:D19"/>
    <mergeCell ref="A21:D21"/>
    <mergeCell ref="B25:D25"/>
  </mergeCells>
  <pageMargins left="0.7" right="0.7" top="0.75" bottom="0.75" header="0.3" footer="0.3"/>
  <pageSetup scale="73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A2872-72FF-44D1-AF42-35773F61D145}">
  <dimension ref="A1:G43"/>
  <sheetViews>
    <sheetView view="pageBreakPreview" topLeftCell="A16" zoomScaleNormal="100" zoomScaleSheetLayoutView="100" workbookViewId="0">
      <selection activeCell="A40" sqref="A40"/>
    </sheetView>
  </sheetViews>
  <sheetFormatPr baseColWidth="10" defaultRowHeight="15" x14ac:dyDescent="0.25"/>
  <cols>
    <col min="1" max="1" width="77.570312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5.75" thickBot="1" x14ac:dyDescent="0.3">
      <c r="A2" s="39" t="s">
        <v>0</v>
      </c>
      <c r="B2" s="40" t="s">
        <v>1</v>
      </c>
      <c r="C2" s="41">
        <f>'[1]Presupuesto de Obra'!A18</f>
        <v>2.4</v>
      </c>
      <c r="D2" s="42" t="s">
        <v>2</v>
      </c>
      <c r="E2" s="43" t="s">
        <v>3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45.75" customHeight="1" thickBot="1" x14ac:dyDescent="0.3">
      <c r="A5" s="95" t="str">
        <f>'[1]Presupuesto de Obra'!B18</f>
        <v>SUMINISTRO E INSTALACIÓN DE SALIDA DE ALUMBRADO. INCLUYE BOMBILLA LED DE 9 W.</v>
      </c>
      <c r="B5" s="96"/>
      <c r="C5" s="96"/>
      <c r="D5" s="96"/>
      <c r="E5" s="97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71</v>
      </c>
      <c r="B9" s="16" t="str">
        <f>VLOOKUP(A9,[1]PRECIOS!$A$4:$D$50,2,0)</f>
        <v>U</v>
      </c>
      <c r="C9" s="13">
        <v>1</v>
      </c>
      <c r="D9" s="16">
        <f>VLOOKUP(A9,[1]PRECIOS!$A$4:$D$50,4,0)</f>
        <v>13500</v>
      </c>
      <c r="E9" s="17">
        <f t="shared" ref="E9:E18" si="0">+C9*D9</f>
        <v>13500</v>
      </c>
    </row>
    <row r="10" spans="1:5" x14ac:dyDescent="0.25">
      <c r="A10" s="44" t="s">
        <v>63</v>
      </c>
      <c r="B10" s="16" t="str">
        <f>VLOOKUP(A10,[1]PRECIOS!$A$4:$D$50,2,0)</f>
        <v>M</v>
      </c>
      <c r="C10" s="13">
        <v>9</v>
      </c>
      <c r="D10" s="16">
        <f>VLOOKUP(A10,[1]PRECIOS!$A$4:$D$50,4,0)</f>
        <v>2365</v>
      </c>
      <c r="E10" s="17">
        <f t="shared" si="0"/>
        <v>21285</v>
      </c>
    </row>
    <row r="11" spans="1:5" x14ac:dyDescent="0.25">
      <c r="A11" s="49" t="s">
        <v>64</v>
      </c>
      <c r="B11" s="16" t="str">
        <f>VLOOKUP(A11,[1]PRECIOS!$A$4:$D$50,2,0)</f>
        <v>U</v>
      </c>
      <c r="C11" s="13">
        <v>1</v>
      </c>
      <c r="D11" s="16">
        <f>VLOOKUP(A11,[1]PRECIOS!$A$4:$D$50,4,0)</f>
        <v>7282.7999999999993</v>
      </c>
      <c r="E11" s="17">
        <f t="shared" si="0"/>
        <v>7282.7999999999993</v>
      </c>
    </row>
    <row r="12" spans="1:5" ht="14.25" customHeight="1" x14ac:dyDescent="0.25">
      <c r="A12" s="49" t="s">
        <v>66</v>
      </c>
      <c r="B12" s="16" t="str">
        <f>VLOOKUP(A12,[1]PRECIOS!$A$4:$D$50,2,0)</f>
        <v>U</v>
      </c>
      <c r="C12" s="13">
        <v>2</v>
      </c>
      <c r="D12" s="16">
        <f>VLOOKUP(A12,[1]PRECIOS!$A$4:$D$50,4,0)</f>
        <v>537</v>
      </c>
      <c r="E12" s="17">
        <f t="shared" si="0"/>
        <v>1074</v>
      </c>
    </row>
    <row r="13" spans="1:5" x14ac:dyDescent="0.25">
      <c r="A13" s="49" t="s">
        <v>67</v>
      </c>
      <c r="B13" s="16" t="str">
        <f>VLOOKUP(A13,[1]PRECIOS!$A$4:$D$50,2,0)</f>
        <v>U</v>
      </c>
      <c r="C13" s="13">
        <v>1</v>
      </c>
      <c r="D13" s="16">
        <f>VLOOKUP(A13,[1]PRECIOS!$A$4:$D$50,4,0)</f>
        <v>2570.4</v>
      </c>
      <c r="E13" s="17">
        <f t="shared" si="0"/>
        <v>2570.4</v>
      </c>
    </row>
    <row r="14" spans="1:5" x14ac:dyDescent="0.25">
      <c r="A14" s="49" t="s">
        <v>68</v>
      </c>
      <c r="B14" s="16" t="str">
        <f>VLOOKUP(A14,[1]PRECIOS!$A$4:$D$50,2,0)</f>
        <v>M</v>
      </c>
      <c r="C14" s="13">
        <v>3</v>
      </c>
      <c r="D14" s="16">
        <f>VLOOKUP(A14,[1]PRECIOS!$A$4:$D$50,4,0)</f>
        <v>8996.4</v>
      </c>
      <c r="E14" s="17">
        <f t="shared" si="0"/>
        <v>26989.199999999997</v>
      </c>
    </row>
    <row r="15" spans="1:5" x14ac:dyDescent="0.25">
      <c r="A15" s="49" t="s">
        <v>72</v>
      </c>
      <c r="B15" s="16" t="str">
        <f>VLOOKUP(A15,[1]PRECIOS!$A$4:$D$50,2,0)</f>
        <v>U</v>
      </c>
      <c r="C15" s="13">
        <v>1</v>
      </c>
      <c r="D15" s="16">
        <f>VLOOKUP(A15,[1]PRECIOS!$A$4:$D$50,4,0)</f>
        <v>5355</v>
      </c>
      <c r="E15" s="17">
        <f t="shared" si="0"/>
        <v>5355</v>
      </c>
    </row>
    <row r="16" spans="1:5" x14ac:dyDescent="0.25">
      <c r="A16" s="49" t="s">
        <v>69</v>
      </c>
      <c r="B16" s="16" t="str">
        <f>VLOOKUP(A16,[1]PRECIOS!$A$4:$D$50,2,0)</f>
        <v>U</v>
      </c>
      <c r="C16" s="13">
        <v>3</v>
      </c>
      <c r="D16" s="16">
        <f>VLOOKUP(A16,[1]PRECIOS!$A$4:$D$50,4,0)</f>
        <v>1290</v>
      </c>
      <c r="E16" s="17">
        <f t="shared" si="0"/>
        <v>3870</v>
      </c>
    </row>
    <row r="17" spans="1:5" x14ac:dyDescent="0.25">
      <c r="A17" s="44" t="s">
        <v>57</v>
      </c>
      <c r="B17" s="16" t="str">
        <f>VLOOKUP(A17,[1]PRECIOS!$A$4:$D$50,2,0)</f>
        <v>U</v>
      </c>
      <c r="C17" s="45">
        <v>2</v>
      </c>
      <c r="D17" s="16">
        <f>VLOOKUP(A17,[1]PRECIOS!$A$4:$D$50,4,0)</f>
        <v>450</v>
      </c>
      <c r="E17" s="19">
        <f t="shared" si="0"/>
        <v>900</v>
      </c>
    </row>
    <row r="18" spans="1:5" x14ac:dyDescent="0.25">
      <c r="A18" s="44" t="s">
        <v>58</v>
      </c>
      <c r="B18" s="16" t="str">
        <f>VLOOKUP(A18,[1]PRECIOS!$A$4:$D$50,2,0)</f>
        <v>U</v>
      </c>
      <c r="C18" s="45">
        <v>4</v>
      </c>
      <c r="D18" s="16">
        <f>VLOOKUP(A18,[1]PRECIOS!$A$4:$D$50,4,0)</f>
        <v>105</v>
      </c>
      <c r="E18" s="19">
        <f t="shared" si="0"/>
        <v>420</v>
      </c>
    </row>
    <row r="19" spans="1:5" x14ac:dyDescent="0.25">
      <c r="A19" s="49"/>
      <c r="B19" s="13"/>
      <c r="C19" s="45"/>
      <c r="D19" s="16"/>
      <c r="E19" s="19"/>
    </row>
    <row r="20" spans="1:5" x14ac:dyDescent="0.25">
      <c r="A20" s="20"/>
      <c r="B20" s="72" t="s">
        <v>11</v>
      </c>
      <c r="C20" s="72"/>
      <c r="D20" s="72"/>
      <c r="E20" s="19">
        <f>SUM(E9:E18)</f>
        <v>83246.399999999994</v>
      </c>
    </row>
    <row r="21" spans="1:5" x14ac:dyDescent="0.25">
      <c r="A21" s="9"/>
      <c r="B21" s="21"/>
      <c r="C21" s="21"/>
      <c r="D21" s="22"/>
      <c r="E21" s="47"/>
    </row>
    <row r="22" spans="1:5" x14ac:dyDescent="0.25">
      <c r="A22" s="69" t="s">
        <v>12</v>
      </c>
      <c r="B22" s="69"/>
      <c r="C22" s="69"/>
      <c r="D22" s="69"/>
      <c r="E22" s="37"/>
    </row>
    <row r="23" spans="1:5" x14ac:dyDescent="0.25">
      <c r="A23" s="25" t="s">
        <v>6</v>
      </c>
      <c r="B23" s="13" t="s">
        <v>7</v>
      </c>
      <c r="C23" s="13" t="s">
        <v>8</v>
      </c>
      <c r="D23" s="26" t="s">
        <v>13</v>
      </c>
      <c r="E23" s="16" t="s">
        <v>10</v>
      </c>
    </row>
    <row r="24" spans="1:5" x14ac:dyDescent="0.25">
      <c r="A24" s="27" t="s">
        <v>14</v>
      </c>
      <c r="B24" s="28" t="s">
        <v>15</v>
      </c>
      <c r="C24" s="13">
        <v>1</v>
      </c>
      <c r="D24" s="26" t="s">
        <v>29</v>
      </c>
      <c r="E24" s="16">
        <f>0.1*E32</f>
        <v>3553.5</v>
      </c>
    </row>
    <row r="25" spans="1:5" x14ac:dyDescent="0.25">
      <c r="A25" s="27"/>
      <c r="B25" s="28"/>
      <c r="C25" s="13"/>
      <c r="D25" s="26"/>
      <c r="E25" s="32"/>
    </row>
    <row r="26" spans="1:5" x14ac:dyDescent="0.25">
      <c r="A26" s="20"/>
      <c r="B26" s="70" t="s">
        <v>17</v>
      </c>
      <c r="C26" s="71"/>
      <c r="D26" s="76"/>
      <c r="E26" s="19">
        <f>+SUM(E24:E25)</f>
        <v>3553.5</v>
      </c>
    </row>
    <row r="27" spans="1:5" x14ac:dyDescent="0.25">
      <c r="A27" s="30"/>
      <c r="B27" s="30"/>
      <c r="C27" s="30"/>
      <c r="D27" s="31"/>
      <c r="E27" s="37"/>
    </row>
    <row r="28" spans="1:5" x14ac:dyDescent="0.25">
      <c r="A28" s="69" t="s">
        <v>18</v>
      </c>
      <c r="B28" s="69"/>
      <c r="C28" s="69"/>
      <c r="D28" s="69"/>
      <c r="E28" s="37"/>
    </row>
    <row r="29" spans="1:5" x14ac:dyDescent="0.25">
      <c r="A29" s="13" t="s">
        <v>6</v>
      </c>
      <c r="B29" s="13" t="s">
        <v>7</v>
      </c>
      <c r="C29" s="13" t="s">
        <v>19</v>
      </c>
      <c r="D29" s="13" t="s">
        <v>20</v>
      </c>
      <c r="E29" s="13" t="s">
        <v>10</v>
      </c>
    </row>
    <row r="30" spans="1:5" x14ac:dyDescent="0.25">
      <c r="A30" s="27" t="s">
        <v>21</v>
      </c>
      <c r="B30" s="13" t="s">
        <v>22</v>
      </c>
      <c r="C30" s="32">
        <f>+'[1]Mano de obra'!$H$15</f>
        <v>213210</v>
      </c>
      <c r="D30" s="32">
        <v>6</v>
      </c>
      <c r="E30" s="19">
        <f>+C30/D30</f>
        <v>35535</v>
      </c>
    </row>
    <row r="31" spans="1:5" x14ac:dyDescent="0.25">
      <c r="A31" s="27"/>
      <c r="B31" s="13"/>
      <c r="C31" s="13"/>
      <c r="D31" s="50"/>
      <c r="E31" s="19"/>
    </row>
    <row r="32" spans="1:5" x14ac:dyDescent="0.25">
      <c r="A32" s="20"/>
      <c r="B32" s="70" t="s">
        <v>23</v>
      </c>
      <c r="C32" s="71"/>
      <c r="D32" s="71"/>
      <c r="E32" s="19">
        <f>SUM(E30:E31)</f>
        <v>35535</v>
      </c>
    </row>
    <row r="33" spans="1:7" x14ac:dyDescent="0.25">
      <c r="A33" s="9"/>
      <c r="B33" s="21"/>
      <c r="C33" s="21"/>
      <c r="D33" s="21"/>
      <c r="E33" s="47"/>
    </row>
    <row r="34" spans="1:7" x14ac:dyDescent="0.25">
      <c r="A34" s="72" t="s">
        <v>24</v>
      </c>
      <c r="B34" s="72"/>
      <c r="C34" s="72"/>
      <c r="D34" s="72"/>
      <c r="E34" s="19">
        <f>+ROUND(E32+E26+E20,0)</f>
        <v>122335</v>
      </c>
    </row>
    <row r="41" spans="1:7" ht="15.75" x14ac:dyDescent="0.25">
      <c r="A41" s="33"/>
      <c r="G41" s="34"/>
    </row>
    <row r="42" spans="1:7" ht="15.75" x14ac:dyDescent="0.25">
      <c r="A42" s="33"/>
      <c r="G42" s="35"/>
    </row>
    <row r="43" spans="1:7" ht="15.75" x14ac:dyDescent="0.25">
      <c r="A43" s="33"/>
    </row>
  </sheetData>
  <mergeCells count="9">
    <mergeCell ref="A28:D28"/>
    <mergeCell ref="B32:D32"/>
    <mergeCell ref="A34:D34"/>
    <mergeCell ref="A4:E4"/>
    <mergeCell ref="A5:E5"/>
    <mergeCell ref="A7:D7"/>
    <mergeCell ref="B20:D20"/>
    <mergeCell ref="A22:D22"/>
    <mergeCell ref="B26:D26"/>
  </mergeCells>
  <pageMargins left="0.7" right="0.7" top="0.75" bottom="0.75" header="0.3" footer="0.3"/>
  <pageSetup scale="7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3B35-046E-411C-8267-2AE9D6058A64}">
  <dimension ref="A1:G41"/>
  <sheetViews>
    <sheetView view="pageBreakPreview" topLeftCell="A19" zoomScaleNormal="115" zoomScaleSheetLayoutView="100" workbookViewId="0">
      <selection activeCell="A41" sqref="A41"/>
    </sheetView>
  </sheetViews>
  <sheetFormatPr baseColWidth="10" defaultRowHeight="15" x14ac:dyDescent="0.25"/>
  <cols>
    <col min="1" max="1" width="77.4257812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5.75" thickBot="1" x14ac:dyDescent="0.3">
      <c r="A2" s="39" t="s">
        <v>0</v>
      </c>
      <c r="B2" s="40" t="s">
        <v>1</v>
      </c>
      <c r="C2" s="41">
        <f>'[1]Presupuesto de Obra'!A19</f>
        <v>2.5</v>
      </c>
      <c r="D2" s="42" t="s">
        <v>2</v>
      </c>
      <c r="E2" s="43" t="s">
        <v>3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18.75" customHeight="1" thickBot="1" x14ac:dyDescent="0.3">
      <c r="A5" s="98" t="str">
        <f>'[1]Presupuesto de Obra'!B19</f>
        <v>SUMINISTRO E INSTALACIÓN  DEL SISTEMA DE PUESTA A TIERRA.</v>
      </c>
      <c r="B5" s="99"/>
      <c r="C5" s="99"/>
      <c r="D5" s="99"/>
      <c r="E5" s="100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73</v>
      </c>
      <c r="B9" s="16" t="str">
        <f>VLOOKUP(A9,[1]PRECIOS!$A$4:$D$50,2,0)</f>
        <v>U</v>
      </c>
      <c r="C9" s="13">
        <v>1</v>
      </c>
      <c r="D9" s="16">
        <f>VLOOKUP(A9,[1]PRECIOS!$A$4:$D$50,4,0)</f>
        <v>154866.6</v>
      </c>
      <c r="E9" s="17">
        <f t="shared" ref="E9:E13" si="0">+C9*D9</f>
        <v>154866.6</v>
      </c>
    </row>
    <row r="10" spans="1:5" x14ac:dyDescent="0.25">
      <c r="A10" s="44" t="s">
        <v>74</v>
      </c>
      <c r="B10" s="16" t="str">
        <f>VLOOKUP(A10,[1]PRECIOS!$A$4:$D$50,2,0)</f>
        <v>U</v>
      </c>
      <c r="C10" s="13">
        <v>1</v>
      </c>
      <c r="D10" s="16">
        <f>VLOOKUP(A10,[1]PRECIOS!$A$4:$D$50,4,0)</f>
        <v>10067.4</v>
      </c>
      <c r="E10" s="17">
        <f t="shared" si="0"/>
        <v>10067.4</v>
      </c>
    </row>
    <row r="11" spans="1:5" x14ac:dyDescent="0.25">
      <c r="A11" s="49" t="s">
        <v>75</v>
      </c>
      <c r="B11" s="16" t="str">
        <f>VLOOKUP(A11,[1]PRECIOS!$A$4:$D$50,2,0)</f>
        <v>M</v>
      </c>
      <c r="C11" s="13">
        <v>3</v>
      </c>
      <c r="D11" s="16">
        <f>VLOOKUP(A11,[1]PRECIOS!$A$4:$D$50,4,0)</f>
        <v>4085</v>
      </c>
      <c r="E11" s="17">
        <f t="shared" si="0"/>
        <v>12255</v>
      </c>
    </row>
    <row r="12" spans="1:5" x14ac:dyDescent="0.25">
      <c r="A12" s="49" t="s">
        <v>68</v>
      </c>
      <c r="B12" s="16" t="str">
        <f>VLOOKUP(A12,[1]PRECIOS!$A$4:$D$50,2,0)</f>
        <v>M</v>
      </c>
      <c r="C12" s="13">
        <v>1.7</v>
      </c>
      <c r="D12" s="16">
        <f>VLOOKUP(A12,[1]PRECIOS!$A$4:$D$50,4,0)</f>
        <v>8996.4</v>
      </c>
      <c r="E12" s="17">
        <f t="shared" si="0"/>
        <v>15293.88</v>
      </c>
    </row>
    <row r="13" spans="1:5" x14ac:dyDescent="0.25">
      <c r="A13" s="49" t="s">
        <v>76</v>
      </c>
      <c r="B13" s="16" t="str">
        <f>VLOOKUP(A13,[1]PRECIOS!$A$4:$D$50,2,0)</f>
        <v>U</v>
      </c>
      <c r="C13" s="45">
        <v>1</v>
      </c>
      <c r="D13" s="16">
        <f>VLOOKUP(A13,[1]PRECIOS!$A$4:$D$50,4,0)</f>
        <v>750</v>
      </c>
      <c r="E13" s="17">
        <f t="shared" si="0"/>
        <v>750</v>
      </c>
    </row>
    <row r="14" spans="1:5" x14ac:dyDescent="0.25">
      <c r="A14" s="49"/>
      <c r="B14" s="13"/>
      <c r="C14" s="45"/>
      <c r="D14" s="26"/>
      <c r="E14" s="19"/>
    </row>
    <row r="15" spans="1:5" x14ac:dyDescent="0.25">
      <c r="A15" s="49"/>
      <c r="B15" s="13"/>
      <c r="C15" s="45"/>
      <c r="D15" s="26"/>
      <c r="E15" s="19"/>
    </row>
    <row r="16" spans="1:5" x14ac:dyDescent="0.25">
      <c r="A16" s="49"/>
      <c r="B16" s="13"/>
      <c r="C16" s="45"/>
      <c r="D16" s="26"/>
      <c r="E16" s="19"/>
    </row>
    <row r="17" spans="1:5" x14ac:dyDescent="0.25">
      <c r="A17" s="20"/>
      <c r="B17" s="72" t="s">
        <v>11</v>
      </c>
      <c r="C17" s="72"/>
      <c r="D17" s="72"/>
      <c r="E17" s="19">
        <f>SUM(E9:E16)</f>
        <v>193232.88</v>
      </c>
    </row>
    <row r="18" spans="1:5" x14ac:dyDescent="0.25">
      <c r="A18" s="9"/>
      <c r="B18" s="21"/>
      <c r="C18" s="21"/>
      <c r="D18" s="22"/>
      <c r="E18" s="47"/>
    </row>
    <row r="19" spans="1:5" x14ac:dyDescent="0.25">
      <c r="A19" s="69" t="s">
        <v>12</v>
      </c>
      <c r="B19" s="69"/>
      <c r="C19" s="69"/>
      <c r="D19" s="69"/>
      <c r="E19" s="37"/>
    </row>
    <row r="20" spans="1:5" x14ac:dyDescent="0.25">
      <c r="A20" s="25" t="s">
        <v>6</v>
      </c>
      <c r="B20" s="13" t="s">
        <v>7</v>
      </c>
      <c r="C20" s="13" t="s">
        <v>8</v>
      </c>
      <c r="D20" s="26" t="s">
        <v>13</v>
      </c>
      <c r="E20" s="16" t="s">
        <v>10</v>
      </c>
    </row>
    <row r="21" spans="1:5" x14ac:dyDescent="0.25">
      <c r="A21" s="27" t="s">
        <v>14</v>
      </c>
      <c r="B21" s="28" t="s">
        <v>15</v>
      </c>
      <c r="C21" s="13">
        <v>1</v>
      </c>
      <c r="D21" s="26" t="s">
        <v>29</v>
      </c>
      <c r="E21" s="16">
        <f>0.1*E29</f>
        <v>7107</v>
      </c>
    </row>
    <row r="22" spans="1:5" x14ac:dyDescent="0.25">
      <c r="A22" s="27"/>
      <c r="B22" s="28"/>
      <c r="C22" s="13"/>
      <c r="D22" s="26"/>
      <c r="E22" s="32"/>
    </row>
    <row r="23" spans="1:5" x14ac:dyDescent="0.25">
      <c r="A23" s="20"/>
      <c r="B23" s="70" t="s">
        <v>17</v>
      </c>
      <c r="C23" s="71"/>
      <c r="D23" s="76"/>
      <c r="E23" s="19">
        <f>+SUM(E21:E22)</f>
        <v>7107</v>
      </c>
    </row>
    <row r="24" spans="1:5" x14ac:dyDescent="0.25">
      <c r="A24" s="30"/>
      <c r="B24" s="30"/>
      <c r="C24" s="30"/>
      <c r="D24" s="31"/>
      <c r="E24" s="37"/>
    </row>
    <row r="25" spans="1:5" x14ac:dyDescent="0.25">
      <c r="A25" s="69" t="s">
        <v>18</v>
      </c>
      <c r="B25" s="69"/>
      <c r="C25" s="69"/>
      <c r="D25" s="69"/>
      <c r="E25" s="37"/>
    </row>
    <row r="26" spans="1:5" x14ac:dyDescent="0.25">
      <c r="A26" s="13" t="s">
        <v>6</v>
      </c>
      <c r="B26" s="13" t="s">
        <v>7</v>
      </c>
      <c r="C26" s="13" t="s">
        <v>19</v>
      </c>
      <c r="D26" s="13" t="s">
        <v>20</v>
      </c>
      <c r="E26" s="13" t="s">
        <v>10</v>
      </c>
    </row>
    <row r="27" spans="1:5" x14ac:dyDescent="0.25">
      <c r="A27" s="27" t="s">
        <v>21</v>
      </c>
      <c r="B27" s="13" t="s">
        <v>22</v>
      </c>
      <c r="C27" s="32">
        <f>+'[1]Mano de obra'!$H$15</f>
        <v>213210</v>
      </c>
      <c r="D27" s="32">
        <v>3</v>
      </c>
      <c r="E27" s="19">
        <f>+C27/D27</f>
        <v>71070</v>
      </c>
    </row>
    <row r="28" spans="1:5" x14ac:dyDescent="0.25">
      <c r="A28" s="27"/>
      <c r="B28" s="13"/>
      <c r="C28" s="13"/>
      <c r="D28" s="50"/>
      <c r="E28" s="19"/>
    </row>
    <row r="29" spans="1:5" x14ac:dyDescent="0.25">
      <c r="A29" s="20"/>
      <c r="B29" s="70" t="s">
        <v>23</v>
      </c>
      <c r="C29" s="71"/>
      <c r="D29" s="71"/>
      <c r="E29" s="19">
        <f>SUM(E27:E28)</f>
        <v>71070</v>
      </c>
    </row>
    <row r="30" spans="1:5" x14ac:dyDescent="0.25">
      <c r="A30" s="9"/>
      <c r="B30" s="21"/>
      <c r="C30" s="21"/>
      <c r="D30" s="21"/>
      <c r="E30" s="47"/>
    </row>
    <row r="31" spans="1:5" x14ac:dyDescent="0.25">
      <c r="A31" s="9"/>
      <c r="B31" s="21"/>
      <c r="C31" s="21"/>
      <c r="D31" s="21"/>
      <c r="E31" s="47"/>
    </row>
    <row r="32" spans="1:5" x14ac:dyDescent="0.25">
      <c r="A32" s="72" t="s">
        <v>24</v>
      </c>
      <c r="B32" s="72"/>
      <c r="C32" s="72"/>
      <c r="D32" s="72"/>
      <c r="E32" s="19">
        <f>+ROUND(E29+E23+E17,0)</f>
        <v>271410</v>
      </c>
    </row>
    <row r="39" spans="1:7" ht="15.75" x14ac:dyDescent="0.25">
      <c r="A39" s="33"/>
      <c r="G39" s="34"/>
    </row>
    <row r="40" spans="1:7" ht="15.75" x14ac:dyDescent="0.25">
      <c r="A40" s="33"/>
      <c r="G40" s="35"/>
    </row>
    <row r="41" spans="1:7" ht="15.75" x14ac:dyDescent="0.25">
      <c r="A41" s="33"/>
    </row>
  </sheetData>
  <mergeCells count="9">
    <mergeCell ref="A25:D25"/>
    <mergeCell ref="B29:D29"/>
    <mergeCell ref="A32:D32"/>
    <mergeCell ref="A4:E4"/>
    <mergeCell ref="A5:E5"/>
    <mergeCell ref="A7:D7"/>
    <mergeCell ref="B17:D17"/>
    <mergeCell ref="A19:D19"/>
    <mergeCell ref="B23:D23"/>
  </mergeCells>
  <pageMargins left="0.7" right="0.7" top="0.75" bottom="0.75" header="0.3" footer="0.3"/>
  <pageSetup scale="7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F16A3-0619-40C8-B26F-441B8ABACF66}">
  <dimension ref="A1:G41"/>
  <sheetViews>
    <sheetView tabSelected="1" view="pageBreakPreview" topLeftCell="A10" zoomScaleNormal="100" zoomScaleSheetLayoutView="100" workbookViewId="0">
      <selection activeCell="A42" sqref="A42"/>
    </sheetView>
  </sheetViews>
  <sheetFormatPr baseColWidth="10" defaultRowHeight="15" x14ac:dyDescent="0.25"/>
  <cols>
    <col min="1" max="1" width="74.7109375" customWidth="1"/>
  </cols>
  <sheetData>
    <row r="1" spans="1:5" ht="15.75" thickBot="1" x14ac:dyDescent="0.3">
      <c r="A1" s="37"/>
      <c r="B1" s="37"/>
      <c r="C1" s="37"/>
      <c r="D1" s="38"/>
      <c r="E1" s="37"/>
    </row>
    <row r="2" spans="1:5" ht="15.75" thickBot="1" x14ac:dyDescent="0.3">
      <c r="A2" s="39" t="s">
        <v>0</v>
      </c>
      <c r="B2" s="40" t="s">
        <v>1</v>
      </c>
      <c r="C2" s="41">
        <f>'[1]Presupuesto de Obra'!A20</f>
        <v>2.6</v>
      </c>
      <c r="D2" s="42" t="s">
        <v>2</v>
      </c>
      <c r="E2" s="43" t="s">
        <v>3</v>
      </c>
    </row>
    <row r="3" spans="1:5" x14ac:dyDescent="0.25">
      <c r="A3" s="37"/>
      <c r="B3" s="37"/>
      <c r="C3" s="37"/>
      <c r="D3" s="38"/>
      <c r="E3" s="37"/>
    </row>
    <row r="4" spans="1:5" ht="15.75" thickBot="1" x14ac:dyDescent="0.3">
      <c r="A4" s="77" t="s">
        <v>4</v>
      </c>
      <c r="B4" s="77"/>
      <c r="C4" s="77"/>
      <c r="D4" s="77"/>
      <c r="E4" s="77"/>
    </row>
    <row r="5" spans="1:5" ht="15.75" thickBot="1" x14ac:dyDescent="0.3">
      <c r="A5" s="98" t="str">
        <f>+'[1]Presupuesto de Obra'!B20</f>
        <v>SUMINISTRO E INSTALACION DE MEDIDOR DE ENERGÍA TIPO 1 - 120V</v>
      </c>
      <c r="B5" s="99"/>
      <c r="C5" s="99"/>
      <c r="D5" s="99"/>
      <c r="E5" s="100"/>
    </row>
    <row r="6" spans="1:5" x14ac:dyDescent="0.25">
      <c r="A6" s="9"/>
      <c r="B6" s="9"/>
      <c r="C6" s="9"/>
      <c r="D6" s="10"/>
      <c r="E6" s="9"/>
    </row>
    <row r="7" spans="1:5" x14ac:dyDescent="0.25">
      <c r="A7" s="69" t="s">
        <v>5</v>
      </c>
      <c r="B7" s="69"/>
      <c r="C7" s="69"/>
      <c r="D7" s="69"/>
      <c r="E7" s="37"/>
    </row>
    <row r="8" spans="1:5" x14ac:dyDescent="0.25">
      <c r="A8" s="11" t="s">
        <v>6</v>
      </c>
      <c r="B8" s="11" t="s">
        <v>7</v>
      </c>
      <c r="C8" s="11" t="s">
        <v>8</v>
      </c>
      <c r="D8" s="12" t="s">
        <v>9</v>
      </c>
      <c r="E8" s="11" t="s">
        <v>10</v>
      </c>
    </row>
    <row r="9" spans="1:5" x14ac:dyDescent="0.25">
      <c r="A9" s="66" t="s">
        <v>77</v>
      </c>
      <c r="B9" s="16" t="str">
        <f>VLOOKUP(A9,[1]PRECIOS!$A$4:$D$50,2,0)</f>
        <v>U</v>
      </c>
      <c r="C9" s="13">
        <v>1</v>
      </c>
      <c r="D9" s="16">
        <f>VLOOKUP(A9,[1]PRECIOS!$A$4:$D$50,4,0)</f>
        <v>267076</v>
      </c>
      <c r="E9" s="17">
        <f t="shared" ref="E9:E10" si="0">+C9*D9</f>
        <v>267076</v>
      </c>
    </row>
    <row r="10" spans="1:5" x14ac:dyDescent="0.25">
      <c r="A10" s="44" t="s">
        <v>78</v>
      </c>
      <c r="B10" s="16" t="str">
        <f>VLOOKUP(A10,[1]PRECIOS!$A$4:$D$50,2,0)</f>
        <v>U</v>
      </c>
      <c r="C10" s="13">
        <v>1</v>
      </c>
      <c r="D10" s="16">
        <f>VLOOKUP(A10,[1]PRECIOS!$A$4:$D$50,4,0)</f>
        <v>78704</v>
      </c>
      <c r="E10" s="17">
        <f t="shared" si="0"/>
        <v>78704</v>
      </c>
    </row>
    <row r="11" spans="1:5" x14ac:dyDescent="0.25">
      <c r="A11" s="49"/>
      <c r="B11" s="13"/>
      <c r="C11" s="13"/>
      <c r="D11" s="16"/>
      <c r="E11" s="17"/>
    </row>
    <row r="12" spans="1:5" x14ac:dyDescent="0.25">
      <c r="A12" s="49"/>
      <c r="B12" s="13"/>
      <c r="C12" s="13"/>
      <c r="D12" s="16"/>
      <c r="E12" s="17"/>
    </row>
    <row r="13" spans="1:5" x14ac:dyDescent="0.25">
      <c r="A13" s="49"/>
      <c r="B13" s="13"/>
      <c r="C13" s="45"/>
      <c r="D13" s="16"/>
      <c r="E13" s="17"/>
    </row>
    <row r="14" spans="1:5" x14ac:dyDescent="0.25">
      <c r="A14" s="49"/>
      <c r="B14" s="13"/>
      <c r="C14" s="45"/>
      <c r="D14" s="26"/>
      <c r="E14" s="19"/>
    </row>
    <row r="15" spans="1:5" x14ac:dyDescent="0.25">
      <c r="A15" s="49"/>
      <c r="B15" s="13"/>
      <c r="C15" s="45"/>
      <c r="D15" s="26"/>
      <c r="E15" s="19"/>
    </row>
    <row r="16" spans="1:5" x14ac:dyDescent="0.25">
      <c r="A16" s="49"/>
      <c r="B16" s="13"/>
      <c r="C16" s="45"/>
      <c r="D16" s="26"/>
      <c r="E16" s="19"/>
    </row>
    <row r="17" spans="1:5" x14ac:dyDescent="0.25">
      <c r="A17" s="20"/>
      <c r="B17" s="72" t="s">
        <v>11</v>
      </c>
      <c r="C17" s="72"/>
      <c r="D17" s="72"/>
      <c r="E17" s="19">
        <f>SUM(E9:E16)</f>
        <v>345780</v>
      </c>
    </row>
    <row r="18" spans="1:5" x14ac:dyDescent="0.25">
      <c r="A18" s="9"/>
      <c r="B18" s="21"/>
      <c r="C18" s="21"/>
      <c r="D18" s="22"/>
      <c r="E18" s="47"/>
    </row>
    <row r="19" spans="1:5" x14ac:dyDescent="0.25">
      <c r="A19" s="69" t="s">
        <v>12</v>
      </c>
      <c r="B19" s="69"/>
      <c r="C19" s="69"/>
      <c r="D19" s="69"/>
      <c r="E19" s="37"/>
    </row>
    <row r="20" spans="1:5" x14ac:dyDescent="0.25">
      <c r="A20" s="25" t="s">
        <v>6</v>
      </c>
      <c r="B20" s="13" t="s">
        <v>7</v>
      </c>
      <c r="C20" s="13" t="s">
        <v>8</v>
      </c>
      <c r="D20" s="26" t="s">
        <v>13</v>
      </c>
      <c r="E20" s="16" t="s">
        <v>10</v>
      </c>
    </row>
    <row r="21" spans="1:5" x14ac:dyDescent="0.25">
      <c r="A21" s="27" t="s">
        <v>14</v>
      </c>
      <c r="B21" s="28" t="s">
        <v>15</v>
      </c>
      <c r="C21" s="13">
        <v>1</v>
      </c>
      <c r="D21" s="26" t="s">
        <v>29</v>
      </c>
      <c r="E21" s="16">
        <f>0.1*E29</f>
        <v>5330.25</v>
      </c>
    </row>
    <row r="22" spans="1:5" x14ac:dyDescent="0.25">
      <c r="A22" s="27"/>
      <c r="B22" s="28"/>
      <c r="C22" s="13"/>
      <c r="D22" s="26"/>
      <c r="E22" s="32"/>
    </row>
    <row r="23" spans="1:5" x14ac:dyDescent="0.25">
      <c r="A23" s="20"/>
      <c r="B23" s="70" t="s">
        <v>17</v>
      </c>
      <c r="C23" s="71"/>
      <c r="D23" s="76"/>
      <c r="E23" s="19">
        <f>+SUM(E21:E22)</f>
        <v>5330.25</v>
      </c>
    </row>
    <row r="24" spans="1:5" x14ac:dyDescent="0.25">
      <c r="A24" s="30"/>
      <c r="B24" s="30"/>
      <c r="C24" s="30"/>
      <c r="D24" s="31"/>
      <c r="E24" s="37"/>
    </row>
    <row r="25" spans="1:5" x14ac:dyDescent="0.25">
      <c r="A25" s="69" t="s">
        <v>18</v>
      </c>
      <c r="B25" s="69"/>
      <c r="C25" s="69"/>
      <c r="D25" s="69"/>
      <c r="E25" s="37"/>
    </row>
    <row r="26" spans="1:5" x14ac:dyDescent="0.25">
      <c r="A26" s="13" t="s">
        <v>6</v>
      </c>
      <c r="B26" s="13" t="s">
        <v>7</v>
      </c>
      <c r="C26" s="13" t="s">
        <v>19</v>
      </c>
      <c r="D26" s="13" t="s">
        <v>20</v>
      </c>
      <c r="E26" s="13" t="s">
        <v>10</v>
      </c>
    </row>
    <row r="27" spans="1:5" x14ac:dyDescent="0.25">
      <c r="A27" s="27" t="s">
        <v>21</v>
      </c>
      <c r="B27" s="13" t="s">
        <v>22</v>
      </c>
      <c r="C27" s="32">
        <f>+'[1]Mano de obra'!$H$15</f>
        <v>213210</v>
      </c>
      <c r="D27" s="32">
        <v>4</v>
      </c>
      <c r="E27" s="19">
        <f>+C27/D27</f>
        <v>53302.5</v>
      </c>
    </row>
    <row r="28" spans="1:5" x14ac:dyDescent="0.25">
      <c r="A28" s="27"/>
      <c r="B28" s="13"/>
      <c r="C28" s="13"/>
      <c r="D28" s="50"/>
      <c r="E28" s="19"/>
    </row>
    <row r="29" spans="1:5" x14ac:dyDescent="0.25">
      <c r="A29" s="20"/>
      <c r="B29" s="70" t="s">
        <v>23</v>
      </c>
      <c r="C29" s="71"/>
      <c r="D29" s="71"/>
      <c r="E29" s="19">
        <f>SUM(E27:E28)</f>
        <v>53302.5</v>
      </c>
    </row>
    <row r="30" spans="1:5" x14ac:dyDescent="0.25">
      <c r="A30" s="9"/>
      <c r="B30" s="21"/>
      <c r="C30" s="21"/>
      <c r="D30" s="21"/>
      <c r="E30" s="47"/>
    </row>
    <row r="31" spans="1:5" x14ac:dyDescent="0.25">
      <c r="A31" s="37"/>
      <c r="B31" s="37"/>
      <c r="C31" s="37"/>
      <c r="D31" s="38"/>
      <c r="E31" s="37"/>
    </row>
    <row r="32" spans="1:5" x14ac:dyDescent="0.25">
      <c r="A32" s="72" t="s">
        <v>24</v>
      </c>
      <c r="B32" s="72"/>
      <c r="C32" s="72"/>
      <c r="D32" s="72"/>
      <c r="E32" s="19">
        <f>+ROUND(E29+E23+E17,0)</f>
        <v>404413</v>
      </c>
    </row>
    <row r="39" spans="1:7" ht="15.75" x14ac:dyDescent="0.25">
      <c r="A39" s="33"/>
      <c r="G39" s="34"/>
    </row>
    <row r="40" spans="1:7" ht="15.75" x14ac:dyDescent="0.25">
      <c r="A40" s="33"/>
      <c r="G40" s="35"/>
    </row>
    <row r="41" spans="1:7" ht="15.75" x14ac:dyDescent="0.25">
      <c r="A41" s="33"/>
    </row>
  </sheetData>
  <mergeCells count="9">
    <mergeCell ref="A25:D25"/>
    <mergeCell ref="B29:D29"/>
    <mergeCell ref="A32:D32"/>
    <mergeCell ref="A4:E4"/>
    <mergeCell ref="A5:E5"/>
    <mergeCell ref="A7:D7"/>
    <mergeCell ref="B17:D17"/>
    <mergeCell ref="A19:D19"/>
    <mergeCell ref="B23:D23"/>
  </mergeCells>
  <pageMargins left="0.7" right="0.7" top="0.75" bottom="0.75" header="0.3" footer="0.3"/>
  <pageSetup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1</vt:i4>
      </vt:variant>
    </vt:vector>
  </HeadingPairs>
  <TitlesOfParts>
    <vt:vector size="16" baseType="lpstr">
      <vt:lpstr>1.1</vt:lpstr>
      <vt:lpstr>1.2</vt:lpstr>
      <vt:lpstr>1.3</vt:lpstr>
      <vt:lpstr>1.4</vt:lpstr>
      <vt:lpstr>1,5</vt:lpstr>
      <vt:lpstr>1,6</vt:lpstr>
      <vt:lpstr>1,7</vt:lpstr>
      <vt:lpstr>1,8</vt:lpstr>
      <vt:lpstr>1,9</vt:lpstr>
      <vt:lpstr>2,1</vt:lpstr>
      <vt:lpstr>2,2</vt:lpstr>
      <vt:lpstr>2,3</vt:lpstr>
      <vt:lpstr>2,4</vt:lpstr>
      <vt:lpstr>2,5</vt:lpstr>
      <vt:lpstr>2,6</vt:lpstr>
      <vt:lpstr>'1,6'!Área_de_impresión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2023-09-06T16:07:22Z</dcterms:created>
  <dcterms:modified xsi:type="dcterms:W3CDTF">2023-09-06T20:06:52Z</dcterms:modified>
</cp:coreProperties>
</file>