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REPUBLICA DE ARGENTINA SEDE PRINCIPAL\"/>
    </mc:Choice>
  </mc:AlternateContent>
  <bookViews>
    <workbookView xWindow="0" yWindow="0" windowWidth="20490" windowHeight="8940" tabRatio="500" firstSheet="2" activeTab="2"/>
  </bookViews>
  <sheets>
    <sheet name="ADECUACION PPTO" sheetId="1" state="hidden" r:id="rId1"/>
    <sheet name="APUS" sheetId="2" state="hidden" r:id="rId2"/>
    <sheet name="FORMULARIO 1A" sheetId="4" r:id="rId3"/>
    <sheet name="CON PRECIOS" sheetId="3" state="hidden" r:id="rId4"/>
  </sheets>
  <externalReferences>
    <externalReference r:id="rId5"/>
  </externalReferences>
  <definedNames>
    <definedName name="_xlnm._FilterDatabase" localSheetId="2" hidden="1">'FORMULARIO 1A'!$A$1:$A$1742</definedName>
  </definedNames>
  <calcPr calcId="191029"/>
</workbook>
</file>

<file path=xl/calcChain.xml><?xml version="1.0" encoding="utf-8"?>
<calcChain xmlns="http://schemas.openxmlformats.org/spreadsheetml/2006/main">
  <c r="E259" i="4" l="1"/>
  <c r="F259" i="4" s="1"/>
  <c r="F1698" i="4" l="1"/>
  <c r="F1702" i="4" s="1"/>
  <c r="F1736" i="4"/>
  <c r="E1741" i="4" s="1"/>
  <c r="F1741" i="4" s="1"/>
  <c r="F1719" i="4"/>
  <c r="E1721" i="4" s="1"/>
  <c r="F1721" i="4" s="1"/>
  <c r="F1722" i="4" s="1"/>
  <c r="F1716" i="4"/>
  <c r="F1680" i="4"/>
  <c r="F1684" i="4" s="1"/>
  <c r="F1658" i="4"/>
  <c r="F1661" i="4" s="1"/>
  <c r="F1655" i="4"/>
  <c r="F1637" i="4"/>
  <c r="F1634" i="4"/>
  <c r="F1616" i="4"/>
  <c r="F1593" i="4"/>
  <c r="F1571" i="4"/>
  <c r="E1573" i="4" s="1"/>
  <c r="F1573" i="4" s="1"/>
  <c r="F1574" i="4" s="1"/>
  <c r="F1542" i="4"/>
  <c r="F1545" i="4" s="1"/>
  <c r="E1405" i="4"/>
  <c r="E1371" i="4"/>
  <c r="E1284" i="4"/>
  <c r="E1178" i="4"/>
  <c r="E1098" i="4"/>
  <c r="E1033" i="4"/>
  <c r="E569" i="4"/>
  <c r="F569" i="4" s="1"/>
  <c r="F496" i="4"/>
  <c r="F492" i="4"/>
  <c r="F489" i="4"/>
  <c r="F415" i="4"/>
  <c r="F394" i="4"/>
  <c r="F359" i="4"/>
  <c r="F334" i="4"/>
  <c r="F315" i="4"/>
  <c r="F301" i="4"/>
  <c r="F297" i="4"/>
  <c r="F292" i="4"/>
  <c r="F276" i="4"/>
  <c r="F269" i="4"/>
  <c r="F197" i="4"/>
  <c r="F201" i="4" s="1"/>
  <c r="F170" i="4"/>
  <c r="E183" i="4" s="1"/>
  <c r="F148" i="4"/>
  <c r="E128" i="4"/>
  <c r="E80" i="4"/>
  <c r="E63" i="4"/>
  <c r="F63" i="4" s="1"/>
  <c r="F36" i="4"/>
  <c r="F37" i="4" s="1"/>
  <c r="E39" i="4" s="1"/>
  <c r="F39" i="4" s="1"/>
  <c r="F40" i="4" s="1"/>
  <c r="F34" i="4"/>
  <c r="F1736" i="3"/>
  <c r="F1737" i="3" s="1"/>
  <c r="E1742" i="3" s="1"/>
  <c r="F1742" i="3" s="1"/>
  <c r="F1719" i="3"/>
  <c r="F1720" i="3" s="1"/>
  <c r="E1722" i="3" s="1"/>
  <c r="F1722" i="3" s="1"/>
  <c r="F1723" i="3" s="1"/>
  <c r="F1716" i="3"/>
  <c r="F1717" i="3" s="1"/>
  <c r="F1702" i="3"/>
  <c r="F1698" i="3"/>
  <c r="F1699" i="3" s="1"/>
  <c r="F1684" i="3"/>
  <c r="F1680" i="3"/>
  <c r="F1681" i="3" s="1"/>
  <c r="E1683" i="3" s="1"/>
  <c r="F1683" i="3" s="1"/>
  <c r="F1685" i="3" s="1"/>
  <c r="F1677" i="3"/>
  <c r="F1676" i="3"/>
  <c r="F1675" i="3"/>
  <c r="F1658" i="3"/>
  <c r="F1659" i="3" s="1"/>
  <c r="E1661" i="3" s="1"/>
  <c r="F1661" i="3" s="1"/>
  <c r="F1662" i="3" s="1"/>
  <c r="F1655" i="3"/>
  <c r="F1656" i="3" s="1"/>
  <c r="F1641" i="3"/>
  <c r="F1637" i="3"/>
  <c r="F1638" i="3" s="1"/>
  <c r="E1640" i="3" s="1"/>
  <c r="F1640" i="3" s="1"/>
  <c r="F1634" i="3"/>
  <c r="F1635" i="3" s="1"/>
  <c r="F1620" i="3"/>
  <c r="F1616" i="3"/>
  <c r="F1617" i="3" s="1"/>
  <c r="E1619" i="3" s="1"/>
  <c r="F1619" i="3" s="1"/>
  <c r="F1621" i="3" s="1"/>
  <c r="F1613" i="3"/>
  <c r="F1612" i="3"/>
  <c r="F1611" i="3"/>
  <c r="F1597" i="3"/>
  <c r="F1593" i="3"/>
  <c r="F1594" i="3" s="1"/>
  <c r="E1596" i="3" s="1"/>
  <c r="F1596" i="3" s="1"/>
  <c r="F1598" i="3" s="1"/>
  <c r="F1590" i="3"/>
  <c r="F1589" i="3"/>
  <c r="F1588" i="3"/>
  <c r="F1678" i="3" l="1"/>
  <c r="E1728" i="3"/>
  <c r="F1728" i="3" s="1"/>
  <c r="E420" i="4"/>
  <c r="F420" i="4" s="1"/>
  <c r="E1144" i="4"/>
  <c r="F1597" i="4"/>
  <c r="F1641" i="4"/>
  <c r="E1646" i="4" s="1"/>
  <c r="F1646" i="4" s="1"/>
  <c r="E1063" i="4"/>
  <c r="F1063" i="4" s="1"/>
  <c r="F1539" i="4"/>
  <c r="E1550" i="4" s="1"/>
  <c r="F1550" i="4" s="1"/>
  <c r="E346" i="4"/>
  <c r="E1351" i="4"/>
  <c r="F1568" i="4"/>
  <c r="E1579" i="4" s="1"/>
  <c r="F1579" i="4" s="1"/>
  <c r="F1613" i="4"/>
  <c r="F155" i="4"/>
  <c r="F1458" i="4"/>
  <c r="E1469" i="4" s="1"/>
  <c r="F1469" i="4" s="1"/>
  <c r="E306" i="4"/>
  <c r="E594" i="4"/>
  <c r="F1590" i="4"/>
  <c r="F1620" i="4"/>
  <c r="F1677" i="4"/>
  <c r="E1689" i="4" s="1"/>
  <c r="F1689" i="4" s="1"/>
  <c r="E281" i="4"/>
  <c r="F281" i="4" s="1"/>
  <c r="E707" i="4"/>
  <c r="E1164" i="4"/>
  <c r="E131" i="4"/>
  <c r="E501" i="4"/>
  <c r="F501" i="4" s="1"/>
  <c r="E1290" i="4"/>
  <c r="E227" i="4"/>
  <c r="E1247" i="4"/>
  <c r="E1666" i="4"/>
  <c r="F1666" i="4" s="1"/>
  <c r="E439" i="4"/>
  <c r="F439" i="4" s="1"/>
  <c r="E641" i="4"/>
  <c r="F641" i="4" s="1"/>
  <c r="E955" i="4"/>
  <c r="E1224" i="4"/>
  <c r="E1267" i="4"/>
  <c r="F325" i="4"/>
  <c r="E325" i="4"/>
  <c r="E45" i="4"/>
  <c r="F45" i="4" s="1"/>
  <c r="F365" i="4"/>
  <c r="F370" i="4" s="1"/>
  <c r="F517" i="4"/>
  <c r="E522" i="4" s="1"/>
  <c r="F522" i="4" s="1"/>
  <c r="E879" i="4"/>
  <c r="E896" i="4"/>
  <c r="E1707" i="4"/>
  <c r="F1707" i="4" s="1"/>
  <c r="E1204" i="4"/>
  <c r="F1204" i="4" s="1"/>
  <c r="E1411" i="4"/>
  <c r="F1411" i="4" s="1"/>
  <c r="E1727" i="4"/>
  <c r="F1727" i="4" s="1"/>
  <c r="F193" i="4"/>
  <c r="E206" i="4" s="1"/>
  <c r="F206" i="4" s="1"/>
  <c r="F143" i="4"/>
  <c r="E1701" i="3"/>
  <c r="F1701" i="3" s="1"/>
  <c r="F1703" i="3" s="1"/>
  <c r="E1708" i="3" s="1"/>
  <c r="F1708" i="3" s="1"/>
  <c r="E1690" i="3"/>
  <c r="F1690" i="3" s="1"/>
  <c r="F1642" i="3"/>
  <c r="E1647" i="3" s="1"/>
  <c r="F1647" i="3" s="1"/>
  <c r="E1667" i="3"/>
  <c r="F1667" i="3" s="1"/>
  <c r="F1614" i="3"/>
  <c r="E1626" i="3" s="1"/>
  <c r="F1626" i="3" s="1"/>
  <c r="F1591" i="3"/>
  <c r="E1603" i="3" s="1"/>
  <c r="F1603" i="3" s="1"/>
  <c r="E1625" i="4" l="1"/>
  <c r="F1625" i="4" s="1"/>
  <c r="E1602" i="4"/>
  <c r="F1602" i="4" s="1"/>
  <c r="E160" i="4"/>
  <c r="F160" i="4" s="1"/>
  <c r="E885" i="4"/>
  <c r="F885" i="4" s="1"/>
  <c r="E370" i="4"/>
  <c r="F1542" i="3" l="1"/>
  <c r="F1543" i="3" s="1"/>
  <c r="E1545" i="3" s="1"/>
  <c r="F1545" i="3" s="1"/>
  <c r="F1546" i="3" s="1"/>
  <c r="F1539" i="3"/>
  <c r="F1538" i="3"/>
  <c r="F1537" i="3"/>
  <c r="F1536" i="3"/>
  <c r="F1535" i="3"/>
  <c r="F1534" i="3"/>
  <c r="F1533" i="3"/>
  <c r="F1532" i="3"/>
  <c r="F1571" i="3"/>
  <c r="F1572" i="3" s="1"/>
  <c r="E1574" i="3" s="1"/>
  <c r="F1574" i="3" s="1"/>
  <c r="F1575" i="3" s="1"/>
  <c r="F1568" i="3"/>
  <c r="F1567" i="3"/>
  <c r="F1566" i="3"/>
  <c r="F1565" i="3"/>
  <c r="F1564" i="3"/>
  <c r="F1563" i="3"/>
  <c r="F1562" i="3"/>
  <c r="F1561" i="3"/>
  <c r="E1560" i="3"/>
  <c r="F1560" i="3" s="1"/>
  <c r="F1559" i="3"/>
  <c r="F1515" i="3"/>
  <c r="F1516" i="3" s="1"/>
  <c r="E1518" i="3" s="1"/>
  <c r="F1518" i="3" s="1"/>
  <c r="F1519" i="3" s="1"/>
  <c r="F1512" i="3"/>
  <c r="F1511" i="3"/>
  <c r="F1510" i="3"/>
  <c r="F1509" i="3"/>
  <c r="F1508" i="3"/>
  <c r="F1507" i="3"/>
  <c r="F1506" i="3"/>
  <c r="F1505" i="3"/>
  <c r="F1488" i="3"/>
  <c r="F1489" i="3" s="1"/>
  <c r="E1491" i="3" s="1"/>
  <c r="F1491" i="3" s="1"/>
  <c r="F1492" i="3" s="1"/>
  <c r="F1485" i="3"/>
  <c r="F1484" i="3"/>
  <c r="F1483" i="3"/>
  <c r="F1482" i="3"/>
  <c r="F1481" i="3"/>
  <c r="F1480" i="3"/>
  <c r="F1479" i="3"/>
  <c r="F1478" i="3"/>
  <c r="F1461" i="3"/>
  <c r="F1462" i="3" s="1"/>
  <c r="E1464" i="3" s="1"/>
  <c r="F1464" i="3" s="1"/>
  <c r="F1465" i="3" s="1"/>
  <c r="F1458" i="3"/>
  <c r="F1457" i="3"/>
  <c r="F1456" i="3"/>
  <c r="F1455" i="3"/>
  <c r="F1454" i="3"/>
  <c r="F1453" i="3"/>
  <c r="F1452" i="3"/>
  <c r="F1451" i="3"/>
  <c r="F1450" i="3"/>
  <c r="F1449" i="3"/>
  <c r="F1540" i="3" l="1"/>
  <c r="E1551" i="3" s="1"/>
  <c r="F1551" i="3" s="1"/>
  <c r="F1513" i="3"/>
  <c r="F1486" i="3"/>
  <c r="F1569" i="3"/>
  <c r="E1580" i="3" s="1"/>
  <c r="F1580" i="3" s="1"/>
  <c r="F1459" i="3"/>
  <c r="E1470" i="3" s="1"/>
  <c r="F1470" i="3" s="1"/>
  <c r="E1524" i="3"/>
  <c r="F1524" i="3" s="1"/>
  <c r="E1497" i="3"/>
  <c r="F1497" i="3" s="1"/>
  <c r="F1432" i="3" l="1"/>
  <c r="F1433" i="3" s="1"/>
  <c r="E1435" i="3" s="1"/>
  <c r="F1435" i="3" s="1"/>
  <c r="F1436" i="3" s="1"/>
  <c r="F1429" i="3"/>
  <c r="F1428" i="3"/>
  <c r="F1427" i="3"/>
  <c r="F1426" i="3"/>
  <c r="F1425" i="3"/>
  <c r="F1424" i="3"/>
  <c r="F1423" i="3"/>
  <c r="F1422" i="3"/>
  <c r="E1421" i="3"/>
  <c r="F1421" i="3" s="1"/>
  <c r="F1420" i="3"/>
  <c r="F1403" i="3"/>
  <c r="F1404" i="3" s="1"/>
  <c r="E1406" i="3" s="1"/>
  <c r="F1406" i="3" s="1"/>
  <c r="F1407" i="3" s="1"/>
  <c r="F1400" i="3"/>
  <c r="F1401" i="3" s="1"/>
  <c r="F1383" i="3"/>
  <c r="F1384" i="3" s="1"/>
  <c r="E1386" i="3" s="1"/>
  <c r="F1386" i="3" s="1"/>
  <c r="F1387" i="3" s="1"/>
  <c r="F1380" i="3"/>
  <c r="F1381" i="3" s="1"/>
  <c r="F1363" i="3"/>
  <c r="F1364" i="3" s="1"/>
  <c r="E1366" i="3" s="1"/>
  <c r="F1366" i="3" s="1"/>
  <c r="F1367" i="3" s="1"/>
  <c r="F1360" i="3"/>
  <c r="F1361" i="3" s="1"/>
  <c r="F1343" i="3"/>
  <c r="F1344" i="3" s="1"/>
  <c r="E1346" i="3" s="1"/>
  <c r="F1346" i="3" s="1"/>
  <c r="F1347" i="3" s="1"/>
  <c r="F1340" i="3"/>
  <c r="F1339" i="3"/>
  <c r="F1322" i="3"/>
  <c r="F1323" i="3" s="1"/>
  <c r="E1325" i="3" s="1"/>
  <c r="F1325" i="3" s="1"/>
  <c r="F1326" i="3" s="1"/>
  <c r="F1319" i="3"/>
  <c r="F1320" i="3" s="1"/>
  <c r="F1302" i="3"/>
  <c r="F1303" i="3" s="1"/>
  <c r="E1305" i="3" s="1"/>
  <c r="F1305" i="3" s="1"/>
  <c r="F1306" i="3" s="1"/>
  <c r="F1299" i="3"/>
  <c r="F1300" i="3" s="1"/>
  <c r="F1282" i="3"/>
  <c r="F1283" i="3" s="1"/>
  <c r="E1285" i="3" s="1"/>
  <c r="F1285" i="3" s="1"/>
  <c r="F1286" i="3" s="1"/>
  <c r="F1279" i="3"/>
  <c r="F1278" i="3"/>
  <c r="F1277" i="3"/>
  <c r="F1276" i="3"/>
  <c r="F1259" i="3"/>
  <c r="F1260" i="3" s="1"/>
  <c r="E1262" i="3" s="1"/>
  <c r="F1262" i="3" s="1"/>
  <c r="F1263" i="3" s="1"/>
  <c r="F1256" i="3"/>
  <c r="F1257" i="3" s="1"/>
  <c r="F1242" i="3"/>
  <c r="F1243" i="3" s="1"/>
  <c r="F1239" i="3"/>
  <c r="F1240" i="3" s="1"/>
  <c r="F1236" i="3"/>
  <c r="F1237" i="3" s="1"/>
  <c r="F1235" i="3"/>
  <c r="F1234" i="3"/>
  <c r="F1233" i="3"/>
  <c r="F1216" i="3"/>
  <c r="F1217" i="3" s="1"/>
  <c r="E1219" i="3" s="1"/>
  <c r="F1219" i="3" s="1"/>
  <c r="F1220" i="3" s="1"/>
  <c r="F1213" i="3"/>
  <c r="F1214" i="3" s="1"/>
  <c r="F1196" i="3"/>
  <c r="F1197" i="3" s="1"/>
  <c r="E1199" i="3" s="1"/>
  <c r="F1199" i="3" s="1"/>
  <c r="F1200" i="3" s="1"/>
  <c r="F1193" i="3"/>
  <c r="F1194" i="3" s="1"/>
  <c r="F1176" i="3"/>
  <c r="F1177" i="3" s="1"/>
  <c r="E1179" i="3" s="1"/>
  <c r="F1179" i="3" s="1"/>
  <c r="F1180" i="3" s="1"/>
  <c r="F1173" i="3"/>
  <c r="F1174" i="3" s="1"/>
  <c r="F1156" i="3"/>
  <c r="F1157" i="3" s="1"/>
  <c r="E1159" i="3" s="1"/>
  <c r="F1159" i="3" s="1"/>
  <c r="F1160" i="3" s="1"/>
  <c r="F1153" i="3"/>
  <c r="F1154" i="3" s="1"/>
  <c r="F1136" i="3"/>
  <c r="F1137" i="3" s="1"/>
  <c r="E1139" i="3" s="1"/>
  <c r="F1139" i="3" s="1"/>
  <c r="F1140" i="3" s="1"/>
  <c r="F1133" i="3"/>
  <c r="F1134" i="3" s="1"/>
  <c r="F1116" i="3"/>
  <c r="F1117" i="3" s="1"/>
  <c r="E1119" i="3" s="1"/>
  <c r="F1119" i="3" s="1"/>
  <c r="F1120" i="3" s="1"/>
  <c r="F1113" i="3"/>
  <c r="F1114" i="3" s="1"/>
  <c r="F1096" i="3"/>
  <c r="F1097" i="3" s="1"/>
  <c r="E1099" i="3" s="1"/>
  <c r="F1099" i="3" s="1"/>
  <c r="F1100" i="3" s="1"/>
  <c r="F1093" i="3"/>
  <c r="F1094" i="3" s="1"/>
  <c r="F1076" i="3"/>
  <c r="F1077" i="3" s="1"/>
  <c r="E1079" i="3" s="1"/>
  <c r="F1079" i="3" s="1"/>
  <c r="F1080" i="3" s="1"/>
  <c r="F1073" i="3"/>
  <c r="F1072" i="3"/>
  <c r="F1074" i="3" s="1"/>
  <c r="F1055" i="3"/>
  <c r="F1056" i="3" s="1"/>
  <c r="E1058" i="3" s="1"/>
  <c r="F1058" i="3" s="1"/>
  <c r="F1059" i="3" s="1"/>
  <c r="F1052" i="3"/>
  <c r="F1051" i="3"/>
  <c r="F1050" i="3"/>
  <c r="F1049" i="3"/>
  <c r="F1048" i="3"/>
  <c r="F1009" i="3"/>
  <c r="F1010" i="3" s="1"/>
  <c r="E1012" i="3" s="1"/>
  <c r="F1012" i="3" s="1"/>
  <c r="F1013" i="3" s="1"/>
  <c r="F1006" i="3"/>
  <c r="F1005" i="3"/>
  <c r="F1004" i="3"/>
  <c r="F1003" i="3"/>
  <c r="F1031" i="3"/>
  <c r="F1032" i="3" s="1"/>
  <c r="E1034" i="3" s="1"/>
  <c r="F1034" i="3" s="1"/>
  <c r="F1035" i="3" s="1"/>
  <c r="F1028" i="3"/>
  <c r="F1027" i="3"/>
  <c r="F1026" i="3"/>
  <c r="F1025" i="3"/>
  <c r="F987" i="3"/>
  <c r="F988" i="3" s="1"/>
  <c r="E990" i="3" s="1"/>
  <c r="F990" i="3" s="1"/>
  <c r="F991" i="3" s="1"/>
  <c r="F984" i="3"/>
  <c r="F985" i="3" s="1"/>
  <c r="F967" i="3"/>
  <c r="F968" i="3" s="1"/>
  <c r="E970" i="3" s="1"/>
  <c r="F970" i="3" s="1"/>
  <c r="F971" i="3" s="1"/>
  <c r="F964" i="3"/>
  <c r="F965" i="3" s="1"/>
  <c r="F947" i="3"/>
  <c r="F948" i="3" s="1"/>
  <c r="E950" i="3" s="1"/>
  <c r="F950" i="3" s="1"/>
  <c r="F951" i="3" s="1"/>
  <c r="F944" i="3"/>
  <c r="F945" i="3" s="1"/>
  <c r="F927" i="3"/>
  <c r="F928" i="3" s="1"/>
  <c r="E930" i="3" s="1"/>
  <c r="F930" i="3" s="1"/>
  <c r="F931" i="3" s="1"/>
  <c r="F910" i="3"/>
  <c r="F911" i="3" s="1"/>
  <c r="E913" i="3" s="1"/>
  <c r="F913" i="3" s="1"/>
  <c r="F914" i="3" s="1"/>
  <c r="F894" i="3"/>
  <c r="F877" i="3"/>
  <c r="F860" i="3"/>
  <c r="F861" i="3" s="1"/>
  <c r="F843" i="3"/>
  <c r="F844" i="3" s="1"/>
  <c r="E846" i="3" s="1"/>
  <c r="F846" i="3" s="1"/>
  <c r="F847" i="3" s="1"/>
  <c r="F1007" i="3" l="1"/>
  <c r="F1341" i="3"/>
  <c r="F1430" i="3"/>
  <c r="E1441" i="3" s="1"/>
  <c r="F1441" i="3" s="1"/>
  <c r="E1392" i="3"/>
  <c r="F1392" i="3" s="1"/>
  <c r="F1280" i="3"/>
  <c r="E1291" i="3" s="1"/>
  <c r="F1291" i="3" s="1"/>
  <c r="F1053" i="3"/>
  <c r="E1412" i="3"/>
  <c r="F1412" i="3" s="1"/>
  <c r="E1372" i="3"/>
  <c r="F1372" i="3" s="1"/>
  <c r="E1352" i="3"/>
  <c r="F1352" i="3" s="1"/>
  <c r="E1331" i="3"/>
  <c r="F1331" i="3" s="1"/>
  <c r="E1311" i="3"/>
  <c r="F1311" i="3" s="1"/>
  <c r="E1268" i="3"/>
  <c r="F1268" i="3" s="1"/>
  <c r="E1248" i="3"/>
  <c r="F1248" i="3" s="1"/>
  <c r="E1225" i="3"/>
  <c r="F1225" i="3" s="1"/>
  <c r="E1205" i="3"/>
  <c r="F1205" i="3" s="1"/>
  <c r="E1185" i="3"/>
  <c r="F1185" i="3" s="1"/>
  <c r="E1165" i="3"/>
  <c r="F1165" i="3" s="1"/>
  <c r="E1145" i="3"/>
  <c r="F1145" i="3" s="1"/>
  <c r="E1125" i="3"/>
  <c r="F1125" i="3" s="1"/>
  <c r="E1105" i="3"/>
  <c r="F1105" i="3" s="1"/>
  <c r="E1085" i="3"/>
  <c r="F1085" i="3" s="1"/>
  <c r="E1064" i="3"/>
  <c r="F1064" i="3" s="1"/>
  <c r="E1018" i="3"/>
  <c r="F1018" i="3" s="1"/>
  <c r="F1029" i="3"/>
  <c r="E1040" i="3" s="1"/>
  <c r="F1040" i="3" s="1"/>
  <c r="E976" i="3"/>
  <c r="F976" i="3" s="1"/>
  <c r="E996" i="3"/>
  <c r="F996" i="3" s="1"/>
  <c r="E956" i="3"/>
  <c r="F956" i="3" s="1"/>
  <c r="E936" i="3"/>
  <c r="F936" i="3" s="1"/>
  <c r="E919" i="3"/>
  <c r="F919" i="3" s="1"/>
  <c r="F895" i="3"/>
  <c r="E897" i="3" s="1"/>
  <c r="F897" i="3" s="1"/>
  <c r="F898" i="3" s="1"/>
  <c r="F878" i="3"/>
  <c r="E880" i="3" s="1"/>
  <c r="F880" i="3" s="1"/>
  <c r="F881" i="3" s="1"/>
  <c r="E863" i="3"/>
  <c r="F863" i="3" s="1"/>
  <c r="F864" i="3" s="1"/>
  <c r="E852" i="3"/>
  <c r="F852" i="3" s="1"/>
  <c r="E903" i="3" l="1"/>
  <c r="F903" i="3" s="1"/>
  <c r="E886" i="3"/>
  <c r="F886" i="3" s="1"/>
  <c r="E869" i="3"/>
  <c r="F869" i="3" s="1"/>
  <c r="F792" i="3" l="1"/>
  <c r="F770" i="3"/>
  <c r="E724" i="3" l="1"/>
  <c r="F724" i="3" s="1"/>
  <c r="F725" i="3" s="1"/>
  <c r="F696" i="3"/>
  <c r="E685" i="3"/>
  <c r="F685" i="3" s="1"/>
  <c r="F701" i="3"/>
  <c r="F703" i="3" s="1"/>
  <c r="F636" i="3"/>
  <c r="F632" i="3"/>
  <c r="E635" i="3" s="1"/>
  <c r="F635" i="3" s="1"/>
  <c r="F629" i="3"/>
  <c r="F628" i="3"/>
  <c r="F627" i="3"/>
  <c r="F626" i="3"/>
  <c r="F625" i="3"/>
  <c r="F315" i="3"/>
  <c r="F316" i="3" s="1"/>
  <c r="E326" i="3" s="1"/>
  <c r="E610" i="3"/>
  <c r="F610" i="3" s="1"/>
  <c r="F603" i="3"/>
  <c r="F604" i="3"/>
  <c r="F611" i="3"/>
  <c r="F583" i="3"/>
  <c r="F589" i="3"/>
  <c r="F590" i="3" s="1"/>
  <c r="F564" i="3"/>
  <c r="F535" i="3"/>
  <c r="F541" i="3"/>
  <c r="F542" i="3" s="1"/>
  <c r="F517" i="3"/>
  <c r="F518" i="3" s="1"/>
  <c r="F496" i="3"/>
  <c r="F497" i="3" s="1"/>
  <c r="F493" i="3"/>
  <c r="F490" i="3"/>
  <c r="F452" i="3"/>
  <c r="F458" i="3"/>
  <c r="F459" i="3" s="1"/>
  <c r="F434" i="3"/>
  <c r="F435" i="3" s="1"/>
  <c r="F431" i="3"/>
  <c r="F430" i="3"/>
  <c r="E429" i="3"/>
  <c r="F429" i="3" s="1"/>
  <c r="F409" i="3"/>
  <c r="F414" i="3"/>
  <c r="F416" i="3" s="1"/>
  <c r="F389" i="3"/>
  <c r="F390" i="3" s="1"/>
  <c r="F395" i="3" s="1"/>
  <c r="F335" i="3"/>
  <c r="F341" i="3"/>
  <c r="F342" i="3" s="1"/>
  <c r="E595" i="3" l="1"/>
  <c r="F595" i="3" s="1"/>
  <c r="E730" i="3"/>
  <c r="F730" i="3" s="1"/>
  <c r="E708" i="3"/>
  <c r="F708" i="3" s="1"/>
  <c r="F565" i="3"/>
  <c r="E570" i="3" s="1"/>
  <c r="F570" i="3" s="1"/>
  <c r="E421" i="3"/>
  <c r="F421" i="3" s="1"/>
  <c r="E547" i="3"/>
  <c r="F547" i="3" s="1"/>
  <c r="F637" i="3"/>
  <c r="F630" i="3"/>
  <c r="F326" i="3"/>
  <c r="F612" i="3"/>
  <c r="F605" i="3"/>
  <c r="E502" i="3"/>
  <c r="F502" i="3" s="1"/>
  <c r="E523" i="3"/>
  <c r="F523" i="3" s="1"/>
  <c r="E464" i="3"/>
  <c r="F464" i="3" s="1"/>
  <c r="F432" i="3"/>
  <c r="E440" i="3" s="1"/>
  <c r="F440" i="3" s="1"/>
  <c r="E347" i="3"/>
  <c r="E617" i="3" l="1"/>
  <c r="F617" i="3" s="1"/>
  <c r="E642" i="3"/>
  <c r="F642" i="3" s="1"/>
  <c r="F298" i="3" l="1"/>
  <c r="F293" i="3"/>
  <c r="F302" i="3"/>
  <c r="F303" i="3" s="1"/>
  <c r="F275" i="3"/>
  <c r="F277" i="3" s="1"/>
  <c r="F270" i="3"/>
  <c r="F247" i="3"/>
  <c r="F253" i="3"/>
  <c r="F255" i="3" s="1"/>
  <c r="F221" i="3"/>
  <c r="F218" i="3"/>
  <c r="F219" i="3" s="1"/>
  <c r="E222" i="3" s="1"/>
  <c r="F222" i="3" s="1"/>
  <c r="F223" i="3" s="1"/>
  <c r="F215" i="3"/>
  <c r="F200" i="3"/>
  <c r="F196" i="3"/>
  <c r="F198" i="3" s="1"/>
  <c r="E201" i="3" s="1"/>
  <c r="F201" i="3" s="1"/>
  <c r="F202" i="3" s="1"/>
  <c r="E193" i="3"/>
  <c r="F193" i="3" s="1"/>
  <c r="E192" i="3"/>
  <c r="F192" i="3" s="1"/>
  <c r="F191" i="3"/>
  <c r="F177" i="3"/>
  <c r="F178" i="3" s="1"/>
  <c r="F169" i="3"/>
  <c r="F168" i="3"/>
  <c r="E282" i="3" l="1"/>
  <c r="F282" i="3" s="1"/>
  <c r="E260" i="3"/>
  <c r="F260" i="3" s="1"/>
  <c r="E308" i="3"/>
  <c r="F170" i="3"/>
  <c r="E183" i="3" s="1"/>
  <c r="F183" i="3" s="1"/>
  <c r="F216" i="3"/>
  <c r="E228" i="3" s="1"/>
  <c r="F228" i="3" s="1"/>
  <c r="F194" i="3"/>
  <c r="E207" i="3" s="1"/>
  <c r="F207" i="3" s="1"/>
  <c r="F154" i="3"/>
  <c r="F153" i="3"/>
  <c r="F152" i="3"/>
  <c r="F150" i="3"/>
  <c r="F147" i="3"/>
  <c r="F146" i="3"/>
  <c r="F145" i="3"/>
  <c r="F142" i="3"/>
  <c r="F141" i="3"/>
  <c r="F140" i="3"/>
  <c r="F139" i="3"/>
  <c r="F148" i="3" l="1"/>
  <c r="E151" i="3" s="1"/>
  <c r="F151" i="3" s="1"/>
  <c r="F155" i="3" s="1"/>
  <c r="F143" i="3"/>
  <c r="E160" i="3" l="1"/>
  <c r="F160" i="3" s="1"/>
  <c r="F125" i="3"/>
  <c r="F126" i="3" s="1"/>
  <c r="E128" i="3" s="1"/>
  <c r="F128" i="3" s="1"/>
  <c r="F129" i="3" s="1"/>
  <c r="F122" i="3"/>
  <c r="F97" i="3"/>
  <c r="F92" i="3"/>
  <c r="F123" i="3" l="1"/>
  <c r="E131" i="3" s="1"/>
  <c r="F131" i="3" s="1"/>
  <c r="F73" i="3" l="1"/>
  <c r="F75" i="3" s="1"/>
  <c r="E80" i="3" s="1"/>
  <c r="F80" i="3" s="1"/>
  <c r="F58" i="3"/>
  <c r="E63" i="3" s="1"/>
  <c r="F63" i="3" s="1"/>
  <c r="F36" i="3" l="1"/>
  <c r="F37" i="3" s="1"/>
  <c r="E39" i="3" s="1"/>
  <c r="F39" i="3" s="1"/>
  <c r="F40" i="3" s="1"/>
  <c r="F33" i="3"/>
  <c r="F32" i="3"/>
  <c r="F31" i="3"/>
  <c r="F30" i="3"/>
  <c r="E654" i="3"/>
  <c r="F654" i="3" s="1"/>
  <c r="F655" i="3" s="1"/>
  <c r="F651" i="3"/>
  <c r="F650" i="3"/>
  <c r="F658" i="3"/>
  <c r="F652" i="3" l="1"/>
  <c r="F34" i="3"/>
  <c r="E45" i="3" s="1"/>
  <c r="F45" i="3" s="1"/>
  <c r="E657" i="3"/>
  <c r="F657" i="3" s="1"/>
  <c r="F659" i="3" s="1"/>
  <c r="E664" i="3" l="1"/>
  <c r="F664" i="3" s="1"/>
  <c r="F365" i="3"/>
  <c r="F366" i="3" s="1"/>
  <c r="F360" i="3"/>
  <c r="F318" i="3"/>
  <c r="F371" i="3" l="1"/>
  <c r="E371" i="3"/>
  <c r="A1089" i="2" l="1"/>
  <c r="B1088" i="2"/>
  <c r="A859" i="2"/>
  <c r="B858" i="2"/>
  <c r="A734" i="2"/>
  <c r="B733" i="2"/>
  <c r="A664" i="2"/>
  <c r="B663" i="2"/>
  <c r="A660" i="2"/>
  <c r="A576" i="2"/>
  <c r="B575" i="2"/>
  <c r="F561" i="2"/>
  <c r="A485" i="2"/>
  <c r="B484" i="2"/>
  <c r="A464" i="2"/>
  <c r="B463" i="2"/>
  <c r="A376" i="2"/>
  <c r="B375" i="2"/>
  <c r="A356" i="2"/>
  <c r="B355" i="2"/>
  <c r="A252" i="2"/>
  <c r="B251" i="2"/>
  <c r="F249" i="2"/>
  <c r="A228" i="2"/>
  <c r="B227" i="2"/>
  <c r="B141" i="2"/>
  <c r="A141" i="2"/>
  <c r="F139" i="2"/>
  <c r="G139" i="2" s="1"/>
  <c r="B118" i="2"/>
  <c r="A118" i="2"/>
  <c r="B117" i="2"/>
  <c r="A117" i="2"/>
  <c r="F98" i="2"/>
  <c r="G98" i="2" s="1"/>
  <c r="G73" i="2"/>
  <c r="G72" i="2"/>
  <c r="G69" i="2"/>
  <c r="G70" i="2" s="1"/>
  <c r="F74" i="2" s="1"/>
  <c r="G74" i="2" s="1"/>
  <c r="G66" i="2"/>
  <c r="G65" i="2"/>
  <c r="G64" i="2"/>
  <c r="G67" i="2" s="1"/>
  <c r="B1" i="2"/>
  <c r="H92" i="1"/>
  <c r="H93" i="1" s="1"/>
  <c r="C92" i="1"/>
  <c r="A1090" i="2" s="1"/>
  <c r="H89" i="1"/>
  <c r="H88" i="1"/>
  <c r="H87" i="1"/>
  <c r="H86" i="1"/>
  <c r="H85" i="1"/>
  <c r="H84" i="1"/>
  <c r="H83" i="1"/>
  <c r="H82" i="1"/>
  <c r="H81" i="1"/>
  <c r="H80" i="1"/>
  <c r="H79" i="1"/>
  <c r="C79" i="1"/>
  <c r="A878" i="2" s="1"/>
  <c r="H78" i="1"/>
  <c r="C78" i="1"/>
  <c r="A860" i="2" s="1"/>
  <c r="H75" i="1"/>
  <c r="H74" i="1"/>
  <c r="K73" i="1"/>
  <c r="L73" i="1" s="1"/>
  <c r="H73" i="1"/>
  <c r="H72" i="1"/>
  <c r="H71" i="1"/>
  <c r="H70" i="1"/>
  <c r="C70" i="1"/>
  <c r="A735" i="2" s="1"/>
  <c r="K69" i="1"/>
  <c r="L69" i="1" s="1"/>
  <c r="H66" i="1"/>
  <c r="K65" i="1"/>
  <c r="L65" i="1" s="1"/>
  <c r="H65" i="1"/>
  <c r="H64" i="1"/>
  <c r="H67" i="1" s="1"/>
  <c r="C64" i="1"/>
  <c r="C65" i="1" s="1"/>
  <c r="H60" i="1"/>
  <c r="H61" i="1" s="1"/>
  <c r="C60" i="1"/>
  <c r="A661" i="2" s="1"/>
  <c r="H57" i="1"/>
  <c r="H56" i="1"/>
  <c r="H55" i="1"/>
  <c r="H54" i="1"/>
  <c r="C54" i="1"/>
  <c r="A577" i="2" s="1"/>
  <c r="H50" i="1"/>
  <c r="H49" i="1"/>
  <c r="H48" i="1"/>
  <c r="H47" i="1"/>
  <c r="C47" i="1"/>
  <c r="A486" i="2" s="1"/>
  <c r="L44" i="1"/>
  <c r="K43" i="1"/>
  <c r="L43" i="1" s="1"/>
  <c r="H43" i="1"/>
  <c r="H42" i="1" s="1"/>
  <c r="C43" i="1"/>
  <c r="A465" i="2" s="1"/>
  <c r="K42" i="1"/>
  <c r="L42" i="1" s="1"/>
  <c r="L41" i="1"/>
  <c r="H41" i="1"/>
  <c r="K40" i="1"/>
  <c r="L40" i="1" s="1"/>
  <c r="H40" i="1"/>
  <c r="L39" i="1"/>
  <c r="H39" i="1"/>
  <c r="K38" i="1"/>
  <c r="L38" i="1" s="1"/>
  <c r="H38" i="1"/>
  <c r="H37" i="1" s="1"/>
  <c r="C38" i="1"/>
  <c r="A377" i="2" s="1"/>
  <c r="L37" i="1"/>
  <c r="L36" i="1"/>
  <c r="H36" i="1"/>
  <c r="C36" i="1"/>
  <c r="A357" i="2" s="1"/>
  <c r="K35" i="1"/>
  <c r="L35" i="1" s="1"/>
  <c r="H35" i="1"/>
  <c r="K34" i="1"/>
  <c r="L34" i="1" s="1"/>
  <c r="H34" i="1"/>
  <c r="K33" i="1"/>
  <c r="L33" i="1" s="1"/>
  <c r="H33" i="1"/>
  <c r="L32" i="1"/>
  <c r="K32" i="1"/>
  <c r="H32" i="1"/>
  <c r="H31" i="1"/>
  <c r="C31" i="1"/>
  <c r="C32" i="1" s="1"/>
  <c r="K30" i="1"/>
  <c r="L30" i="1" s="1"/>
  <c r="H30" i="1"/>
  <c r="C30" i="1"/>
  <c r="A253" i="2" s="1"/>
  <c r="K28" i="1"/>
  <c r="L28" i="1" s="1"/>
  <c r="H28" i="1"/>
  <c r="H27" i="1" s="1"/>
  <c r="C28" i="1"/>
  <c r="A229" i="2" s="1"/>
  <c r="K27" i="1"/>
  <c r="L27" i="1" s="1"/>
  <c r="K26" i="1"/>
  <c r="L26" i="1" s="1"/>
  <c r="H26" i="1"/>
  <c r="H25" i="1"/>
  <c r="L24" i="1"/>
  <c r="H24" i="1"/>
  <c r="C24" i="1"/>
  <c r="A142" i="2" s="1"/>
  <c r="H22" i="1"/>
  <c r="H21" i="1" s="1"/>
  <c r="C22" i="1"/>
  <c r="A119" i="2" s="1"/>
  <c r="K20" i="1"/>
  <c r="L20" i="1" s="1"/>
  <c r="H16" i="1"/>
  <c r="L15" i="1"/>
  <c r="H15" i="1"/>
  <c r="H14" i="1"/>
  <c r="H13" i="1"/>
  <c r="K12" i="1"/>
  <c r="L12" i="1" s="1"/>
  <c r="H12" i="1"/>
  <c r="C12" i="1"/>
  <c r="C13" i="1" s="1"/>
  <c r="K11" i="1"/>
  <c r="L11" i="1" s="1"/>
  <c r="H11" i="1"/>
  <c r="C11" i="1"/>
  <c r="A2" i="2" s="1"/>
  <c r="H29" i="1" l="1"/>
  <c r="C55" i="1"/>
  <c r="A597" i="2" s="1"/>
  <c r="C80" i="1"/>
  <c r="C81" i="1" s="1"/>
  <c r="H51" i="1"/>
  <c r="H58" i="1"/>
  <c r="H23" i="1"/>
  <c r="H90" i="1"/>
  <c r="H18" i="1"/>
  <c r="H76" i="1"/>
  <c r="C14" i="1"/>
  <c r="A43" i="2"/>
  <c r="C82" i="1"/>
  <c r="A914" i="2"/>
  <c r="A295" i="2"/>
  <c r="C33" i="1"/>
  <c r="G75" i="2"/>
  <c r="F80" i="2" s="1"/>
  <c r="G80" i="2" s="1"/>
  <c r="H44" i="1"/>
  <c r="H96" i="1" s="1"/>
  <c r="A681" i="2"/>
  <c r="C66" i="1"/>
  <c r="A702" i="2" s="1"/>
  <c r="C25" i="1"/>
  <c r="C48" i="1"/>
  <c r="C71" i="1"/>
  <c r="A272" i="2"/>
  <c r="A896" i="2"/>
  <c r="C39" i="1"/>
  <c r="C56" i="1"/>
  <c r="A24" i="2"/>
  <c r="A665" i="2"/>
  <c r="H98" i="1" l="1"/>
  <c r="H97" i="1"/>
  <c r="A317" i="2"/>
  <c r="C34" i="1"/>
  <c r="A336" i="2" s="1"/>
  <c r="C26" i="1"/>
  <c r="A199" i="2" s="1"/>
  <c r="A171" i="2"/>
  <c r="A507" i="2"/>
  <c r="C49" i="1"/>
  <c r="A932" i="2"/>
  <c r="C83" i="1"/>
  <c r="A618" i="2"/>
  <c r="C57" i="1"/>
  <c r="A639" i="2" s="1"/>
  <c r="C72" i="1"/>
  <c r="A763" i="2"/>
  <c r="C40" i="1"/>
  <c r="A396" i="2"/>
  <c r="A59" i="2"/>
  <c r="C15" i="1"/>
  <c r="H99" i="1" l="1"/>
  <c r="H101" i="1" s="1"/>
  <c r="H104" i="1" s="1"/>
  <c r="H105" i="1" s="1"/>
  <c r="H106" i="1" s="1"/>
  <c r="A416" i="2"/>
  <c r="C41" i="1"/>
  <c r="A441" i="2" s="1"/>
  <c r="C73" i="1"/>
  <c r="A793" i="2"/>
  <c r="A957" i="2"/>
  <c r="C84" i="1"/>
  <c r="A82" i="2"/>
  <c r="C16" i="1"/>
  <c r="A100" i="2" s="1"/>
  <c r="A527" i="2"/>
  <c r="C50" i="1"/>
  <c r="A551" i="2" s="1"/>
  <c r="A799" i="2" l="1"/>
  <c r="C74" i="1"/>
  <c r="A976" i="2"/>
  <c r="C85" i="1"/>
  <c r="C86" i="1" l="1"/>
  <c r="A992" i="2"/>
  <c r="A822" i="2"/>
  <c r="C75" i="1"/>
  <c r="A843" i="2" s="1"/>
  <c r="A1019" i="2" l="1"/>
  <c r="C87" i="1"/>
  <c r="A1032" i="2" l="1"/>
  <c r="C88" i="1"/>
  <c r="C89" i="1" l="1"/>
  <c r="A1066" i="2" s="1"/>
  <c r="A1045" i="2"/>
</calcChain>
</file>

<file path=xl/sharedStrings.xml><?xml version="1.0" encoding="utf-8"?>
<sst xmlns="http://schemas.openxmlformats.org/spreadsheetml/2006/main" count="6019" uniqueCount="533">
  <si>
    <t>SECRETARIA DE EDUCACIÓN MUNICIPAL</t>
  </si>
  <si>
    <t>MEJORAMIENTO INSTITUCION EDUCATIVA CELMIRA BUENO SEDE MARIANO OSPINA PEREZ - ADECUACION  COCINA</t>
  </si>
  <si>
    <t>CUADRO DE CANTIDADES Y PRECIOS</t>
  </si>
  <si>
    <t>ITEMS</t>
  </si>
  <si>
    <t>ACTIVIDAD</t>
  </si>
  <si>
    <t>UNIDAD</t>
  </si>
  <si>
    <t>CANTIDAD/ TOTAL</t>
  </si>
  <si>
    <t>VALOR UNIT</t>
  </si>
  <si>
    <t>V/R TOTAL</t>
  </si>
  <si>
    <t>PRELIMINARES</t>
  </si>
  <si>
    <t>CERRAMIENTO TELA FIB.TEJIDA H=2.10M-BORD</t>
  </si>
  <si>
    <t>ML</t>
  </si>
  <si>
    <t>CINTA SEGURIDAD PREVENTIVA A=8CM-250MTS.</t>
  </si>
  <si>
    <t>UND</t>
  </si>
  <si>
    <t>EXCAVACION TIERRA A MANO</t>
  </si>
  <si>
    <t>M3</t>
  </si>
  <si>
    <t>RELLENO ROCAMUERTA COMPACT-RANA+ACARREO (INCLUYE TRANSPORTE)</t>
  </si>
  <si>
    <t>RETIRO ESCOMBROS MANUAL-VOLQUETA. INCLUYE
DISPOSICiÓN EN BOTADERO OFICIAL (DECRETO 0291 de 2005)</t>
  </si>
  <si>
    <t>DEMOL.MURO LAD. SOGA</t>
  </si>
  <si>
    <t>M2</t>
  </si>
  <si>
    <t>TOTAL CAPITULO</t>
  </si>
  <si>
    <t xml:space="preserve">INSTALACIONES ELECTRICAS  </t>
  </si>
  <si>
    <t>ILUMINACION</t>
  </si>
  <si>
    <t>PANEL LED 30X120 40-50W CON MARCO DE INCRUSTAR, COLGAR O SOBREPONER (MARCA RECONOCIDA)</t>
  </si>
  <si>
    <t>TOMACORRIENTES, INTERRUPTORES Y ACCESORIOS</t>
  </si>
  <si>
    <t>SAL TOMA 120 EMT (CABLE COBRE HF-ZH)</t>
  </si>
  <si>
    <t>SALIDA S1 EMT (CABLE COBRE HF-ZH) EMT</t>
  </si>
  <si>
    <t xml:space="preserve">SAL LAMP (CABLE COBRE HF-ZH) EMT </t>
  </si>
  <si>
    <t>TUBERIAS Y BANDEJAS ELECTRICAS</t>
  </si>
  <si>
    <t xml:space="preserve">TUBERÍA EMT 3/4 </t>
  </si>
  <si>
    <t xml:space="preserve">CABLES </t>
  </si>
  <si>
    <t xml:space="preserve">CABLE COBRE HF-ZH# 12 </t>
  </si>
  <si>
    <t>ACOM.E.2F(2# 4+1# 8) 1" EMT"</t>
  </si>
  <si>
    <t>ACOM.E.2F(2# 10+1#10) ,3/4" EMT"</t>
  </si>
  <si>
    <t>CABLE COBRE DESNUDO #1/0</t>
  </si>
  <si>
    <t>CABLE ENCAUCHETADO HF-ZH# 3*12 AWG</t>
  </si>
  <si>
    <t>PROTECCIONES ELECTRICAS</t>
  </si>
  <si>
    <t>BREAKER 1F DESDE 15 HASTA 60 AMP</t>
  </si>
  <si>
    <t>CAJAS Y GABINETES</t>
  </si>
  <si>
    <t>TABLERO 3F 24 CTOS NTQ</t>
  </si>
  <si>
    <t>CAJA RECTANGULAR DE ALUMINIO 5800.</t>
  </si>
  <si>
    <t>CAJA DE PASO CONCRETO 5O X5O CM</t>
  </si>
  <si>
    <t>APU</t>
  </si>
  <si>
    <t>TAPA CAJA MARCO ANGULO 40X40 - 50X50</t>
  </si>
  <si>
    <t>TAPA CIEGA DE 2*4 METÁLICA</t>
  </si>
  <si>
    <t>REGATAS Y RESANE</t>
  </si>
  <si>
    <t>RESANE REPELLO MURO 1:3</t>
  </si>
  <si>
    <t>MURO</t>
  </si>
  <si>
    <t>MURO LAD.SOGA SUCIO</t>
  </si>
  <si>
    <t>REPELLO MURO 1:3</t>
  </si>
  <si>
    <t>CINTA CONFINAMIENTO MURO 3000 PSI</t>
  </si>
  <si>
    <t>COLUMNA AMARRE MURO 3000 PSI</t>
  </si>
  <si>
    <t>PINTURA</t>
  </si>
  <si>
    <t>ESTUCO ACRLICO</t>
  </si>
  <si>
    <t>RASQUETEADA-LAVADA SUPERFICIE</t>
  </si>
  <si>
    <t>EPOXICA MURO POLIAMIDA</t>
  </si>
  <si>
    <t>EPOXICA CIELOS POLIAMIDA</t>
  </si>
  <si>
    <t xml:space="preserve">CONEXIÓN GAS </t>
  </si>
  <si>
    <t xml:space="preserve">CONEXIÓN DE GAS </t>
  </si>
  <si>
    <t>GLB</t>
  </si>
  <si>
    <t>PISOS</t>
  </si>
  <si>
    <t>DEMOL.ANDEN/CONTRAPISO CONC.E 7.6 A 12CM</t>
  </si>
  <si>
    <t>CONTRAPISO CONCRETO E=15CM 2.500Psi</t>
  </si>
  <si>
    <t>BALDOSA GRANO # 2-3 30-35x30-35 CONMARMO</t>
  </si>
  <si>
    <t>CARPINTERIA METALICA</t>
  </si>
  <si>
    <t>ESTRUCTURA METALlCA EN ACERO ESTRUCTURAL TIPO TUBERIAS Y PERLINES PARA CUBIERTA (SEGUN DISEÑO) INCLUYE FABRICACION, TRANSPORTE, MONTAJE, PINTURA ANTICORROSIVO Y ESMALTE</t>
  </si>
  <si>
    <t>MESON A.INOX. 51-60CM CAL.18 T-304</t>
  </si>
  <si>
    <t>NAVE LAM.LLENA BAT.+CERR.+PINT CAL.20</t>
  </si>
  <si>
    <t>CAMPANA EXTRACTORA EN ACERO INOXIDABLE</t>
  </si>
  <si>
    <t>MARCO LAM. 1.51-2.0 M CAL.20 LISO S/LUCE</t>
  </si>
  <si>
    <t>TEJA UPVC E=2,5MM</t>
  </si>
  <si>
    <t>LAVAPLATOS [S] A.INOX 40X40X18-20CM DR</t>
  </si>
  <si>
    <t>CORTINA ENROLLABLE PENTAGRAMA APERT-1-5%</t>
  </si>
  <si>
    <t xml:space="preserve">INSTALACIONES HIDRO SANITARIAS </t>
  </si>
  <si>
    <t>TUB.PVC 6 SANI.</t>
  </si>
  <si>
    <t>TUB.PVC 2 SANI.</t>
  </si>
  <si>
    <t>TUB.PVC 3 SANI.</t>
  </si>
  <si>
    <t>TUB.PVC 4 SANI.</t>
  </si>
  <si>
    <t>CAJA INSPECCION 80x 80 CM [CONCRETO]</t>
  </si>
  <si>
    <t>TRAMPA GRASAS 125 LITROS</t>
  </si>
  <si>
    <t>INSTALACION TUBERIA PRESION ,1/2"</t>
  </si>
  <si>
    <t>PUNTO AGUA FRIA PVC ,1/2</t>
  </si>
  <si>
    <t>PTO</t>
  </si>
  <si>
    <t>SIFON SANITARIO PVC 3"</t>
  </si>
  <si>
    <t>SIFON SANITARIO PVC 4"</t>
  </si>
  <si>
    <t>VALVULA CIERRE ELASTICO ,1/2"</t>
  </si>
  <si>
    <t>GRIFO LAVAPLATOS 8 MEZCL</t>
  </si>
  <si>
    <t>RETIRO DE SALDOS Y LIMPIEZA GENERAL</t>
  </si>
  <si>
    <t>LIMPIEZA GENERAL</t>
  </si>
  <si>
    <t xml:space="preserve">TOTAL COSTO DIRECTO </t>
  </si>
  <si>
    <t xml:space="preserve">ADMINISTRACIÓN (33%) </t>
  </si>
  <si>
    <t>UTILIDAD (5%)</t>
  </si>
  <si>
    <t>TOTAL COSTOS INDIRECTOS</t>
  </si>
  <si>
    <t>PRESUPUESTO TOTAL</t>
  </si>
  <si>
    <t>PRESUPUESTO OBRA</t>
  </si>
  <si>
    <t>INTERVENTORIA</t>
  </si>
  <si>
    <t>COSTO TOTAL</t>
  </si>
  <si>
    <t>Unidad: ML</t>
  </si>
  <si>
    <t>DESCRIPCION</t>
  </si>
  <si>
    <t>CANT.</t>
  </si>
  <si>
    <t>DESP.%</t>
  </si>
  <si>
    <t>PRECIO UNIT</t>
  </si>
  <si>
    <t>VALOR TOTAL</t>
  </si>
  <si>
    <t>MATERIALES</t>
  </si>
  <si>
    <t>GUADUA [TACO] 2.50-3M</t>
  </si>
  <si>
    <t>PUNTILLA 2 CC</t>
  </si>
  <si>
    <t>LBS</t>
  </si>
  <si>
    <t>ALAMBRE GALVANIZADO # 18</t>
  </si>
  <si>
    <t>KG</t>
  </si>
  <si>
    <t>MALLA FIBRA TEJIDA H=2.10M</t>
  </si>
  <si>
    <t>SUBTOTAL MATERIALES</t>
  </si>
  <si>
    <t>MANO DE OBRA</t>
  </si>
  <si>
    <t>M.O. ALBANILERIA 1 AYUDANTE-1 OFI</t>
  </si>
  <si>
    <t>HC</t>
  </si>
  <si>
    <t>SUBTOTAL MANO DE OBRA</t>
  </si>
  <si>
    <t>EQUIPO</t>
  </si>
  <si>
    <t>HERRAMIENTA MENOR</t>
  </si>
  <si>
    <t>SUBTOTAL EQUIPO</t>
  </si>
  <si>
    <t>OTROS</t>
  </si>
  <si>
    <t>SUBTOTAL OTROS</t>
  </si>
  <si>
    <t>COSTO DIRECTO</t>
  </si>
  <si>
    <t>Unidad: UND</t>
  </si>
  <si>
    <t>CINTA SEGURIDAD PREVENTIVA</t>
  </si>
  <si>
    <t>ROL</t>
  </si>
  <si>
    <t>HIERRO de 60000 PSI 420 MPA</t>
  </si>
  <si>
    <t>KLS</t>
  </si>
  <si>
    <t>MEZCLA CONCRETO 1:2.5:4« 2500 PSI-17.5MPa</t>
  </si>
  <si>
    <t>M.O. ALBANILERIA 1 AYUDANTE</t>
  </si>
  <si>
    <t>Unidad: M3</t>
  </si>
  <si>
    <t>ITEM: 2,03</t>
  </si>
  <si>
    <t>ROCA MUERTA</t>
  </si>
  <si>
    <t>GASOLINA CORRIENTE</t>
  </si>
  <si>
    <t>GLN</t>
  </si>
  <si>
    <t>ACEITE MOTOR 4 TIEMPOS</t>
  </si>
  <si>
    <t>M.O. ALBANILERIA 3 AYUDANTE-1 OFI</t>
  </si>
  <si>
    <t>VIBROCOMPACTADOR TIPO RANA</t>
  </si>
  <si>
    <t>DIA</t>
  </si>
  <si>
    <t>CARRETA TIPO BUGUI</t>
  </si>
  <si>
    <t>Unidad:  M3</t>
  </si>
  <si>
    <t>ITEM:  10,03</t>
  </si>
  <si>
    <t>VOLQUETA(ACARREO)</t>
  </si>
  <si>
    <t>M3K</t>
  </si>
  <si>
    <t>Unidad: M2</t>
  </si>
  <si>
    <t>ITEM:  8,03</t>
  </si>
  <si>
    <t>CABLE CU ENCAUCH 3x12 HF-ZH</t>
  </si>
  <si>
    <t>PRENSA ESTOPA 1/2" (13,5 mm)</t>
  </si>
  <si>
    <t>M.O. ELECTRICAS 1 AYUDANTE-1 OFI</t>
  </si>
  <si>
    <t>SUBTOTAL  MANO DE OBRA</t>
  </si>
  <si>
    <t>SAL TOMA 120 EMT</t>
  </si>
  <si>
    <t xml:space="preserve">ALAMBRE COBRE THWN #12 </t>
  </si>
  <si>
    <t>ALAMBRE COBRE THWN #14</t>
  </si>
  <si>
    <t>GRAPA GALV-GRUESA 3/4"</t>
  </si>
  <si>
    <t>CONECTOR DE RESORTE 12 AWG</t>
  </si>
  <si>
    <t>ud.</t>
  </si>
  <si>
    <t>TOMA DOBLE P-T AMBIA</t>
  </si>
  <si>
    <t>ADAPTADOR EMT .3/4"</t>
  </si>
  <si>
    <t>UNION 3/4" EMT"</t>
  </si>
  <si>
    <t>CURVA EMT MET ,3/4"</t>
  </si>
  <si>
    <t>CAJA RAWELT 3/4"</t>
  </si>
  <si>
    <t>TUBO EMT 3/4"X 3 MT"</t>
  </si>
  <si>
    <t>SUBTOTAL TRANSPORTE</t>
  </si>
  <si>
    <t>SALIDA S1 EMT (HF-ZH) EMT</t>
  </si>
  <si>
    <t>Unidad:  ud.</t>
  </si>
  <si>
    <t xml:space="preserve"> ÍTEM:    </t>
  </si>
  <si>
    <t>DESCRIPCIÓN</t>
  </si>
  <si>
    <t>CABLE COBRE HF-ZH# 12</t>
  </si>
  <si>
    <t>ml</t>
  </si>
  <si>
    <t>kg</t>
  </si>
  <si>
    <t>SWITCHE SENCILLO LUNARE</t>
  </si>
  <si>
    <t>und</t>
  </si>
  <si>
    <t>MOIE01-MANO OBRA ELÉCTRICAS 1 AYUDANTE-1 OFI</t>
  </si>
  <si>
    <t>HRS</t>
  </si>
  <si>
    <t>%</t>
  </si>
  <si>
    <t>TRANSPORTE</t>
  </si>
  <si>
    <t xml:space="preserve"> PRECIO UNIT </t>
  </si>
  <si>
    <r>
      <rPr>
        <sz val="9"/>
        <rFont val="Arial"/>
        <family val="2"/>
        <charset val="1"/>
      </rPr>
      <t xml:space="preserve">ALAMBRE COBRE </t>
    </r>
    <r>
      <rPr>
        <sz val="9"/>
        <rFont val="Arial Narrow"/>
        <family val="2"/>
        <charset val="1"/>
      </rPr>
      <t>HF-ZH</t>
    </r>
    <r>
      <rPr>
        <i/>
        <sz val="9"/>
        <rFont val="Arial Narrow"/>
        <family val="2"/>
        <charset val="1"/>
      </rPr>
      <t xml:space="preserve"> </t>
    </r>
    <r>
      <rPr>
        <sz val="9"/>
        <rFont val="Arial"/>
        <family val="2"/>
        <charset val="1"/>
      </rPr>
      <t>#12</t>
    </r>
  </si>
  <si>
    <t>ALAMBRE COBRE HF-ZH #14</t>
  </si>
  <si>
    <t>GRAPA GALV-GRUESA ,3/4</t>
  </si>
  <si>
    <t>ADAPTADOR EMT .3/4</t>
  </si>
  <si>
    <t>UNION 3/4"" EMT</t>
  </si>
  <si>
    <t>CURVA EMT MET ,3/4</t>
  </si>
  <si>
    <t>CAJA RAWELT ¾</t>
  </si>
  <si>
    <t>TUBO EMT 3/4""X 3 MT"</t>
  </si>
  <si>
    <t xml:space="preserve">TAPA CIEGA </t>
  </si>
  <si>
    <t>TUBERIA EMT 3/4</t>
  </si>
  <si>
    <t>4088-"GRAPA GALV-GRUESA 3/4"""</t>
  </si>
  <si>
    <t>5935-"ADAPTADOR EMT .3/4"""</t>
  </si>
  <si>
    <t>5936-"UNION 3/4"" EMT"</t>
  </si>
  <si>
    <t>CABLE COBRE THW # 12 LIBRE DE HALOGENOS</t>
  </si>
  <si>
    <t>CABLE COBRE THW # 8</t>
  </si>
  <si>
    <t>CABLE COBRE THW # 4</t>
  </si>
  <si>
    <t>UNION EMT 1"</t>
  </si>
  <si>
    <t>CURVA EMT MET 1"</t>
  </si>
  <si>
    <t>TUBO EMT 3MT X1"</t>
  </si>
  <si>
    <t>CABLE COBRE THW # 10</t>
  </si>
  <si>
    <t>CABLE ENCAUCHETADO 3X 12</t>
  </si>
  <si>
    <t>CABLE ENCAUCHETADO 3 X 12</t>
  </si>
  <si>
    <t>gal.</t>
  </si>
  <si>
    <t>BREAKER 1x 15  AMP</t>
  </si>
  <si>
    <t>TABLERO 3F-24 CTOS TWC</t>
  </si>
  <si>
    <t>ALAMBRE NEGRO # 18</t>
  </si>
  <si>
    <t>HIERRO .1/2" 60.000 [6M] FIGURADO</t>
  </si>
  <si>
    <t>MEZCLA CONCRETO 1:2:4   2850 PSI-20.0MPa</t>
  </si>
  <si>
    <t>MORTERO   1:3</t>
  </si>
  <si>
    <t>MORTERO   1:4</t>
  </si>
  <si>
    <t>M.O. ALBANILERIA 2 AYUDANTE</t>
  </si>
  <si>
    <t>ANTICORROSIVO R 310</t>
  </si>
  <si>
    <t>LTS</t>
  </si>
  <si>
    <t>SOLDADURA 6013 x 1/8</t>
  </si>
  <si>
    <t>ANGULO 1,1/2 x 3/16</t>
  </si>
  <si>
    <t>MEZCLA CONCRETO 1:2:3   3100 PSI 210 MPa</t>
  </si>
  <si>
    <t>M.O. METALISTERIA 1 AYUDANTE-1 OFI</t>
  </si>
  <si>
    <t>ANDAMIO METALICO TUBULAR</t>
  </si>
  <si>
    <t>U/D</t>
  </si>
  <si>
    <t>LADR SUCIO COMUN</t>
  </si>
  <si>
    <t>TABLA 1x10x300 OTOBO</t>
  </si>
  <si>
    <t>MEZCLA CONCRETO 1:2:3   3000 PSI 210 MPa</t>
  </si>
  <si>
    <t>VIBRADOR</t>
  </si>
  <si>
    <t>TACO METALICO EXTENSION DE 2.OM A 3.30MT</t>
  </si>
  <si>
    <t>ESTUCO PLASTICO INTERIOR</t>
  </si>
  <si>
    <t>M.O. PINTURA 1 OFI</t>
  </si>
  <si>
    <t>Unidad:  M2</t>
  </si>
  <si>
    <t>LIJA 400 AGUA</t>
  </si>
  <si>
    <t>PLI</t>
  </si>
  <si>
    <t>AGUA</t>
  </si>
  <si>
    <t>ACIDO MURIATICO</t>
  </si>
  <si>
    <t>M.O. PINTURA 1 AYUDANTE-1 OFI</t>
  </si>
  <si>
    <t>EPOXI POLIAMIDA - B CATALI</t>
  </si>
  <si>
    <t>EPOXI POLIAMIDA - A</t>
  </si>
  <si>
    <t>COMPRESOR AIRE + PISTOLA</t>
  </si>
  <si>
    <t>Global</t>
  </si>
  <si>
    <t>PUNTILLA 1.1/2 CC</t>
  </si>
  <si>
    <t>TABLA 1x08x300 OTOBO [1C]</t>
  </si>
  <si>
    <t>CERA PARA PISOS</t>
  </si>
  <si>
    <t>ESPONJA ACERO BRILLO PISO</t>
  </si>
  <si>
    <t>CRISTAL BASE SELLADOR</t>
  </si>
  <si>
    <t>TACHE CAUCHO DIAMANTADO</t>
  </si>
  <si>
    <t>JGO</t>
  </si>
  <si>
    <t>CEMENTO BLANCO</t>
  </si>
  <si>
    <t>LIJA 320 AGUA</t>
  </si>
  <si>
    <t>ACIDO OXALICO</t>
  </si>
  <si>
    <t>MARMOLINA BLANCA</t>
  </si>
  <si>
    <t>BTO</t>
  </si>
  <si>
    <t>BALDOSA GRANO MARMOL 30-33</t>
  </si>
  <si>
    <t>MANO OBRA OFICIAL ALBANILERIA</t>
  </si>
  <si>
    <t>M.O. ALB. ACABADOS 1 AYUDANTE-1 OFI</t>
  </si>
  <si>
    <t>PULIDORA PISO 2 EJES</t>
  </si>
  <si>
    <t>TUB A.INOX 1 12</t>
  </si>
  <si>
    <t>PLACOTEX [PEGANTE IMP.]</t>
  </si>
  <si>
    <t>GL</t>
  </si>
  <si>
    <t>ANTICORROSIVO PHCL</t>
  </si>
  <si>
    <t>MASILLA PLASTICA TEC PANEL</t>
  </si>
  <si>
    <r>
      <rPr>
        <sz val="9"/>
        <rFont val="Arial"/>
        <family val="2"/>
        <charset val="1"/>
      </rPr>
      <t>CU</t>
    </r>
    <r>
      <rPr>
        <sz val="9"/>
        <rFont val="Microsoft YaHei"/>
        <family val="2"/>
      </rPr>
      <t>ﾑ</t>
    </r>
  </si>
  <si>
    <t>LAM.ACERO INOX C.18 304</t>
  </si>
  <si>
    <t>SOLDADURA ACERO INOXIDABLE</t>
  </si>
  <si>
    <t>OXICORTE (OXIGENO-ACETILENO)</t>
  </si>
  <si>
    <t>PULIDORA CON PIEDRA O DISCO</t>
  </si>
  <si>
    <t>MAQUINA DOBLADORA LAMINA</t>
  </si>
  <si>
    <t>LAM</t>
  </si>
  <si>
    <t>ESMALTE SINTETICO MATE</t>
  </si>
  <si>
    <t>GLS</t>
  </si>
  <si>
    <t>DISOLVENTE</t>
  </si>
  <si>
    <t>SOLDADURA 6011 x 1/8"</t>
  </si>
  <si>
    <t>LAM.COLD ROLLED C.20 122x244 CM</t>
  </si>
  <si>
    <t>FALLEVA SOBREPONER 6"</t>
  </si>
  <si>
    <t>SUBCONTRATO CARPINTERIA METALICA</t>
  </si>
  <si>
    <t>PULIDORA MANUAL ELECTRICA</t>
  </si>
  <si>
    <t>SOLDADOR ELECTRICO</t>
  </si>
  <si>
    <t>Unidad:  UND</t>
  </si>
  <si>
    <t xml:space="preserve">LAVAPLATOS SOB 40X40 AI DR    </t>
  </si>
  <si>
    <t>KIT SIFON LAVAPLATOS PVC</t>
  </si>
  <si>
    <t>SILICONA TRANSPARENTE 781</t>
  </si>
  <si>
    <t>M.O. HIDROSANIT. 1 AYUDANTE-1 OFI</t>
  </si>
  <si>
    <t>CORTINA ENOLLAB.PENTAGRAMA</t>
  </si>
  <si>
    <t>M.O. CARP.ALUMINIO 1 AYUDANTE-1 OFI</t>
  </si>
  <si>
    <t>LIMPIADOR PVC 760 GRMS</t>
  </si>
  <si>
    <t>SOLDADURA PVC ,1/ 4 GLN</t>
  </si>
  <si>
    <t>TUBO SAN 6" PVC"</t>
  </si>
  <si>
    <t>TUBO SAN 2" PVC"</t>
  </si>
  <si>
    <t>UNIQN SAN PVC 2</t>
  </si>
  <si>
    <t>TUBO SAN 3" PVC"</t>
  </si>
  <si>
    <t>UNIQN SAN PVC 3"</t>
  </si>
  <si>
    <t>TUBO SAN 4" PVC"</t>
  </si>
  <si>
    <t>HIERRO .3/8" 37.000 [CH]</t>
  </si>
  <si>
    <t>MORTERO   1:2</t>
  </si>
  <si>
    <t>TRAMPA GRASA 125 LITROS</t>
  </si>
  <si>
    <t>M.O. INSTAL.HIDR. 1 AYUDANTE-1 OFIC</t>
  </si>
  <si>
    <t>Unidad: PTO</t>
  </si>
  <si>
    <t>ADAP.M PRS PVC .1/2</t>
  </si>
  <si>
    <t>CODO GALV .1/2x90</t>
  </si>
  <si>
    <t>CODO PRS .1/2x90</t>
  </si>
  <si>
    <t>NIPLE GALV .1/2x 5 CM</t>
  </si>
  <si>
    <t>TAPON PRS PVC .1/2</t>
  </si>
  <si>
    <t>TUBO PRS .1/2 RDE-13.5</t>
  </si>
  <si>
    <t>WIPE</t>
  </si>
  <si>
    <t>LIMPIADOR PVC 112 GRMS</t>
  </si>
  <si>
    <t>SIFON SANI PVC 3"</t>
  </si>
  <si>
    <t>SIFON SANI PVC 4"</t>
  </si>
  <si>
    <t>VALVULA C.ELASTICO .1/2"</t>
  </si>
  <si>
    <t>CINTA TEFLON 10 MTS</t>
  </si>
  <si>
    <t>TEE GALV .1/2"</t>
  </si>
  <si>
    <t>MANGUERA FLEXIBLE GRIFLEX</t>
  </si>
  <si>
    <t>GRIFERIA LAVAP.MEZCL 8"</t>
  </si>
  <si>
    <t>LOCALIZACION-REPLANTEO OBRA ARQUITECTON.</t>
  </si>
  <si>
    <t>LISTON 2 x2x300 OTOBO</t>
  </si>
  <si>
    <t>PIOLA GRUESA 50 METROS</t>
  </si>
  <si>
    <t>MINERAL ROJO</t>
  </si>
  <si>
    <t>M.O. ALBANILERIA 2 AYUDANTE-1 OFI</t>
  </si>
  <si>
    <t>M.O. TOPOGRAFIA 1 CADENERO-1 TOP</t>
  </si>
  <si>
    <t>DESM.CUBIERTA FIBRO CEMENTO</t>
  </si>
  <si>
    <t>DESM.ESTRUCTURA MADERA T.ASBESTO CEMENTO</t>
  </si>
  <si>
    <t>TABLONES DE 3 MTS</t>
  </si>
  <si>
    <t>DEMOL.CIELO FALSO TODO TIPO (INCLUYE ESTRUCTURA)</t>
  </si>
  <si>
    <t>RETIRO DE SALDOS EN SITIO</t>
  </si>
  <si>
    <t>ITEM: 1,07</t>
  </si>
  <si>
    <t>Unidad: KLS</t>
  </si>
  <si>
    <t>ESMALTE PINTUCOAT</t>
  </si>
  <si>
    <t>PINTURA ANTICORROSIVA</t>
  </si>
  <si>
    <t>ACERO ESTRUCT. ASTM A-36</t>
  </si>
  <si>
    <t>M.O. ALBANILERIA 3 AYUDANTE</t>
  </si>
  <si>
    <t>PLUMA GRUA 500 KILOS</t>
  </si>
  <si>
    <t>HIERRO .5/8" 60.000 [12M]</t>
  </si>
  <si>
    <t>TUERCA HEXAGONAL 5/8"</t>
  </si>
  <si>
    <t>ANDAMIO METALICO TUBULAR CERTIFICADO</t>
  </si>
  <si>
    <t>TEJA UPVC 11.8OX1.13M</t>
  </si>
  <si>
    <t>AMARRA TEJA TAPA PLASTICA</t>
  </si>
  <si>
    <t>UPVC SET FIJACION PLACA-TO</t>
  </si>
  <si>
    <t>Unidad:  ML</t>
  </si>
  <si>
    <t>CABALLETE UPVC 90-110CM</t>
  </si>
  <si>
    <t>CABALLETE UPVC 2,5 MM</t>
  </si>
  <si>
    <t>C.FALSO LAMINA PVC A=25CM E=10MM</t>
  </si>
  <si>
    <t>ALAMBRE GALVANIZADO # 10</t>
  </si>
  <si>
    <t>PERFIL D CANAL 40 GALV 3.0</t>
  </si>
  <si>
    <t>ANGULO 29x29x2440MM C.26</t>
  </si>
  <si>
    <t>PERFIL D OMEGA 60 244-C26</t>
  </si>
  <si>
    <t>PUNTILLA 1.1/2 AC</t>
  </si>
  <si>
    <t>CHAZO EXPANDIBLE 3/8"</t>
  </si>
  <si>
    <t>LAMINA PVC 25CM 1OMM 595O</t>
  </si>
  <si>
    <t>PERFIL PVC PERIMETRAL S-S</t>
  </si>
  <si>
    <t>PERFIL PVC PERIMETRAL C-S</t>
  </si>
  <si>
    <t>PERFIL PVC PERIMETRAL P-P</t>
  </si>
  <si>
    <t>PERFIL PVC SOPORTE SUJECC</t>
  </si>
  <si>
    <t>MANO OBRA PANELERIA 1 OFICIAL-1AYUDANTE</t>
  </si>
  <si>
    <t>CRUCETA ANDAMIO</t>
  </si>
  <si>
    <t>SOLAPA LAMINA GALVANIZADA</t>
  </si>
  <si>
    <t>PUNTILLA 2 AC</t>
  </si>
  <si>
    <t>LAM.GALVANIZADA C.30</t>
  </si>
  <si>
    <t>CANAL LAMINA GALVANIZADA CAL.22</t>
  </si>
  <si>
    <t>LAM.GALVANIZADA C.22 100x200 CM</t>
  </si>
  <si>
    <t>SOLDADURA ESTAÑO</t>
  </si>
  <si>
    <t>PLATINA 1/ 8x1 x6M</t>
  </si>
  <si>
    <t>M.O. CARP.TALLER 1 AYUDANTE-1 OFI</t>
  </si>
  <si>
    <t>TIJERAS O DIAGONALES CORTAS O LARGAS</t>
  </si>
  <si>
    <t xml:space="preserve">DEMOLICION CULATA MURO </t>
  </si>
  <si>
    <t>MURO CULATA LAD.SOGA SUCIO</t>
  </si>
  <si>
    <t>COLUMNA AMARRE MURO CULATA E=15CM-20CM</t>
  </si>
  <si>
    <t>VIGA CONCR.AMARRE MURO CULATA 10-12x20CM</t>
  </si>
  <si>
    <t>VARETA 2"x2"x3M</t>
  </si>
  <si>
    <t>VARETA 2"x1"x3M</t>
  </si>
  <si>
    <t>ESMALTE SEMIBRILLANTE</t>
  </si>
  <si>
    <t>PINTURA ESMALTE SOBRE COLUMNAS CIRCULARES D=35 CM (2M)</t>
  </si>
  <si>
    <t>TEJA UPVC E=2,5 MM</t>
  </si>
  <si>
    <t>SUMINISTRO E INSTALACION CONTRAVIENTOS EN VARILLA LISA ROSCADA DE 5/8"  PERNADA A LA ESTRUCTURA METALICA</t>
  </si>
  <si>
    <t>ALFAGIA CONCRETO A=21-30CM</t>
  </si>
  <si>
    <t>DILATAC.MADERA</t>
  </si>
  <si>
    <t>ACERO REFUERZO FLEJADO 60000 PSI 420Mpa</t>
  </si>
  <si>
    <t>SEGUETA SIN MARCO</t>
  </si>
  <si>
    <t>RASQUETEADA-LIJADA-RESANE</t>
  </si>
  <si>
    <t>ESTUCO LISTO POLVO</t>
  </si>
  <si>
    <t>ACRONAL</t>
  </si>
  <si>
    <t>REGATAS SOBRE MUROS</t>
  </si>
  <si>
    <t>REPELLO MURO 1:2</t>
  </si>
  <si>
    <t>REPELLO MURO CULATAS 1:3</t>
  </si>
  <si>
    <t>FILOS - DILATACIONES</t>
  </si>
  <si>
    <t>CAL - OXIDO DE CALCIO</t>
  </si>
  <si>
    <t>YES0 BLANCO ESTUCADOR</t>
  </si>
  <si>
    <t>ESTUCO PLASTICO MURO [PASTA]</t>
  </si>
  <si>
    <t>ESTUCO PLASTICO PASTA</t>
  </si>
  <si>
    <t>VINILO MURO TIPO 1 [3M]</t>
  </si>
  <si>
    <t>BROCHA CERDA MONA 4</t>
  </si>
  <si>
    <t>RODILLO FELPA</t>
  </si>
  <si>
    <t>CINTA ENMASCARAR</t>
  </si>
  <si>
    <t>VINILO TIPO 1</t>
  </si>
  <si>
    <t>ESMALTE SEMIBRILLANTE COLOR AZUL</t>
  </si>
  <si>
    <t>PINTURA ESMALTE SOBRE MURO COLOR AZUL</t>
  </si>
  <si>
    <t>VINILO LINEAL SOBRE VIGAS  Y COLUMNAS TIPO 1 [3M]</t>
  </si>
  <si>
    <t>ESMALTE GUARDAESCOBA</t>
  </si>
  <si>
    <t>ESMALTE DOMESTICO</t>
  </si>
  <si>
    <t>ESMALTE SOBRE LAMINA LLENA</t>
  </si>
  <si>
    <t>ESMALTE REJAS - VENTANAS</t>
  </si>
  <si>
    <t>PREPARACION SUPERFICIE-MORTERO RELLENO</t>
  </si>
  <si>
    <t>MORTERO DE REPARACION ESTR</t>
  </si>
  <si>
    <t>ADITIVO LIQUIDO IMPERMEABI</t>
  </si>
  <si>
    <t>ALISTADO  IMPERMEABLE 5 CM</t>
  </si>
  <si>
    <t>RETIRO LAMPARA</t>
  </si>
  <si>
    <t>RETIRO SALIDA ELECTRICA</t>
  </si>
  <si>
    <t xml:space="preserve">RETIRO SWITCHE O TOMA </t>
  </si>
  <si>
    <t xml:space="preserve">RETIRO DE CABLE #16 A #10 </t>
  </si>
  <si>
    <t>RETIRO DE CABLE # 8 A # 2</t>
  </si>
  <si>
    <t xml:space="preserve">RETIRO TABLEROS </t>
  </si>
  <si>
    <t>CABLE COBRE HF-ZH# 8</t>
  </si>
  <si>
    <t>CABLE COBRE HF-ZH# 10</t>
  </si>
  <si>
    <t>ACOM.E.2F(2# 10+1#10) ,3/4" EMT" CABLE HF-ZH</t>
  </si>
  <si>
    <t>ACOM.E.2F(2# 12+1#12) ,3/4" EMT" CABLE HF-ZH</t>
  </si>
  <si>
    <t>ACOM.E.2F(2# 8+1#10) 1" EMT" CABLE HF-ZH</t>
  </si>
  <si>
    <t>CABLE 3X12 AWG-7H HLFRLS</t>
  </si>
  <si>
    <t>AMARRAS PLASTICAS 55 CMS</t>
  </si>
  <si>
    <t>CABLE TRENZADO 3X12 HL-FR AWG-NORMAL</t>
  </si>
  <si>
    <t>TABLERO 3F 18 CTOS NTQ</t>
  </si>
  <si>
    <t>TABLERO 2F 12 CTOS TQCP</t>
  </si>
  <si>
    <t>TOTALIZADOR 40 A TRIFASICO (25 - 50 KA)</t>
  </si>
  <si>
    <t>BREAKER 2F DESDE 15 HASTA 60 AMP</t>
  </si>
  <si>
    <t>BREAKER 3F DESDE 15 HASTA 50 AMP</t>
  </si>
  <si>
    <t>CAJA METALICA DE PASO 20 X 20 X 15 CM CON TAPA</t>
  </si>
  <si>
    <t>TUBERIA EMT 1 1/4</t>
  </si>
  <si>
    <t>ADAPTADOR EMT .1 1/4"</t>
  </si>
  <si>
    <t>GRAPA GALV-GRUESA 1 1/4"</t>
  </si>
  <si>
    <t>UNION 1 1/4" EMT"</t>
  </si>
  <si>
    <t>TUBO EMT 1 1/4"</t>
  </si>
  <si>
    <t>CURVA EMT 3/4</t>
  </si>
  <si>
    <t>CURVA EMT 1 1/4</t>
  </si>
  <si>
    <t>CONDULETA TIPO LB 3/4</t>
  </si>
  <si>
    <t>CONDULETA TIPO LB 3 4</t>
  </si>
  <si>
    <t>CAJA CUADRADA DE ALUMINIO 2400.</t>
  </si>
  <si>
    <t>TAPA CIEGA 2400.</t>
  </si>
  <si>
    <t>CONDULETA TIPO LB 1"</t>
  </si>
  <si>
    <t>CANALETA METALICA C/DIV 10x4x240 CMS</t>
  </si>
  <si>
    <t>CANALETA METALICA 10X4X240 CON DIVISION Y TAPA</t>
  </si>
  <si>
    <t>TROQUEL PARA TOMACORRIENTE DOBLE</t>
  </si>
  <si>
    <t>TROQUEL PARA TOMA CORRIENTE</t>
  </si>
  <si>
    <t>SAL TOMA 220 (CABLE COBRE HF-ZH) EMT</t>
  </si>
  <si>
    <t>CONECTOR DE RESORTE 10 AWG</t>
  </si>
  <si>
    <t>TOMA 220 - 20A 1/4 GIRO CON POLO A TIERRA</t>
  </si>
  <si>
    <t>SALIDA S1  EMT (CABLE COBRE HF-ZH) EMT</t>
  </si>
  <si>
    <t>SALIDA S2 EMT (CABLE COBRE HF-ZH) EMT</t>
  </si>
  <si>
    <t>SWITCHE DOBLE AMBIA</t>
  </si>
  <si>
    <t>TAPA CIEGA</t>
  </si>
  <si>
    <t>SUMINISTRO Y APLICACIÓN DE RECUBRIMIENTO EN RESINA MONOCOMPONENTE DE POLIURETANO ALIFATICO COLODUR ECO EN DOS CAPAS DE 150GR/M2 0 SIMILAR DE IGUAL O MAYOR CALIDAD, APLICADO CON ARAGAN O RODILLO COLOR GRIS SOBRE TODA LA  SUPERFICIE</t>
  </si>
  <si>
    <t>RODILLO</t>
  </si>
  <si>
    <t>RECUBRIMIENTO RESINA COMPONENTE POLIURETANO ALIFATICO COLODUR ECO</t>
  </si>
  <si>
    <t>ITEM: 5,01</t>
  </si>
  <si>
    <t>SALIDA SC1 (CABLE COBRE HF-ZH) EMT</t>
  </si>
  <si>
    <t>SWITCHE CONMUTABLE AMBIA</t>
  </si>
  <si>
    <t xml:space="preserve">ANDAMIO METALICO TUBULAR CERTIFICADO </t>
  </si>
  <si>
    <t>LAMPARA HERMETICA LED 2X18W   (MARCA RECONOCIDA)</t>
  </si>
  <si>
    <t>LAMPARA HERMETICA 2X18W</t>
  </si>
  <si>
    <t>BALA PANEL LED 18W  DE INCRUSTAR O SOBREPONER - (MARCA RECONOCIDA)</t>
  </si>
  <si>
    <t>BALA PANEL LED 18W DE INCRUSTAR O SOBREPONER - (MARCA RECONOCIDA)</t>
  </si>
  <si>
    <t>LAMPARA DE EMERGENCIA LED CERTIFICADA, INCLUYE BATERIA RECARGABLE – Minimo 90 MINUTOS DE
AUTONOMIA – (Voltaje nominal 120 – 277v)</t>
  </si>
  <si>
    <t>REFLECTOR 100 W LED (MARCA RECONOCIDA)</t>
  </si>
  <si>
    <t>INSTALACION DE REFLECTOR</t>
  </si>
  <si>
    <t>M.O. ELECTRICAS 2 AYUDANTE-1 OFI</t>
  </si>
  <si>
    <t>TOMA BLANCO NORMAL</t>
  </si>
  <si>
    <t>CERTIFICACION RETIE</t>
  </si>
  <si>
    <t>ITEM 1,01</t>
  </si>
  <si>
    <t>ITEM 1,02</t>
  </si>
  <si>
    <t>ITEM 1,04</t>
  </si>
  <si>
    <t>ITEM 1,03</t>
  </si>
  <si>
    <t>ITEM 1,05</t>
  </si>
  <si>
    <t>ITEM 1,06</t>
  </si>
  <si>
    <t>ITEM 2,01</t>
  </si>
  <si>
    <t>ITEM 2,02</t>
  </si>
  <si>
    <t>ITEM 2,03</t>
  </si>
  <si>
    <t>ITEM 2,04</t>
  </si>
  <si>
    <t>ITEM 2,05</t>
  </si>
  <si>
    <t>ITEM 2,06</t>
  </si>
  <si>
    <t>ITEM 2,07</t>
  </si>
  <si>
    <t>ITEM 3,01</t>
  </si>
  <si>
    <t>ITEM 3,02</t>
  </si>
  <si>
    <t>ITEM 3,03</t>
  </si>
  <si>
    <t>ITEM 3,04</t>
  </si>
  <si>
    <t>ITEM 3,05</t>
  </si>
  <si>
    <t>ITEM 3,06</t>
  </si>
  <si>
    <t>ITEM 4,01</t>
  </si>
  <si>
    <t>ITEM 4,02</t>
  </si>
  <si>
    <t>ITEM 4,03</t>
  </si>
  <si>
    <t>ITEM 4,04</t>
  </si>
  <si>
    <t>ITEM 4,07</t>
  </si>
  <si>
    <t>ITEM 4,08</t>
  </si>
  <si>
    <t>ITEM 4,09</t>
  </si>
  <si>
    <t>ITEM 4,10</t>
  </si>
  <si>
    <t>ITEM 4,11</t>
  </si>
  <si>
    <t>ITEM 4,12</t>
  </si>
  <si>
    <t>ITEM 4,13</t>
  </si>
  <si>
    <t>ITEM 5,02</t>
  </si>
  <si>
    <t>ITEM 5,03</t>
  </si>
  <si>
    <t>ITEM 6,01</t>
  </si>
  <si>
    <t>ITEM 6,02</t>
  </si>
  <si>
    <t>ITEM 6,03</t>
  </si>
  <si>
    <t>ITEM 6,04</t>
  </si>
  <si>
    <t>ITEM 6,05</t>
  </si>
  <si>
    <t>ITEM 6,07</t>
  </si>
  <si>
    <t>ITEM 6,08</t>
  </si>
  <si>
    <t>ITEM 6,09</t>
  </si>
  <si>
    <t>ITEM 6,10</t>
  </si>
  <si>
    <t>ITEM 6,11</t>
  </si>
  <si>
    <t>ITEM 6,12</t>
  </si>
  <si>
    <t>ITEM 6,13</t>
  </si>
  <si>
    <t>ITEM  6,14</t>
  </si>
  <si>
    <t>ITEM 6,15</t>
  </si>
  <si>
    <t>ITEM 6,16</t>
  </si>
  <si>
    <t>ITEM 6,17</t>
  </si>
  <si>
    <t>ITEM 6,18</t>
  </si>
  <si>
    <t>ITEM 6,19</t>
  </si>
  <si>
    <t>ITEM 6,20</t>
  </si>
  <si>
    <t>ITEM 6,21</t>
  </si>
  <si>
    <t>ITEM 6,22</t>
  </si>
  <si>
    <t>ITEM 6,23</t>
  </si>
  <si>
    <t>ITEM 6,24</t>
  </si>
  <si>
    <t>ITEM 6,25</t>
  </si>
  <si>
    <t>ITEM 6,26</t>
  </si>
  <si>
    <t>ITEM 6,27</t>
  </si>
  <si>
    <t>ITEM 6,28</t>
  </si>
  <si>
    <t>ITEM 6,29</t>
  </si>
  <si>
    <t>ITEM 6,30</t>
  </si>
  <si>
    <t>ITEM 6,31</t>
  </si>
  <si>
    <t>ITEM 6,32</t>
  </si>
  <si>
    <t>ITEM 6,33</t>
  </si>
  <si>
    <t>ITEM 6,34</t>
  </si>
  <si>
    <t>ITEM 6,35</t>
  </si>
  <si>
    <t>ITEM 6,36</t>
  </si>
  <si>
    <t>ITEM 6,37</t>
  </si>
  <si>
    <t>ITEM 6,38</t>
  </si>
  <si>
    <t>ITEM 6,39</t>
  </si>
  <si>
    <t>ITEM 6,41</t>
  </si>
  <si>
    <t>ITEM 6,42</t>
  </si>
  <si>
    <t>ITEM 6,43</t>
  </si>
  <si>
    <t>ITEM 5,04</t>
  </si>
  <si>
    <t>PERFIL CORNISA CONCAVA</t>
  </si>
  <si>
    <t>ITEM 4,05</t>
  </si>
  <si>
    <t>ITEM 4,06</t>
  </si>
  <si>
    <t>ITEM 6,40</t>
  </si>
  <si>
    <t>ITEM 6,44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</si>
</sst>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\-??\ _€_-;_-@_-"/>
    <numFmt numFmtId="166" formatCode="_-&quot;$ &quot;* #,##0.00_-;&quot;-$ &quot;* #,##0.00_-;_-&quot;$ &quot;* \-??_-;_-@_-"/>
    <numFmt numFmtId="167" formatCode="_-&quot;$ &quot;* #,##0_-;&quot;-$ &quot;* #,##0_-;_-&quot;$ &quot;* \-_-;_-@_-"/>
    <numFmt numFmtId="168" formatCode="_-* #,##0.00_-;\-* #,##0.00_-;_-* \-??_-;_-@_-"/>
    <numFmt numFmtId="169" formatCode="_(* #,##0.00_);_(* \(#,##0.00\);_(* &quot;-&quot;??_);_(@_)"/>
    <numFmt numFmtId="170" formatCode="0.000"/>
    <numFmt numFmtId="171" formatCode="0.0000"/>
    <numFmt numFmtId="172" formatCode="_ * #,##0.00_ ;_ * \-#,##0.00_ ;_ * &quot;-&quot;??_ ;_ @_ "/>
    <numFmt numFmtId="173" formatCode="_(* #,##0.00_);_(* \(#,##0.00\);_(* \-??_);_(@_)"/>
  </numFmts>
  <fonts count="25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MS Sans Serif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i/>
      <sz val="9"/>
      <name val="Arial"/>
      <family val="2"/>
      <charset val="1"/>
    </font>
    <font>
      <b/>
      <i/>
      <sz val="9"/>
      <name val="Arial"/>
      <family val="2"/>
      <charset val="1"/>
    </font>
    <font>
      <sz val="9"/>
      <color rgb="FF000000"/>
      <name val="Arial"/>
      <family val="2"/>
      <charset val="1"/>
    </font>
    <font>
      <sz val="9"/>
      <name val="Arial Narrow"/>
      <family val="2"/>
      <charset val="1"/>
    </font>
    <font>
      <i/>
      <sz val="9"/>
      <name val="Arial Narrow"/>
      <family val="2"/>
      <charset val="1"/>
    </font>
    <font>
      <sz val="9"/>
      <name val="Microsoft YaHei"/>
      <family val="2"/>
    </font>
    <font>
      <sz val="11"/>
      <color rgb="FFC9211E"/>
      <name val="Arial"/>
      <family val="2"/>
      <charset val="1"/>
    </font>
    <font>
      <sz val="12"/>
      <color rgb="FF000000"/>
      <name val="Calibri"/>
      <family val="2"/>
      <charset val="1"/>
    </font>
    <font>
      <b/>
      <sz val="9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EDEDE"/>
        <bgColor rgb="FFCCFFCC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</borders>
  <cellStyleXfs count="22">
    <xf numFmtId="0" fontId="0" fillId="0" borderId="0"/>
    <xf numFmtId="168" fontId="22" fillId="0" borderId="0" applyBorder="0" applyProtection="0"/>
    <xf numFmtId="41" fontId="3" fillId="0" borderId="0" applyBorder="0" applyAlignment="0" applyProtection="0"/>
    <xf numFmtId="166" fontId="22" fillId="0" borderId="0" applyBorder="0" applyProtection="0"/>
    <xf numFmtId="165" fontId="22" fillId="0" borderId="0" applyBorder="0" applyProtection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9" fontId="22" fillId="0" borderId="0" applyBorder="0" applyProtection="0"/>
    <xf numFmtId="167" fontId="22" fillId="0" borderId="0" applyBorder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0" fontId="22" fillId="0" borderId="0"/>
    <xf numFmtId="43" fontId="22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344">
    <xf numFmtId="0" fontId="0" fillId="0" borderId="0" xfId="0"/>
    <xf numFmtId="0" fontId="8" fillId="0" borderId="1" xfId="5" applyFont="1" applyBorder="1" applyAlignment="1">
      <alignment horizontal="center" vertical="center"/>
    </xf>
    <xf numFmtId="0" fontId="4" fillId="0" borderId="0" xfId="5" applyAlignment="1">
      <alignment vertical="center"/>
    </xf>
    <xf numFmtId="0" fontId="4" fillId="0" borderId="0" xfId="5" applyAlignment="1">
      <alignment horizontal="center" vertical="center"/>
    </xf>
    <xf numFmtId="0" fontId="4" fillId="0" borderId="0" xfId="0" applyFont="1"/>
    <xf numFmtId="0" fontId="6" fillId="0" borderId="0" xfId="5" applyFont="1" applyAlignment="1">
      <alignment vertical="center"/>
    </xf>
    <xf numFmtId="0" fontId="7" fillId="0" borderId="1" xfId="7" applyFont="1" applyBorder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0" fontId="8" fillId="0" borderId="2" xfId="7" applyFont="1" applyBorder="1" applyAlignment="1">
      <alignment horizontal="center" vertical="center" wrapText="1"/>
    </xf>
    <xf numFmtId="0" fontId="8" fillId="0" borderId="0" xfId="7" applyFont="1" applyAlignment="1">
      <alignment vertical="center" wrapText="1"/>
    </xf>
    <xf numFmtId="0" fontId="8" fillId="0" borderId="0" xfId="5" applyFont="1" applyAlignment="1">
      <alignment vertical="center"/>
    </xf>
    <xf numFmtId="0" fontId="4" fillId="0" borderId="0" xfId="5" applyAlignment="1">
      <alignment horizontal="center" vertical="center" wrapText="1"/>
    </xf>
    <xf numFmtId="0" fontId="4" fillId="0" borderId="0" xfId="5" applyAlignment="1">
      <alignment horizontal="right" vertical="center"/>
    </xf>
    <xf numFmtId="0" fontId="8" fillId="0" borderId="0" xfId="5" applyFont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9" fillId="0" borderId="0" xfId="5" applyFont="1" applyAlignment="1" applyProtection="1">
      <alignment horizontal="center" vertical="center" wrapText="1"/>
      <protection locked="0" hidden="1"/>
    </xf>
    <xf numFmtId="0" fontId="9" fillId="0" borderId="1" xfId="5" applyFont="1" applyBorder="1" applyAlignment="1" applyProtection="1">
      <alignment horizontal="center" vertical="center" wrapText="1"/>
      <protection locked="0" hidden="1"/>
    </xf>
    <xf numFmtId="0" fontId="9" fillId="0" borderId="1" xfId="5" applyFont="1" applyBorder="1" applyAlignment="1" applyProtection="1">
      <alignment vertical="center"/>
      <protection locked="0"/>
    </xf>
    <xf numFmtId="0" fontId="9" fillId="0" borderId="0" xfId="5" applyFont="1" applyAlignment="1">
      <alignment horizontal="center"/>
    </xf>
    <xf numFmtId="0" fontId="9" fillId="0" borderId="1" xfId="5" applyFont="1" applyBorder="1" applyAlignment="1">
      <alignment horizontal="center"/>
    </xf>
    <xf numFmtId="0" fontId="9" fillId="0" borderId="1" xfId="5" applyFont="1" applyBorder="1" applyAlignment="1">
      <alignment wrapText="1"/>
    </xf>
    <xf numFmtId="0" fontId="10" fillId="0" borderId="1" xfId="5" applyFont="1" applyBorder="1"/>
    <xf numFmtId="0" fontId="10" fillId="0" borderId="1" xfId="5" applyFont="1" applyBorder="1" applyAlignment="1">
      <alignment horizontal="center"/>
    </xf>
    <xf numFmtId="0" fontId="10" fillId="0" borderId="1" xfId="5" applyFont="1" applyBorder="1" applyAlignment="1">
      <alignment horizontal="center" vertical="center"/>
    </xf>
    <xf numFmtId="0" fontId="10" fillId="0" borderId="1" xfId="5" applyFont="1" applyBorder="1" applyAlignment="1">
      <alignment vertical="center" wrapText="1"/>
    </xf>
    <xf numFmtId="0" fontId="10" fillId="0" borderId="1" xfId="5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1" xfId="0" applyFont="1" applyBorder="1" applyAlignment="1">
      <alignment horizontal="center" vertical="top"/>
    </xf>
    <xf numFmtId="0" fontId="11" fillId="0" borderId="1" xfId="6" applyFont="1" applyBorder="1" applyAlignment="1">
      <alignment vertical="center" wrapText="1"/>
    </xf>
    <xf numFmtId="0" fontId="11" fillId="0" borderId="1" xfId="6" applyFont="1" applyBorder="1" applyAlignment="1" applyProtection="1">
      <alignment horizontal="center" vertical="center"/>
      <protection hidden="1"/>
    </xf>
    <xf numFmtId="0" fontId="10" fillId="0" borderId="1" xfId="6" applyFont="1" applyBorder="1" applyAlignment="1">
      <alignment horizontal="center" vertical="center"/>
    </xf>
    <xf numFmtId="0" fontId="10" fillId="0" borderId="1" xfId="6" applyFont="1" applyBorder="1" applyAlignment="1">
      <alignment vertical="center"/>
    </xf>
    <xf numFmtId="0" fontId="11" fillId="0" borderId="1" xfId="5" applyFont="1" applyBorder="1" applyAlignment="1">
      <alignment vertical="center" wrapText="1"/>
    </xf>
    <xf numFmtId="0" fontId="11" fillId="0" borderId="1" xfId="5" applyFont="1" applyBorder="1" applyAlignment="1" applyProtection="1">
      <alignment horizontal="center" vertical="center"/>
      <protection hidden="1"/>
    </xf>
    <xf numFmtId="0" fontId="4" fillId="0" borderId="0" xfId="5" applyAlignment="1">
      <alignment vertical="center" wrapText="1"/>
    </xf>
    <xf numFmtId="166" fontId="10" fillId="0" borderId="1" xfId="3" applyFont="1" applyBorder="1" applyAlignment="1" applyProtection="1">
      <alignment vertical="top"/>
    </xf>
    <xf numFmtId="0" fontId="11" fillId="0" borderId="1" xfId="0" applyFont="1" applyBorder="1" applyAlignment="1" applyProtection="1">
      <alignment horizontal="center" vertical="center"/>
      <protection hidden="1"/>
    </xf>
    <xf numFmtId="0" fontId="10" fillId="0" borderId="1" xfId="5" applyFont="1" applyBorder="1" applyAlignment="1">
      <alignment horizontal="center" vertical="top"/>
    </xf>
    <xf numFmtId="0" fontId="10" fillId="0" borderId="1" xfId="5" applyFont="1" applyBorder="1" applyAlignment="1">
      <alignment wrapText="1"/>
    </xf>
    <xf numFmtId="0" fontId="9" fillId="0" borderId="1" xfId="5" applyFont="1" applyBorder="1" applyAlignment="1">
      <alignment horizontal="right"/>
    </xf>
    <xf numFmtId="0" fontId="9" fillId="0" borderId="1" xfId="5" applyFont="1" applyBorder="1"/>
    <xf numFmtId="167" fontId="10" fillId="0" borderId="0" xfId="11" applyFont="1" applyBorder="1" applyAlignment="1" applyProtection="1">
      <alignment vertical="center"/>
    </xf>
    <xf numFmtId="0" fontId="9" fillId="0" borderId="1" xfId="5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8" fillId="0" borderId="1" xfId="0" applyFont="1" applyBorder="1"/>
    <xf numFmtId="0" fontId="9" fillId="0" borderId="1" xfId="5" applyFont="1" applyBorder="1" applyAlignment="1">
      <alignment horizontal="left"/>
    </xf>
    <xf numFmtId="0" fontId="11" fillId="0" borderId="0" xfId="5" applyFont="1" applyAlignment="1">
      <alignment vertical="center"/>
    </xf>
    <xf numFmtId="0" fontId="11" fillId="0" borderId="1" xfId="5" applyFont="1" applyBorder="1" applyAlignment="1">
      <alignment vertical="center"/>
    </xf>
    <xf numFmtId="167" fontId="11" fillId="0" borderId="0" xfId="11" applyFont="1" applyBorder="1" applyAlignment="1" applyProtection="1">
      <alignment vertical="center"/>
    </xf>
    <xf numFmtId="0" fontId="11" fillId="0" borderId="1" xfId="5" applyFont="1" applyBorder="1" applyAlignment="1">
      <alignment horizontal="center" vertical="center"/>
    </xf>
    <xf numFmtId="0" fontId="4" fillId="0" borderId="1" xfId="5" applyBorder="1" applyAlignment="1">
      <alignment vertical="center"/>
    </xf>
    <xf numFmtId="0" fontId="8" fillId="0" borderId="1" xfId="5" applyFont="1" applyBorder="1" applyAlignment="1">
      <alignment vertical="center"/>
    </xf>
    <xf numFmtId="0" fontId="8" fillId="0" borderId="1" xfId="5" applyFont="1" applyBorder="1" applyAlignment="1">
      <alignment vertical="center" wrapText="1"/>
    </xf>
    <xf numFmtId="0" fontId="11" fillId="0" borderId="1" xfId="5" applyFont="1" applyBorder="1" applyAlignment="1">
      <alignment horizontal="right" vertical="center"/>
    </xf>
    <xf numFmtId="0" fontId="8" fillId="0" borderId="1" xfId="5" applyFont="1" applyBorder="1" applyAlignment="1">
      <alignment horizontal="right" vertical="center"/>
    </xf>
    <xf numFmtId="0" fontId="8" fillId="0" borderId="3" xfId="5" applyFont="1" applyBorder="1" applyAlignment="1">
      <alignment vertical="center"/>
    </xf>
    <xf numFmtId="0" fontId="8" fillId="0" borderId="0" xfId="5" applyFont="1" applyAlignment="1">
      <alignment horizontal="right" vertical="center" wrapText="1"/>
    </xf>
    <xf numFmtId="0" fontId="4" fillId="0" borderId="4" xfId="5" applyBorder="1" applyAlignment="1">
      <alignment vertical="center"/>
    </xf>
    <xf numFmtId="0" fontId="11" fillId="0" borderId="4" xfId="5" applyFont="1" applyBorder="1" applyAlignment="1">
      <alignment vertical="center"/>
    </xf>
    <xf numFmtId="0" fontId="0" fillId="0" borderId="0" xfId="0" applyAlignment="1">
      <alignment horizontal="center"/>
    </xf>
    <xf numFmtId="0" fontId="12" fillId="0" borderId="0" xfId="0" applyFont="1"/>
    <xf numFmtId="0" fontId="0" fillId="0" borderId="7" xfId="0" applyBorder="1" applyAlignment="1" applyProtection="1">
      <alignment horizontal="center"/>
      <protection hidden="1"/>
    </xf>
    <xf numFmtId="168" fontId="13" fillId="0" borderId="8" xfId="1" applyFont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/>
      <protection hidden="1"/>
    </xf>
    <xf numFmtId="168" fontId="13" fillId="0" borderId="9" xfId="1" applyFont="1" applyBorder="1" applyAlignment="1" applyProtection="1">
      <alignment horizontal="right" vertical="center"/>
      <protection hidden="1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center"/>
    </xf>
    <xf numFmtId="0" fontId="14" fillId="0" borderId="11" xfId="0" applyFont="1" applyBorder="1"/>
    <xf numFmtId="168" fontId="14" fillId="0" borderId="11" xfId="1" applyFont="1" applyBorder="1" applyAlignment="1" applyProtection="1">
      <alignment horizontal="right"/>
      <protection hidden="1"/>
    </xf>
    <xf numFmtId="168" fontId="14" fillId="0" borderId="12" xfId="1" applyFont="1" applyBorder="1" applyAlignment="1" applyProtection="1">
      <alignment horizontal="right" vertical="center"/>
      <protection hidden="1"/>
    </xf>
    <xf numFmtId="0" fontId="14" fillId="0" borderId="13" xfId="0" applyFont="1" applyBorder="1" applyAlignment="1">
      <alignment horizontal="left" vertical="top"/>
    </xf>
    <xf numFmtId="0" fontId="14" fillId="0" borderId="0" xfId="0" applyFont="1" applyAlignment="1">
      <alignment horizontal="center"/>
    </xf>
    <xf numFmtId="0" fontId="14" fillId="0" borderId="0" xfId="0" applyFont="1"/>
    <xf numFmtId="168" fontId="14" fillId="0" borderId="0" xfId="1" applyFont="1" applyBorder="1" applyAlignment="1" applyProtection="1">
      <alignment horizontal="right"/>
      <protection hidden="1"/>
    </xf>
    <xf numFmtId="168" fontId="14" fillId="0" borderId="9" xfId="1" applyFont="1" applyBorder="1" applyAlignment="1" applyProtection="1">
      <alignment horizontal="right" vertical="center"/>
      <protection hidden="1"/>
    </xf>
    <xf numFmtId="0" fontId="13" fillId="0" borderId="13" xfId="0" applyFont="1" applyBorder="1" applyAlignment="1">
      <alignment horizontal="left" vertical="top"/>
    </xf>
    <xf numFmtId="168" fontId="13" fillId="0" borderId="14" xfId="1" applyFont="1" applyBorder="1" applyAlignment="1" applyProtection="1">
      <alignment horizontal="right" vertical="center"/>
      <protection hidden="1"/>
    </xf>
    <xf numFmtId="0" fontId="14" fillId="0" borderId="10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/>
    </xf>
    <xf numFmtId="0" fontId="14" fillId="0" borderId="16" xfId="0" applyFont="1" applyBorder="1" applyAlignment="1">
      <alignment horizontal="center"/>
    </xf>
    <xf numFmtId="0" fontId="14" fillId="0" borderId="17" xfId="0" applyFont="1" applyBorder="1"/>
    <xf numFmtId="0" fontId="13" fillId="0" borderId="17" xfId="0" applyFont="1" applyBorder="1" applyAlignment="1">
      <alignment horizontal="right"/>
    </xf>
    <xf numFmtId="0" fontId="14" fillId="0" borderId="17" xfId="0" applyFont="1" applyBorder="1" applyAlignment="1" applyProtection="1">
      <alignment horizontal="right"/>
      <protection hidden="1"/>
    </xf>
    <xf numFmtId="168" fontId="13" fillId="0" borderId="18" xfId="1" applyFont="1" applyBorder="1" applyAlignment="1" applyProtection="1">
      <alignment horizontal="right"/>
      <protection hidden="1"/>
    </xf>
    <xf numFmtId="0" fontId="5" fillId="0" borderId="7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4" fillId="0" borderId="11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14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168" fontId="13" fillId="0" borderId="8" xfId="1" applyFont="1" applyBorder="1" applyAlignment="1" applyProtection="1">
      <alignment horizontal="right" vertical="top"/>
      <protection hidden="1"/>
    </xf>
    <xf numFmtId="0" fontId="14" fillId="0" borderId="10" xfId="0" applyFont="1" applyBorder="1" applyAlignment="1" applyProtection="1">
      <alignment horizontal="left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11" xfId="0" applyFont="1" applyBorder="1" applyAlignment="1" applyProtection="1">
      <alignment vertical="center"/>
      <protection hidden="1"/>
    </xf>
    <xf numFmtId="168" fontId="14" fillId="0" borderId="11" xfId="1" applyFont="1" applyBorder="1" applyAlignment="1" applyProtection="1">
      <alignment horizontal="right" vertical="center"/>
      <protection hidden="1"/>
    </xf>
    <xf numFmtId="0" fontId="14" fillId="0" borderId="13" xfId="0" applyFont="1" applyBorder="1" applyAlignment="1" applyProtection="1">
      <alignment horizontal="left" vertical="top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13" fillId="0" borderId="13" xfId="0" applyFont="1" applyBorder="1" applyAlignment="1" applyProtection="1">
      <alignment horizontal="left" vertical="top"/>
      <protection hidden="1"/>
    </xf>
    <xf numFmtId="0" fontId="14" fillId="0" borderId="10" xfId="0" applyFont="1" applyBorder="1" applyAlignment="1" applyProtection="1">
      <alignment horizontal="left" vertical="top"/>
      <protection hidden="1"/>
    </xf>
    <xf numFmtId="0" fontId="14" fillId="0" borderId="11" xfId="0" applyFont="1" applyBorder="1" applyAlignment="1" applyProtection="1">
      <alignment horizontal="center"/>
      <protection hidden="1"/>
    </xf>
    <xf numFmtId="0" fontId="14" fillId="0" borderId="11" xfId="0" applyFont="1" applyBorder="1" applyAlignment="1" applyProtection="1">
      <alignment horizontal="right"/>
      <protection hidden="1"/>
    </xf>
    <xf numFmtId="0" fontId="14" fillId="0" borderId="15" xfId="0" applyFont="1" applyBorder="1" applyAlignment="1" applyProtection="1">
      <alignment horizontal="left" vertical="top"/>
      <protection hidden="1"/>
    </xf>
    <xf numFmtId="0" fontId="14" fillId="0" borderId="16" xfId="0" applyFont="1" applyBorder="1" applyAlignment="1" applyProtection="1">
      <alignment horizontal="center"/>
      <protection hidden="1"/>
    </xf>
    <xf numFmtId="0" fontId="14" fillId="0" borderId="17" xfId="0" applyFont="1" applyBorder="1" applyAlignment="1" applyProtection="1">
      <alignment horizontal="center"/>
      <protection hidden="1"/>
    </xf>
    <xf numFmtId="0" fontId="13" fillId="0" borderId="17" xfId="0" applyFont="1" applyBorder="1" applyAlignment="1" applyProtection="1">
      <alignment horizontal="right"/>
      <protection hidden="1"/>
    </xf>
    <xf numFmtId="0" fontId="14" fillId="0" borderId="11" xfId="0" applyFont="1" applyBorder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right"/>
      <protection hidden="1"/>
    </xf>
    <xf numFmtId="0" fontId="14" fillId="0" borderId="10" xfId="0" applyFont="1" applyBorder="1" applyAlignment="1" applyProtection="1">
      <alignment horizontal="left" vertical="center" wrapText="1"/>
      <protection hidden="1"/>
    </xf>
    <xf numFmtId="168" fontId="13" fillId="0" borderId="12" xfId="1" applyFont="1" applyBorder="1" applyAlignment="1" applyProtection="1">
      <alignment horizontal="right" vertical="center"/>
      <protection hidden="1"/>
    </xf>
    <xf numFmtId="0" fontId="14" fillId="0" borderId="17" xfId="0" applyFont="1" applyBorder="1" applyAlignment="1" applyProtection="1">
      <alignment horizontal="right" vertical="center"/>
      <protection hidden="1"/>
    </xf>
    <xf numFmtId="168" fontId="13" fillId="0" borderId="18" xfId="1" applyFont="1" applyBorder="1" applyAlignment="1" applyProtection="1">
      <alignment horizontal="right" vertical="center"/>
      <protection hidden="1"/>
    </xf>
    <xf numFmtId="0" fontId="14" fillId="0" borderId="10" xfId="5" applyFont="1" applyBorder="1" applyAlignment="1" applyProtection="1">
      <alignment horizontal="left" vertical="top"/>
      <protection hidden="1"/>
    </xf>
    <xf numFmtId="0" fontId="15" fillId="0" borderId="11" xfId="5" applyFont="1" applyBorder="1" applyAlignment="1" applyProtection="1">
      <alignment horizontal="center"/>
      <protection hidden="1"/>
    </xf>
    <xf numFmtId="0" fontId="14" fillId="0" borderId="11" xfId="0" applyFont="1" applyBorder="1" applyProtection="1">
      <protection hidden="1"/>
    </xf>
    <xf numFmtId="0" fontId="14" fillId="0" borderId="17" xfId="0" applyFont="1" applyBorder="1" applyProtection="1">
      <protection hidden="1"/>
    </xf>
    <xf numFmtId="0" fontId="15" fillId="0" borderId="7" xfId="5" applyFont="1" applyBorder="1" applyAlignment="1" applyProtection="1">
      <alignment horizontal="center"/>
      <protection hidden="1"/>
    </xf>
    <xf numFmtId="165" fontId="16" fillId="0" borderId="8" xfId="4" applyFont="1" applyBorder="1" applyAlignment="1" applyProtection="1">
      <alignment horizontal="right" vertical="top"/>
      <protection hidden="1"/>
    </xf>
    <xf numFmtId="0" fontId="15" fillId="0" borderId="0" xfId="5" applyFont="1" applyAlignment="1" applyProtection="1">
      <alignment horizontal="center"/>
      <protection hidden="1"/>
    </xf>
    <xf numFmtId="165" fontId="16" fillId="0" borderId="9" xfId="4" applyFont="1" applyBorder="1" applyAlignment="1" applyProtection="1">
      <alignment horizontal="right" vertical="top"/>
      <protection hidden="1"/>
    </xf>
    <xf numFmtId="0" fontId="15" fillId="0" borderId="10" xfId="5" applyFont="1" applyBorder="1" applyAlignment="1" applyProtection="1">
      <alignment horizontal="left" vertical="center"/>
      <protection hidden="1"/>
    </xf>
    <xf numFmtId="0" fontId="15" fillId="0" borderId="11" xfId="5" applyFont="1" applyBorder="1" applyAlignment="1" applyProtection="1">
      <alignment horizontal="center" vertical="center"/>
      <protection hidden="1"/>
    </xf>
    <xf numFmtId="0" fontId="15" fillId="0" borderId="11" xfId="5" applyFont="1" applyBorder="1" applyAlignment="1" applyProtection="1">
      <alignment vertical="center"/>
      <protection hidden="1"/>
    </xf>
    <xf numFmtId="0" fontId="15" fillId="0" borderId="11" xfId="5" applyFont="1" applyBorder="1" applyAlignment="1" applyProtection="1">
      <alignment horizontal="right" vertical="center"/>
      <protection hidden="1"/>
    </xf>
    <xf numFmtId="165" fontId="15" fillId="0" borderId="11" xfId="4" applyFont="1" applyBorder="1" applyAlignment="1" applyProtection="1">
      <alignment horizontal="right" vertical="center"/>
      <protection hidden="1"/>
    </xf>
    <xf numFmtId="165" fontId="15" fillId="0" borderId="12" xfId="4" applyFont="1" applyBorder="1" applyAlignment="1" applyProtection="1">
      <alignment horizontal="right" vertical="center"/>
      <protection hidden="1"/>
    </xf>
    <xf numFmtId="0" fontId="15" fillId="0" borderId="13" xfId="5" applyFont="1" applyBorder="1" applyAlignment="1" applyProtection="1">
      <alignment horizontal="left" vertical="top"/>
      <protection hidden="1"/>
    </xf>
    <xf numFmtId="0" fontId="15" fillId="0" borderId="0" xfId="5" applyFont="1" applyProtection="1">
      <protection hidden="1"/>
    </xf>
    <xf numFmtId="0" fontId="15" fillId="0" borderId="0" xfId="5" applyFont="1" applyAlignment="1" applyProtection="1">
      <alignment horizontal="right"/>
      <protection hidden="1"/>
    </xf>
    <xf numFmtId="165" fontId="15" fillId="0" borderId="0" xfId="4" applyFont="1" applyBorder="1" applyAlignment="1" applyProtection="1">
      <alignment horizontal="right"/>
      <protection hidden="1"/>
    </xf>
    <xf numFmtId="165" fontId="15" fillId="0" borderId="9" xfId="4" applyFont="1" applyBorder="1" applyAlignment="1" applyProtection="1">
      <alignment horizontal="right" vertical="center"/>
      <protection hidden="1"/>
    </xf>
    <xf numFmtId="0" fontId="16" fillId="0" borderId="13" xfId="5" applyFont="1" applyBorder="1" applyAlignment="1" applyProtection="1">
      <alignment horizontal="left" vertical="top"/>
      <protection hidden="1"/>
    </xf>
    <xf numFmtId="0" fontId="15" fillId="0" borderId="11" xfId="5" applyFont="1" applyBorder="1" applyProtection="1">
      <protection hidden="1"/>
    </xf>
    <xf numFmtId="0" fontId="15" fillId="0" borderId="11" xfId="5" applyFont="1" applyBorder="1" applyAlignment="1" applyProtection="1">
      <alignment horizontal="right"/>
      <protection hidden="1"/>
    </xf>
    <xf numFmtId="165" fontId="15" fillId="0" borderId="11" xfId="4" applyFont="1" applyBorder="1" applyAlignment="1" applyProtection="1">
      <alignment horizontal="right"/>
      <protection hidden="1"/>
    </xf>
    <xf numFmtId="0" fontId="17" fillId="0" borderId="11" xfId="0" applyFont="1" applyBorder="1"/>
    <xf numFmtId="165" fontId="16" fillId="0" borderId="12" xfId="4" applyFont="1" applyBorder="1" applyAlignment="1" applyProtection="1">
      <alignment horizontal="right" vertical="center"/>
      <protection hidden="1"/>
    </xf>
    <xf numFmtId="0" fontId="15" fillId="0" borderId="10" xfId="5" applyFont="1" applyBorder="1" applyAlignment="1" applyProtection="1">
      <alignment horizontal="left" vertical="top"/>
      <protection hidden="1"/>
    </xf>
    <xf numFmtId="9" fontId="15" fillId="0" borderId="11" xfId="10" applyFont="1" applyBorder="1" applyAlignment="1" applyProtection="1">
      <alignment horizontal="center"/>
      <protection hidden="1"/>
    </xf>
    <xf numFmtId="0" fontId="15" fillId="0" borderId="15" xfId="5" applyFont="1" applyBorder="1" applyAlignment="1" applyProtection="1">
      <alignment horizontal="left" vertical="top"/>
      <protection hidden="1"/>
    </xf>
    <xf numFmtId="0" fontId="15" fillId="0" borderId="16" xfId="5" applyFont="1" applyBorder="1" applyAlignment="1" applyProtection="1">
      <alignment horizontal="center"/>
      <protection hidden="1"/>
    </xf>
    <xf numFmtId="0" fontId="15" fillId="0" borderId="17" xfId="5" applyFont="1" applyBorder="1" applyProtection="1">
      <protection hidden="1"/>
    </xf>
    <xf numFmtId="0" fontId="16" fillId="0" borderId="17" xfId="5" applyFont="1" applyBorder="1" applyAlignment="1" applyProtection="1">
      <alignment horizontal="right"/>
      <protection hidden="1"/>
    </xf>
    <xf numFmtId="0" fontId="15" fillId="0" borderId="17" xfId="5" applyFont="1" applyBorder="1" applyAlignment="1" applyProtection="1">
      <alignment horizontal="right"/>
      <protection hidden="1"/>
    </xf>
    <xf numFmtId="165" fontId="16" fillId="0" borderId="18" xfId="4" applyFont="1" applyBorder="1" applyAlignment="1" applyProtection="1">
      <alignment horizontal="right"/>
      <protection hidden="1"/>
    </xf>
    <xf numFmtId="0" fontId="15" fillId="0" borderId="10" xfId="5" applyFont="1" applyBorder="1" applyAlignment="1" applyProtection="1">
      <alignment horizontal="left" vertical="top" wrapText="1"/>
      <protection hidden="1"/>
    </xf>
    <xf numFmtId="168" fontId="13" fillId="0" borderId="9" xfId="1" applyFont="1" applyBorder="1" applyAlignment="1" applyProtection="1">
      <alignment horizontal="right" vertical="top"/>
      <protection hidden="1"/>
    </xf>
    <xf numFmtId="0" fontId="21" fillId="0" borderId="1" xfId="5" applyFont="1" applyBorder="1" applyAlignment="1">
      <alignment vertical="center" wrapText="1"/>
    </xf>
    <xf numFmtId="0" fontId="0" fillId="2" borderId="7" xfId="0" applyFill="1" applyBorder="1" applyAlignment="1" applyProtection="1">
      <alignment horizontal="center"/>
      <protection hidden="1"/>
    </xf>
    <xf numFmtId="168" fontId="23" fillId="2" borderId="8" xfId="1" applyFont="1" applyFill="1" applyBorder="1" applyAlignment="1" applyProtection="1">
      <alignment horizontal="right" vertical="center"/>
      <protection hidden="1"/>
    </xf>
    <xf numFmtId="41" fontId="24" fillId="0" borderId="0" xfId="2" applyFont="1"/>
    <xf numFmtId="0" fontId="0" fillId="2" borderId="0" xfId="0" applyFill="1" applyAlignment="1" applyProtection="1">
      <alignment horizontal="center"/>
      <protection hidden="1"/>
    </xf>
    <xf numFmtId="168" fontId="23" fillId="2" borderId="9" xfId="1" applyFont="1" applyFill="1" applyBorder="1" applyAlignment="1" applyProtection="1">
      <alignment horizontal="right" vertical="center"/>
      <protection hidden="1"/>
    </xf>
    <xf numFmtId="0" fontId="24" fillId="0" borderId="13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4" fillId="0" borderId="0" xfId="0" applyFont="1"/>
    <xf numFmtId="168" fontId="24" fillId="0" borderId="0" xfId="1" applyFont="1" applyAlignment="1" applyProtection="1">
      <alignment horizontal="right"/>
      <protection hidden="1"/>
    </xf>
    <xf numFmtId="168" fontId="24" fillId="0" borderId="9" xfId="1" applyFont="1" applyBorder="1" applyAlignment="1" applyProtection="1">
      <alignment horizontal="right" vertical="center"/>
      <protection hidden="1"/>
    </xf>
    <xf numFmtId="0" fontId="23" fillId="0" borderId="13" xfId="0" applyFont="1" applyBorder="1" applyAlignment="1">
      <alignment horizontal="left" vertical="top"/>
    </xf>
    <xf numFmtId="168" fontId="23" fillId="0" borderId="14" xfId="1" applyFont="1" applyBorder="1" applyAlignment="1" applyProtection="1">
      <alignment horizontal="right" vertical="center"/>
      <protection hidden="1"/>
    </xf>
    <xf numFmtId="0" fontId="23" fillId="0" borderId="13" xfId="0" quotePrefix="1" applyFont="1" applyBorder="1" applyAlignment="1">
      <alignment horizontal="left" vertical="top"/>
    </xf>
    <xf numFmtId="4" fontId="24" fillId="2" borderId="15" xfId="0" applyNumberFormat="1" applyFont="1" applyFill="1" applyBorder="1" applyAlignment="1">
      <alignment horizontal="left" vertical="top"/>
    </xf>
    <xf numFmtId="168" fontId="23" fillId="2" borderId="8" xfId="1" applyFont="1" applyFill="1" applyBorder="1" applyAlignment="1" applyProtection="1">
      <alignment horizontal="right" vertical="top"/>
      <protection hidden="1"/>
    </xf>
    <xf numFmtId="168" fontId="23" fillId="2" borderId="9" xfId="1" applyFont="1" applyFill="1" applyBorder="1" applyAlignment="1" applyProtection="1">
      <alignment horizontal="right" vertical="top"/>
      <protection hidden="1"/>
    </xf>
    <xf numFmtId="0" fontId="24" fillId="0" borderId="13" xfId="0" applyFont="1" applyBorder="1" applyAlignment="1" applyProtection="1">
      <alignment horizontal="left" vertical="top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4" fillId="0" borderId="0" xfId="0" applyFont="1" applyAlignment="1" applyProtection="1">
      <alignment horizontal="right"/>
      <protection hidden="1"/>
    </xf>
    <xf numFmtId="0" fontId="23" fillId="0" borderId="13" xfId="0" applyFont="1" applyBorder="1" applyAlignment="1" applyProtection="1">
      <alignment horizontal="left" vertical="top"/>
      <protection hidden="1"/>
    </xf>
    <xf numFmtId="0" fontId="23" fillId="0" borderId="13" xfId="0" quotePrefix="1" applyFont="1" applyBorder="1" applyAlignment="1" applyProtection="1">
      <alignment horizontal="left" vertical="top"/>
      <protection hidden="1"/>
    </xf>
    <xf numFmtId="4" fontId="24" fillId="2" borderId="15" xfId="0" applyNumberFormat="1" applyFont="1" applyFill="1" applyBorder="1" applyAlignment="1" applyProtection="1">
      <alignment horizontal="left" vertical="top"/>
      <protection hidden="1"/>
    </xf>
    <xf numFmtId="0" fontId="3" fillId="2" borderId="7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24" fillId="0" borderId="22" xfId="0" applyFont="1" applyBorder="1" applyAlignment="1">
      <alignment horizontal="left" vertical="top"/>
    </xf>
    <xf numFmtId="0" fontId="24" fillId="0" borderId="27" xfId="0" applyFont="1" applyBorder="1" applyAlignment="1">
      <alignment horizontal="center"/>
    </xf>
    <xf numFmtId="0" fontId="24" fillId="0" borderId="27" xfId="0" applyFont="1" applyBorder="1"/>
    <xf numFmtId="0" fontId="24" fillId="0" borderId="27" xfId="0" applyFont="1" applyBorder="1" applyAlignment="1">
      <alignment horizontal="right"/>
    </xf>
    <xf numFmtId="168" fontId="24" fillId="0" borderId="27" xfId="1" applyFont="1" applyBorder="1" applyAlignment="1" applyProtection="1">
      <alignment horizontal="right"/>
      <protection hidden="1"/>
    </xf>
    <xf numFmtId="168" fontId="24" fillId="0" borderId="26" xfId="1" applyFont="1" applyBorder="1" applyAlignment="1" applyProtection="1">
      <alignment horizontal="right" vertical="center"/>
      <protection hidden="1"/>
    </xf>
    <xf numFmtId="0" fontId="24" fillId="0" borderId="0" xfId="0" applyFont="1" applyAlignment="1">
      <alignment horizontal="right"/>
    </xf>
    <xf numFmtId="170" fontId="24" fillId="0" borderId="27" xfId="0" applyNumberFormat="1" applyFont="1" applyBorder="1"/>
    <xf numFmtId="0" fontId="24" fillId="2" borderId="23" xfId="0" applyFont="1" applyFill="1" applyBorder="1" applyAlignment="1">
      <alignment horizontal="center"/>
    </xf>
    <xf numFmtId="0" fontId="24" fillId="2" borderId="24" xfId="0" applyFont="1" applyFill="1" applyBorder="1"/>
    <xf numFmtId="0" fontId="23" fillId="2" borderId="24" xfId="0" applyFont="1" applyFill="1" applyBorder="1" applyAlignment="1">
      <alignment horizontal="right"/>
    </xf>
    <xf numFmtId="169" fontId="24" fillId="2" borderId="24" xfId="0" applyNumberFormat="1" applyFont="1" applyFill="1" applyBorder="1" applyAlignment="1" applyProtection="1">
      <alignment horizontal="right"/>
      <protection hidden="1"/>
    </xf>
    <xf numFmtId="168" fontId="23" fillId="2" borderId="25" xfId="1" applyFont="1" applyFill="1" applyBorder="1" applyAlignment="1" applyProtection="1">
      <alignment horizontal="right"/>
      <protection hidden="1"/>
    </xf>
    <xf numFmtId="41" fontId="3" fillId="0" borderId="0" xfId="2"/>
    <xf numFmtId="0" fontId="24" fillId="0" borderId="22" xfId="0" applyFont="1" applyBorder="1" applyAlignment="1" applyProtection="1">
      <alignment horizontal="left" vertical="center"/>
      <protection hidden="1"/>
    </xf>
    <xf numFmtId="0" fontId="24" fillId="0" borderId="27" xfId="0" applyFont="1" applyBorder="1" applyAlignment="1" applyProtection="1">
      <alignment horizontal="center" vertical="center"/>
      <protection hidden="1"/>
    </xf>
    <xf numFmtId="0" fontId="24" fillId="0" borderId="27" xfId="0" applyFont="1" applyBorder="1" applyAlignment="1" applyProtection="1">
      <alignment vertical="center"/>
      <protection hidden="1"/>
    </xf>
    <xf numFmtId="0" fontId="24" fillId="0" borderId="27" xfId="0" applyFont="1" applyBorder="1" applyAlignment="1" applyProtection="1">
      <alignment horizontal="right" vertical="center"/>
      <protection hidden="1"/>
    </xf>
    <xf numFmtId="168" fontId="24" fillId="0" borderId="27" xfId="1" applyFont="1" applyBorder="1" applyAlignment="1" applyProtection="1">
      <alignment horizontal="right" vertical="center"/>
      <protection hidden="1"/>
    </xf>
    <xf numFmtId="0" fontId="24" fillId="0" borderId="22" xfId="0" applyFont="1" applyBorder="1" applyAlignment="1" applyProtection="1">
      <alignment horizontal="left" vertical="top"/>
      <protection hidden="1"/>
    </xf>
    <xf numFmtId="0" fontId="24" fillId="0" borderId="27" xfId="0" applyFont="1" applyBorder="1" applyAlignment="1" applyProtection="1">
      <alignment horizontal="center"/>
      <protection hidden="1"/>
    </xf>
    <xf numFmtId="0" fontId="24" fillId="0" borderId="27" xfId="0" applyFont="1" applyBorder="1" applyProtection="1">
      <protection hidden="1"/>
    </xf>
    <xf numFmtId="0" fontId="24" fillId="0" borderId="27" xfId="0" applyFont="1" applyBorder="1" applyAlignment="1" applyProtection="1">
      <alignment horizontal="right"/>
      <protection hidden="1"/>
    </xf>
    <xf numFmtId="168" fontId="23" fillId="0" borderId="26" xfId="1" applyFont="1" applyBorder="1" applyAlignment="1" applyProtection="1">
      <alignment horizontal="right" vertical="center"/>
      <protection hidden="1"/>
    </xf>
    <xf numFmtId="0" fontId="24" fillId="2" borderId="23" xfId="0" applyFont="1" applyFill="1" applyBorder="1" applyAlignment="1" applyProtection="1">
      <alignment horizontal="center"/>
      <protection hidden="1"/>
    </xf>
    <xf numFmtId="0" fontId="24" fillId="2" borderId="24" xfId="0" applyFont="1" applyFill="1" applyBorder="1" applyProtection="1">
      <protection hidden="1"/>
    </xf>
    <xf numFmtId="0" fontId="23" fillId="2" borderId="24" xfId="0" applyFont="1" applyFill="1" applyBorder="1" applyAlignment="1" applyProtection="1">
      <alignment horizontal="right"/>
      <protection hidden="1"/>
    </xf>
    <xf numFmtId="168" fontId="24" fillId="0" borderId="0" xfId="1" applyFont="1" applyBorder="1" applyAlignment="1" applyProtection="1">
      <alignment horizontal="right"/>
      <protection hidden="1"/>
    </xf>
    <xf numFmtId="168" fontId="24" fillId="0" borderId="14" xfId="1" applyFont="1" applyBorder="1" applyAlignment="1" applyProtection="1">
      <alignment horizontal="right" vertical="center"/>
      <protection hidden="1"/>
    </xf>
    <xf numFmtId="0" fontId="24" fillId="2" borderId="24" xfId="0" applyFont="1" applyFill="1" applyBorder="1" applyAlignment="1">
      <alignment horizontal="center"/>
    </xf>
    <xf numFmtId="0" fontId="23" fillId="2" borderId="24" xfId="0" applyFont="1" applyFill="1" applyBorder="1" applyAlignment="1">
      <alignment horizontal="center"/>
    </xf>
    <xf numFmtId="43" fontId="0" fillId="0" borderId="0" xfId="0" applyNumberFormat="1"/>
    <xf numFmtId="2" fontId="24" fillId="0" borderId="27" xfId="0" applyNumberFormat="1" applyFont="1" applyBorder="1"/>
    <xf numFmtId="166" fontId="22" fillId="0" borderId="0" xfId="3"/>
    <xf numFmtId="0" fontId="24" fillId="0" borderId="22" xfId="0" quotePrefix="1" applyFont="1" applyBorder="1" applyAlignment="1">
      <alignment horizontal="left" vertical="top"/>
    </xf>
    <xf numFmtId="0" fontId="24" fillId="2" borderId="24" xfId="0" applyFont="1" applyFill="1" applyBorder="1" applyAlignment="1" applyProtection="1">
      <alignment horizontal="center"/>
      <protection hidden="1"/>
    </xf>
    <xf numFmtId="0" fontId="23" fillId="2" borderId="24" xfId="0" applyFont="1" applyFill="1" applyBorder="1" applyAlignment="1" applyProtection="1">
      <alignment horizontal="center"/>
      <protection hidden="1"/>
    </xf>
    <xf numFmtId="170" fontId="24" fillId="0" borderId="27" xfId="0" applyNumberFormat="1" applyFont="1" applyBorder="1" applyProtection="1">
      <protection hidden="1"/>
    </xf>
    <xf numFmtId="171" fontId="24" fillId="0" borderId="27" xfId="0" applyNumberFormat="1" applyFont="1" applyBorder="1"/>
    <xf numFmtId="2" fontId="24" fillId="0" borderId="27" xfId="0" applyNumberFormat="1" applyFont="1" applyBorder="1" applyAlignment="1">
      <alignment horizontal="center"/>
    </xf>
    <xf numFmtId="0" fontId="14" fillId="0" borderId="27" xfId="5" applyFont="1" applyBorder="1" applyAlignment="1" applyProtection="1">
      <alignment horizontal="left" vertical="top"/>
      <protection hidden="1"/>
    </xf>
    <xf numFmtId="165" fontId="15" fillId="0" borderId="27" xfId="4" applyFont="1" applyBorder="1" applyAlignment="1" applyProtection="1">
      <alignment horizontal="right"/>
      <protection hidden="1"/>
    </xf>
    <xf numFmtId="168" fontId="14" fillId="0" borderId="27" xfId="1" applyFont="1" applyBorder="1" applyAlignment="1" applyProtection="1">
      <alignment horizontal="right"/>
      <protection hidden="1"/>
    </xf>
    <xf numFmtId="0" fontId="24" fillId="0" borderId="28" xfId="0" applyFont="1" applyBorder="1" applyAlignment="1">
      <alignment horizontal="left" vertical="top"/>
    </xf>
    <xf numFmtId="0" fontId="24" fillId="0" borderId="29" xfId="0" applyFont="1" applyBorder="1" applyAlignment="1">
      <alignment horizontal="center"/>
    </xf>
    <xf numFmtId="0" fontId="24" fillId="0" borderId="29" xfId="0" applyFont="1" applyBorder="1"/>
    <xf numFmtId="0" fontId="24" fillId="0" borderId="30" xfId="0" applyFont="1" applyBorder="1" applyAlignment="1">
      <alignment horizontal="left" vertical="top"/>
    </xf>
    <xf numFmtId="0" fontId="24" fillId="0" borderId="31" xfId="0" applyFont="1" applyBorder="1" applyAlignment="1">
      <alignment horizontal="center"/>
    </xf>
    <xf numFmtId="0" fontId="24" fillId="0" borderId="31" xfId="0" applyFont="1" applyBorder="1"/>
    <xf numFmtId="0" fontId="24" fillId="0" borderId="28" xfId="0" quotePrefix="1" applyFont="1" applyBorder="1" applyAlignment="1">
      <alignment horizontal="left" vertical="top"/>
    </xf>
    <xf numFmtId="168" fontId="24" fillId="0" borderId="29" xfId="1" applyFont="1" applyBorder="1" applyAlignment="1" applyProtection="1">
      <alignment horizontal="right"/>
      <protection hidden="1"/>
    </xf>
    <xf numFmtId="168" fontId="24" fillId="0" borderId="32" xfId="1" applyFont="1" applyBorder="1" applyAlignment="1" applyProtection="1">
      <alignment horizontal="right" vertical="center"/>
      <protection hidden="1"/>
    </xf>
    <xf numFmtId="0" fontId="24" fillId="0" borderId="33" xfId="0" applyFont="1" applyBorder="1" applyAlignment="1">
      <alignment horizontal="center"/>
    </xf>
    <xf numFmtId="0" fontId="24" fillId="0" borderId="33" xfId="0" applyFont="1" applyBorder="1"/>
    <xf numFmtId="168" fontId="24" fillId="0" borderId="33" xfId="1" applyFont="1" applyBorder="1" applyAlignment="1" applyProtection="1">
      <alignment horizontal="right"/>
      <protection hidden="1"/>
    </xf>
    <xf numFmtId="0" fontId="14" fillId="0" borderId="33" xfId="5" applyFont="1" applyBorder="1" applyAlignment="1" applyProtection="1">
      <alignment horizontal="left" vertical="top"/>
      <protection hidden="1"/>
    </xf>
    <xf numFmtId="0" fontId="24" fillId="0" borderId="33" xfId="0" applyFont="1" applyBorder="1" applyAlignment="1">
      <alignment horizontal="right"/>
    </xf>
    <xf numFmtId="165" fontId="15" fillId="0" borderId="33" xfId="4" applyFont="1" applyBorder="1" applyAlignment="1" applyProtection="1">
      <alignment horizontal="right"/>
      <protection hidden="1"/>
    </xf>
    <xf numFmtId="168" fontId="14" fillId="0" borderId="33" xfId="1" applyFont="1" applyBorder="1" applyAlignment="1" applyProtection="1">
      <alignment horizontal="right"/>
      <protection hidden="1"/>
    </xf>
    <xf numFmtId="0" fontId="24" fillId="0" borderId="34" xfId="0" applyFont="1" applyBorder="1" applyAlignment="1">
      <alignment horizontal="left" vertical="top"/>
    </xf>
    <xf numFmtId="0" fontId="24" fillId="0" borderId="35" xfId="0" applyFont="1" applyBorder="1" applyAlignment="1">
      <alignment horizontal="center"/>
    </xf>
    <xf numFmtId="0" fontId="24" fillId="0" borderId="35" xfId="0" applyFont="1" applyBorder="1"/>
    <xf numFmtId="168" fontId="24" fillId="0" borderId="35" xfId="1" applyFont="1" applyBorder="1" applyAlignment="1" applyProtection="1">
      <alignment horizontal="right"/>
      <protection hidden="1"/>
    </xf>
    <xf numFmtId="168" fontId="24" fillId="0" borderId="31" xfId="1" applyFont="1" applyBorder="1" applyAlignment="1" applyProtection="1">
      <alignment horizontal="right"/>
      <protection hidden="1"/>
    </xf>
    <xf numFmtId="0" fontId="24" fillId="0" borderId="33" xfId="0" applyFont="1" applyBorder="1" applyAlignment="1" applyProtection="1">
      <alignment horizontal="center" vertical="center"/>
      <protection hidden="1"/>
    </xf>
    <xf numFmtId="0" fontId="24" fillId="0" borderId="33" xfId="0" applyFont="1" applyBorder="1" applyAlignment="1" applyProtection="1">
      <alignment horizontal="right" vertical="center"/>
      <protection hidden="1"/>
    </xf>
    <xf numFmtId="168" fontId="24" fillId="0" borderId="33" xfId="1" applyFont="1" applyBorder="1" applyAlignment="1" applyProtection="1">
      <alignment horizontal="right" vertical="center"/>
      <protection hidden="1"/>
    </xf>
    <xf numFmtId="0" fontId="24" fillId="0" borderId="33" xfId="0" applyFont="1" applyBorder="1" applyAlignment="1" applyProtection="1">
      <alignment horizontal="center"/>
      <protection hidden="1"/>
    </xf>
    <xf numFmtId="0" fontId="24" fillId="0" borderId="33" xfId="0" applyFont="1" applyBorder="1" applyAlignment="1" applyProtection="1">
      <alignment horizontal="right"/>
      <protection hidden="1"/>
    </xf>
    <xf numFmtId="0" fontId="17" fillId="0" borderId="0" xfId="0" applyFont="1"/>
    <xf numFmtId="0" fontId="24" fillId="0" borderId="36" xfId="0" applyFont="1" applyBorder="1" applyAlignment="1" applyProtection="1">
      <alignment horizontal="left" vertical="center"/>
      <protection hidden="1"/>
    </xf>
    <xf numFmtId="0" fontId="3" fillId="2" borderId="7" xfId="19" applyFill="1" applyBorder="1" applyAlignment="1" applyProtection="1">
      <alignment horizontal="center"/>
      <protection hidden="1"/>
    </xf>
    <xf numFmtId="172" fontId="23" fillId="2" borderId="8" xfId="20" applyFont="1" applyFill="1" applyBorder="1" applyAlignment="1" applyProtection="1">
      <alignment horizontal="right" vertical="center"/>
      <protection hidden="1"/>
    </xf>
    <xf numFmtId="0" fontId="3" fillId="2" borderId="0" xfId="19" applyFill="1" applyAlignment="1" applyProtection="1">
      <alignment horizontal="center"/>
      <protection hidden="1"/>
    </xf>
    <xf numFmtId="172" fontId="23" fillId="2" borderId="9" xfId="20" applyFont="1" applyFill="1" applyBorder="1" applyAlignment="1" applyProtection="1">
      <alignment horizontal="right" vertical="center"/>
      <protection hidden="1"/>
    </xf>
    <xf numFmtId="0" fontId="24" fillId="0" borderId="22" xfId="19" applyFont="1" applyBorder="1" applyAlignment="1">
      <alignment horizontal="left" vertical="top"/>
    </xf>
    <xf numFmtId="0" fontId="24" fillId="0" borderId="33" xfId="19" applyFont="1" applyBorder="1" applyAlignment="1">
      <alignment horizontal="center"/>
    </xf>
    <xf numFmtId="0" fontId="24" fillId="0" borderId="33" xfId="19" applyFont="1" applyBorder="1"/>
    <xf numFmtId="172" fontId="24" fillId="0" borderId="33" xfId="20" applyFont="1" applyBorder="1" applyAlignment="1" applyProtection="1">
      <alignment horizontal="right"/>
      <protection hidden="1"/>
    </xf>
    <xf numFmtId="172" fontId="24" fillId="0" borderId="26" xfId="20" applyFont="1" applyBorder="1" applyAlignment="1" applyProtection="1">
      <alignment horizontal="right" vertical="center"/>
      <protection hidden="1"/>
    </xf>
    <xf numFmtId="0" fontId="24" fillId="0" borderId="13" xfId="19" applyFont="1" applyBorder="1" applyAlignment="1">
      <alignment horizontal="left" vertical="top"/>
    </xf>
    <xf numFmtId="0" fontId="24" fillId="0" borderId="0" xfId="19" applyFont="1" applyAlignment="1">
      <alignment horizontal="center"/>
    </xf>
    <xf numFmtId="0" fontId="24" fillId="0" borderId="0" xfId="19" applyFont="1"/>
    <xf numFmtId="172" fontId="24" fillId="0" borderId="0" xfId="20" applyFont="1" applyAlignment="1" applyProtection="1">
      <alignment horizontal="right"/>
      <protection hidden="1"/>
    </xf>
    <xf numFmtId="172" fontId="24" fillId="0" borderId="9" xfId="20" applyFont="1" applyBorder="1" applyAlignment="1" applyProtection="1">
      <alignment horizontal="right" vertical="center"/>
      <protection hidden="1"/>
    </xf>
    <xf numFmtId="0" fontId="23" fillId="0" borderId="13" xfId="19" applyFont="1" applyBorder="1" applyAlignment="1">
      <alignment horizontal="left" vertical="top"/>
    </xf>
    <xf numFmtId="172" fontId="23" fillId="0" borderId="14" xfId="20" applyFont="1" applyBorder="1" applyAlignment="1" applyProtection="1">
      <alignment horizontal="right" vertical="center"/>
      <protection hidden="1"/>
    </xf>
    <xf numFmtId="0" fontId="23" fillId="0" borderId="13" xfId="19" quotePrefix="1" applyFont="1" applyBorder="1" applyAlignment="1">
      <alignment horizontal="left" vertical="top"/>
    </xf>
    <xf numFmtId="4" fontId="24" fillId="2" borderId="15" xfId="19" applyNumberFormat="1" applyFont="1" applyFill="1" applyBorder="1" applyAlignment="1">
      <alignment horizontal="left" vertical="top"/>
    </xf>
    <xf numFmtId="0" fontId="24" fillId="2" borderId="23" xfId="19" applyFont="1" applyFill="1" applyBorder="1" applyAlignment="1">
      <alignment horizontal="center"/>
    </xf>
    <xf numFmtId="0" fontId="24" fillId="2" borderId="24" xfId="19" applyFont="1" applyFill="1" applyBorder="1"/>
    <xf numFmtId="0" fontId="23" fillId="2" borderId="24" xfId="19" applyFont="1" applyFill="1" applyBorder="1" applyAlignment="1">
      <alignment horizontal="right"/>
    </xf>
    <xf numFmtId="43" fontId="24" fillId="2" borderId="24" xfId="19" applyNumberFormat="1" applyFont="1" applyFill="1" applyBorder="1" applyAlignment="1" applyProtection="1">
      <alignment horizontal="right"/>
      <protection hidden="1"/>
    </xf>
    <xf numFmtId="172" fontId="23" fillId="2" borderId="25" xfId="20" applyFont="1" applyFill="1" applyBorder="1" applyAlignment="1" applyProtection="1">
      <alignment horizontal="right"/>
      <protection hidden="1"/>
    </xf>
    <xf numFmtId="0" fontId="24" fillId="0" borderId="33" xfId="19" applyFont="1" applyBorder="1" applyAlignment="1">
      <alignment horizontal="right"/>
    </xf>
    <xf numFmtId="0" fontId="24" fillId="0" borderId="0" xfId="19" applyFont="1" applyAlignment="1">
      <alignment horizontal="right"/>
    </xf>
    <xf numFmtId="0" fontId="24" fillId="0" borderId="22" xfId="19" applyFont="1" applyBorder="1" applyAlignment="1">
      <alignment horizontal="left" vertical="top" wrapText="1"/>
    </xf>
    <xf numFmtId="0" fontId="24" fillId="0" borderId="33" xfId="19" applyFont="1" applyBorder="1" applyAlignment="1">
      <alignment horizontal="center" vertical="center"/>
    </xf>
    <xf numFmtId="0" fontId="24" fillId="0" borderId="37" xfId="0" applyFont="1" applyBorder="1" applyAlignment="1" applyProtection="1">
      <alignment horizontal="center" vertical="center"/>
      <protection hidden="1"/>
    </xf>
    <xf numFmtId="0" fontId="24" fillId="0" borderId="37" xfId="0" applyFont="1" applyBorder="1" applyAlignment="1" applyProtection="1">
      <alignment horizontal="right" vertical="center"/>
      <protection hidden="1"/>
    </xf>
    <xf numFmtId="168" fontId="24" fillId="0" borderId="37" xfId="1" applyFont="1" applyBorder="1" applyAlignment="1" applyProtection="1">
      <alignment horizontal="right" vertical="center"/>
      <protection hidden="1"/>
    </xf>
    <xf numFmtId="168" fontId="24" fillId="0" borderId="38" xfId="1" applyFont="1" applyBorder="1" applyAlignment="1" applyProtection="1">
      <alignment horizontal="right" vertical="center"/>
      <protection hidden="1"/>
    </xf>
    <xf numFmtId="0" fontId="24" fillId="0" borderId="36" xfId="0" quotePrefix="1" applyFont="1" applyBorder="1" applyAlignment="1">
      <alignment horizontal="left" vertical="top"/>
    </xf>
    <xf numFmtId="0" fontId="24" fillId="0" borderId="37" xfId="0" applyFont="1" applyBorder="1" applyAlignment="1">
      <alignment horizontal="center"/>
    </xf>
    <xf numFmtId="0" fontId="24" fillId="0" borderId="37" xfId="0" applyFont="1" applyBorder="1" applyAlignment="1">
      <alignment horizontal="right"/>
    </xf>
    <xf numFmtId="165" fontId="14" fillId="0" borderId="37" xfId="4" applyFont="1" applyBorder="1" applyAlignment="1" applyProtection="1">
      <alignment horizontal="right"/>
      <protection hidden="1"/>
    </xf>
    <xf numFmtId="168" fontId="24" fillId="0" borderId="37" xfId="1" applyFont="1" applyBorder="1" applyAlignment="1" applyProtection="1">
      <alignment horizontal="right"/>
      <protection hidden="1"/>
    </xf>
    <xf numFmtId="0" fontId="24" fillId="0" borderId="36" xfId="0" applyFont="1" applyBorder="1" applyAlignment="1" applyProtection="1">
      <alignment horizontal="left" vertical="top"/>
      <protection hidden="1"/>
    </xf>
    <xf numFmtId="0" fontId="24" fillId="0" borderId="37" xfId="0" applyFont="1" applyBorder="1" applyAlignment="1" applyProtection="1">
      <alignment horizontal="center"/>
      <protection hidden="1"/>
    </xf>
    <xf numFmtId="0" fontId="24" fillId="0" borderId="37" xfId="0" applyFont="1" applyBorder="1" applyAlignment="1" applyProtection="1">
      <alignment horizontal="right"/>
      <protection hidden="1"/>
    </xf>
    <xf numFmtId="168" fontId="23" fillId="0" borderId="38" xfId="1" applyFont="1" applyBorder="1" applyAlignment="1" applyProtection="1">
      <alignment horizontal="right" vertical="center"/>
      <protection hidden="1"/>
    </xf>
    <xf numFmtId="0" fontId="24" fillId="0" borderId="36" xfId="0" applyFont="1" applyBorder="1" applyAlignment="1" applyProtection="1">
      <alignment horizontal="left" vertical="center" wrapText="1"/>
      <protection hidden="1"/>
    </xf>
    <xf numFmtId="0" fontId="14" fillId="0" borderId="36" xfId="0" applyFont="1" applyBorder="1" applyAlignment="1" applyProtection="1">
      <alignment horizontal="left" vertical="center"/>
      <protection hidden="1"/>
    </xf>
    <xf numFmtId="0" fontId="14" fillId="0" borderId="37" xfId="0" applyFont="1" applyBorder="1" applyAlignment="1" applyProtection="1">
      <alignment horizontal="center" vertical="center"/>
      <protection hidden="1"/>
    </xf>
    <xf numFmtId="0" fontId="14" fillId="0" borderId="36" xfId="0" applyFont="1" applyBorder="1" applyAlignment="1" applyProtection="1">
      <alignment horizontal="left" vertical="center" wrapText="1"/>
      <protection hidden="1"/>
    </xf>
    <xf numFmtId="0" fontId="24" fillId="0" borderId="36" xfId="0" applyFont="1" applyBorder="1" applyAlignment="1">
      <alignment horizontal="left" vertical="top"/>
    </xf>
    <xf numFmtId="168" fontId="24" fillId="0" borderId="0" xfId="1" applyFont="1" applyBorder="1" applyAlignment="1" applyProtection="1">
      <alignment horizontal="right" vertical="center"/>
      <protection hidden="1"/>
    </xf>
    <xf numFmtId="169" fontId="24" fillId="2" borderId="24" xfId="0" applyNumberFormat="1" applyFont="1" applyFill="1" applyBorder="1" applyAlignment="1" applyProtection="1">
      <alignment horizontal="right" vertical="center"/>
      <protection hidden="1"/>
    </xf>
    <xf numFmtId="0" fontId="24" fillId="0" borderId="37" xfId="0" applyFont="1" applyBorder="1"/>
    <xf numFmtId="0" fontId="14" fillId="0" borderId="39" xfId="0" applyFont="1" applyBorder="1" applyAlignment="1" applyProtection="1">
      <alignment horizontal="left" vertical="center"/>
      <protection hidden="1"/>
    </xf>
    <xf numFmtId="0" fontId="14" fillId="0" borderId="40" xfId="0" applyFont="1" applyBorder="1" applyAlignment="1" applyProtection="1">
      <alignment horizontal="center" vertical="center"/>
      <protection hidden="1"/>
    </xf>
    <xf numFmtId="0" fontId="14" fillId="0" borderId="40" xfId="0" applyFont="1" applyBorder="1" applyAlignment="1" applyProtection="1">
      <alignment horizontal="right" vertical="center"/>
      <protection hidden="1"/>
    </xf>
    <xf numFmtId="168" fontId="14" fillId="0" borderId="40" xfId="1" applyFont="1" applyBorder="1" applyAlignment="1" applyProtection="1">
      <alignment horizontal="right" vertical="center"/>
      <protection hidden="1"/>
    </xf>
    <xf numFmtId="168" fontId="14" fillId="0" borderId="41" xfId="1" applyFont="1" applyBorder="1" applyAlignment="1" applyProtection="1">
      <alignment horizontal="right" vertical="center"/>
      <protection hidden="1"/>
    </xf>
    <xf numFmtId="0" fontId="14" fillId="0" borderId="39" xfId="0" applyFont="1" applyBorder="1" applyAlignment="1" applyProtection="1">
      <alignment horizontal="left" vertical="top"/>
      <protection hidden="1"/>
    </xf>
    <xf numFmtId="0" fontId="14" fillId="0" borderId="40" xfId="0" applyFont="1" applyBorder="1" applyAlignment="1" applyProtection="1">
      <alignment horizontal="center"/>
      <protection hidden="1"/>
    </xf>
    <xf numFmtId="0" fontId="14" fillId="0" borderId="40" xfId="0" applyFont="1" applyBorder="1" applyAlignment="1" applyProtection="1">
      <alignment horizontal="right"/>
      <protection hidden="1"/>
    </xf>
    <xf numFmtId="168" fontId="14" fillId="0" borderId="40" xfId="1" applyFont="1" applyBorder="1" applyAlignment="1" applyProtection="1">
      <alignment horizontal="right"/>
      <protection hidden="1"/>
    </xf>
    <xf numFmtId="168" fontId="13" fillId="0" borderId="41" xfId="1" applyFont="1" applyBorder="1" applyAlignment="1" applyProtection="1">
      <alignment horizontal="right" vertical="center"/>
      <protection hidden="1"/>
    </xf>
    <xf numFmtId="4" fontId="14" fillId="4" borderId="15" xfId="0" applyNumberFormat="1" applyFont="1" applyFill="1" applyBorder="1" applyAlignment="1" applyProtection="1">
      <alignment horizontal="left" vertical="top"/>
      <protection hidden="1"/>
    </xf>
    <xf numFmtId="0" fontId="14" fillId="4" borderId="42" xfId="0" applyFont="1" applyFill="1" applyBorder="1" applyAlignment="1" applyProtection="1">
      <alignment horizontal="center"/>
      <protection hidden="1"/>
    </xf>
    <xf numFmtId="0" fontId="14" fillId="4" borderId="43" xfId="0" applyFont="1" applyFill="1" applyBorder="1" applyAlignment="1" applyProtection="1">
      <alignment horizontal="center"/>
      <protection hidden="1"/>
    </xf>
    <xf numFmtId="0" fontId="13" fillId="4" borderId="43" xfId="0" applyFont="1" applyFill="1" applyBorder="1" applyAlignment="1" applyProtection="1">
      <alignment horizontal="right"/>
      <protection hidden="1"/>
    </xf>
    <xf numFmtId="173" fontId="14" fillId="4" borderId="43" xfId="0" applyNumberFormat="1" applyFont="1" applyFill="1" applyBorder="1" applyAlignment="1" applyProtection="1">
      <alignment horizontal="right"/>
      <protection hidden="1"/>
    </xf>
    <xf numFmtId="168" fontId="13" fillId="4" borderId="44" xfId="1" applyFont="1" applyFill="1" applyBorder="1" applyAlignment="1" applyProtection="1">
      <alignment horizontal="right"/>
      <protection hidden="1"/>
    </xf>
    <xf numFmtId="170" fontId="24" fillId="0" borderId="27" xfId="0" applyNumberFormat="1" applyFont="1" applyBorder="1" applyAlignment="1">
      <alignment horizontal="center"/>
    </xf>
    <xf numFmtId="170" fontId="24" fillId="0" borderId="27" xfId="0" applyNumberFormat="1" applyFont="1" applyBorder="1" applyAlignment="1" applyProtection="1">
      <alignment horizontal="center"/>
      <protection hidden="1"/>
    </xf>
    <xf numFmtId="171" fontId="24" fillId="0" borderId="27" xfId="0" applyNumberFormat="1" applyFont="1" applyBorder="1" applyAlignment="1">
      <alignment horizontal="center"/>
    </xf>
    <xf numFmtId="0" fontId="24" fillId="2" borderId="24" xfId="19" applyFont="1" applyFill="1" applyBorder="1" applyAlignment="1">
      <alignment horizontal="center"/>
    </xf>
    <xf numFmtId="0" fontId="24" fillId="0" borderId="22" xfId="19" applyFont="1" applyBorder="1" applyAlignment="1">
      <alignment horizontal="left" vertical="center" wrapText="1"/>
    </xf>
    <xf numFmtId="0" fontId="24" fillId="0" borderId="33" xfId="19" applyFont="1" applyBorder="1" applyAlignment="1">
      <alignment vertical="center"/>
    </xf>
    <xf numFmtId="172" fontId="24" fillId="0" borderId="33" xfId="20" applyFont="1" applyBorder="1" applyAlignment="1" applyProtection="1">
      <alignment horizontal="right" vertical="center"/>
      <protection hidden="1"/>
    </xf>
    <xf numFmtId="0" fontId="0" fillId="0" borderId="0" xfId="0" applyAlignment="1">
      <alignment vertical="center"/>
    </xf>
    <xf numFmtId="0" fontId="8" fillId="0" borderId="1" xfId="5" applyFont="1" applyBorder="1" applyAlignment="1">
      <alignment horizontal="right" vertical="center" wrapText="1"/>
    </xf>
    <xf numFmtId="0" fontId="8" fillId="0" borderId="5" xfId="5" applyFont="1" applyBorder="1" applyAlignment="1">
      <alignment horizontal="right" vertical="center" wrapText="1"/>
    </xf>
    <xf numFmtId="0" fontId="8" fillId="0" borderId="3" xfId="5" applyFont="1" applyBorder="1" applyAlignment="1">
      <alignment horizontal="right" vertical="center" wrapText="1"/>
    </xf>
    <xf numFmtId="0" fontId="6" fillId="0" borderId="1" xfId="5" applyFont="1" applyBorder="1" applyAlignment="1">
      <alignment horizontal="center" vertical="center"/>
    </xf>
    <xf numFmtId="0" fontId="8" fillId="0" borderId="1" xfId="7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  <protection hidden="1"/>
    </xf>
    <xf numFmtId="0" fontId="13" fillId="0" borderId="6" xfId="0" applyFont="1" applyBorder="1" applyAlignment="1" applyProtection="1">
      <alignment horizontal="left" vertical="top" wrapText="1"/>
      <protection hidden="1"/>
    </xf>
    <xf numFmtId="0" fontId="16" fillId="0" borderId="6" xfId="5" applyFont="1" applyBorder="1" applyAlignment="1" applyProtection="1">
      <alignment horizontal="left" vertical="center" wrapText="1"/>
      <protection hidden="1"/>
    </xf>
    <xf numFmtId="0" fontId="23" fillId="2" borderId="19" xfId="0" applyFont="1" applyFill="1" applyBorder="1" applyAlignment="1">
      <alignment horizontal="left" vertical="top" wrapText="1"/>
    </xf>
    <xf numFmtId="0" fontId="23" fillId="2" borderId="7" xfId="0" applyFont="1" applyFill="1" applyBorder="1" applyAlignment="1">
      <alignment horizontal="left" vertical="top" wrapText="1"/>
    </xf>
    <xf numFmtId="0" fontId="23" fillId="2" borderId="20" xfId="0" applyFont="1" applyFill="1" applyBorder="1" applyAlignment="1">
      <alignment horizontal="left" vertical="top" wrapText="1"/>
    </xf>
    <xf numFmtId="0" fontId="23" fillId="2" borderId="21" xfId="0" applyFont="1" applyFill="1" applyBorder="1" applyAlignment="1">
      <alignment horizontal="left" vertical="top" wrapText="1"/>
    </xf>
    <xf numFmtId="0" fontId="23" fillId="2" borderId="19" xfId="0" applyFont="1" applyFill="1" applyBorder="1" applyAlignment="1" applyProtection="1">
      <alignment horizontal="left" vertical="top" wrapText="1"/>
      <protection hidden="1"/>
    </xf>
    <xf numFmtId="0" fontId="23" fillId="2" borderId="7" xfId="0" applyFont="1" applyFill="1" applyBorder="1" applyAlignment="1" applyProtection="1">
      <alignment horizontal="left" vertical="top" wrapText="1"/>
      <protection hidden="1"/>
    </xf>
    <xf numFmtId="0" fontId="23" fillId="2" borderId="20" xfId="0" applyFont="1" applyFill="1" applyBorder="1" applyAlignment="1" applyProtection="1">
      <alignment horizontal="left" vertical="top" wrapText="1"/>
      <protection hidden="1"/>
    </xf>
    <xf numFmtId="0" fontId="23" fillId="2" borderId="21" xfId="0" applyFont="1" applyFill="1" applyBorder="1" applyAlignment="1" applyProtection="1">
      <alignment horizontal="left" vertical="top" wrapText="1"/>
      <protection hidden="1"/>
    </xf>
    <xf numFmtId="0" fontId="23" fillId="3" borderId="19" xfId="0" applyFont="1" applyFill="1" applyBorder="1" applyAlignment="1">
      <alignment horizontal="left" vertical="top" wrapText="1"/>
    </xf>
    <xf numFmtId="0" fontId="23" fillId="3" borderId="7" xfId="0" applyFont="1" applyFill="1" applyBorder="1" applyAlignment="1">
      <alignment horizontal="left" vertical="top" wrapText="1"/>
    </xf>
    <xf numFmtId="0" fontId="23" fillId="3" borderId="20" xfId="0" applyFont="1" applyFill="1" applyBorder="1" applyAlignment="1">
      <alignment horizontal="left" vertical="top" wrapText="1"/>
    </xf>
    <xf numFmtId="0" fontId="23" fillId="3" borderId="21" xfId="0" applyFont="1" applyFill="1" applyBorder="1" applyAlignment="1">
      <alignment horizontal="left" vertical="top" wrapText="1"/>
    </xf>
    <xf numFmtId="0" fontId="23" fillId="2" borderId="19" xfId="19" applyFont="1" applyFill="1" applyBorder="1" applyAlignment="1">
      <alignment horizontal="left" vertical="top" wrapText="1"/>
    </xf>
    <xf numFmtId="0" fontId="23" fillId="2" borderId="7" xfId="19" applyFont="1" applyFill="1" applyBorder="1" applyAlignment="1">
      <alignment horizontal="left" vertical="top" wrapText="1"/>
    </xf>
    <xf numFmtId="0" fontId="23" fillId="2" borderId="20" xfId="19" applyFont="1" applyFill="1" applyBorder="1" applyAlignment="1">
      <alignment horizontal="left" vertical="top" wrapText="1"/>
    </xf>
    <xf numFmtId="0" fontId="23" fillId="2" borderId="21" xfId="19" applyFont="1" applyFill="1" applyBorder="1" applyAlignment="1">
      <alignment horizontal="left" vertical="top" wrapText="1"/>
    </xf>
  </cellXfs>
  <cellStyles count="22">
    <cellStyle name="Excel Built-in Currency [0] 1" xfId="11"/>
    <cellStyle name="Millares" xfId="1" builtinId="3"/>
    <cellStyle name="Millares [0]" xfId="2" builtinId="6"/>
    <cellStyle name="Millares 14" xfId="18"/>
    <cellStyle name="Millares 2" xfId="4"/>
    <cellStyle name="Millares 3" xfId="13"/>
    <cellStyle name="Millares 3 2" xfId="20"/>
    <cellStyle name="Moneda" xfId="3" builtinId="4"/>
    <cellStyle name="Moneda 2" xfId="14"/>
    <cellStyle name="Normal" xfId="0" builtinId="0"/>
    <cellStyle name="Normal 10" xfId="17"/>
    <cellStyle name="Normal 2" xfId="5"/>
    <cellStyle name="Normal 2 10" xfId="6"/>
    <cellStyle name="Normal 2 10 2" xfId="19"/>
    <cellStyle name="Normal 2 2" xfId="7"/>
    <cellStyle name="Normal 2 2 2" xfId="8"/>
    <cellStyle name="Normal 2 3" xfId="9"/>
    <cellStyle name="Normal 2 8" xfId="15"/>
    <cellStyle name="Normal 3" xfId="12"/>
    <cellStyle name="Normal 4" xfId="16"/>
    <cellStyle name="Porcentaje 2" xfId="10"/>
    <cellStyle name="Porcentaje 6" xfId="21"/>
  </cellStyles>
  <dxfs count="31"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EDED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130680</xdr:colOff>
      <xdr:row>1</xdr:row>
      <xdr:rowOff>86040</xdr:rowOff>
    </xdr:from>
    <xdr:to>
      <xdr:col>7</xdr:col>
      <xdr:colOff>1373760</xdr:colOff>
      <xdr:row>1</xdr:row>
      <xdr:rowOff>912240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20120" y="261000"/>
          <a:ext cx="1243080" cy="8262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emap\OneDrive\Escritorio\SED%202023\PRESUPUESTOS%202023\10%20.%20PRESUPUESTO%20FASE%20II%20IE%20REPUBLICA%20ARGENTINA%20PARA%20CONTRATACION\ENVIAR%20A%20TATIANA%20v1\2.%20PRECIOS%20+%20APUS%20INDEX%20A%202023%20ARGENTI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3.6"/>
      <sheetName val="PRECIOS INDEX 2023"/>
      <sheetName val="APUS 1"/>
      <sheetName val="APUS 2"/>
      <sheetName val="APU PILOTES"/>
      <sheetName val="MANO DE OBRA 2023"/>
      <sheetName val="INSUMOS"/>
    </sheetNames>
    <sheetDataSet>
      <sheetData sheetId="0"/>
      <sheetData sheetId="1"/>
      <sheetData sheetId="2"/>
      <sheetData sheetId="3"/>
      <sheetData sheetId="4"/>
      <sheetData sheetId="5">
        <row r="44">
          <cell r="I44">
            <v>29823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171"/>
  <sheetViews>
    <sheetView topLeftCell="C31" zoomScale="88" zoomScaleNormal="88" workbookViewId="0">
      <selection activeCell="D74" sqref="D74"/>
    </sheetView>
  </sheetViews>
  <sheetFormatPr baseColWidth="10" defaultColWidth="11" defaultRowHeight="15.75" x14ac:dyDescent="0.25"/>
  <cols>
    <col min="1" max="1" width="11" style="2" hidden="1"/>
    <col min="2" max="2" width="8.75" style="2" hidden="1" customWidth="1"/>
    <col min="3" max="3" width="6.5" style="2" customWidth="1"/>
    <col min="4" max="4" width="58.875" style="2" customWidth="1"/>
    <col min="5" max="5" width="10.375" style="2" customWidth="1"/>
    <col min="6" max="6" width="16.875" style="3" customWidth="1"/>
    <col min="7" max="7" width="15.75" style="2" customWidth="1"/>
    <col min="8" max="8" width="20.375" style="2" customWidth="1"/>
    <col min="9" max="9" width="6.875" style="2" customWidth="1"/>
    <col min="10" max="10" width="14" style="2" customWidth="1"/>
    <col min="11" max="11" width="14.875" style="2" hidden="1" customWidth="1"/>
    <col min="12" max="12" width="12.625" style="2" hidden="1" customWidth="1"/>
    <col min="13" max="13" width="23.5" style="2" hidden="1" customWidth="1"/>
    <col min="14" max="14" width="11" style="2" hidden="1"/>
    <col min="15" max="1023" width="11" style="2"/>
    <col min="1024" max="1024" width="11" style="4"/>
  </cols>
  <sheetData>
    <row r="2" spans="1:13" ht="84" customHeight="1" x14ac:dyDescent="0.25">
      <c r="B2" s="5"/>
      <c r="C2" s="320" t="s">
        <v>0</v>
      </c>
      <c r="D2" s="320"/>
      <c r="E2" s="320"/>
      <c r="F2" s="320"/>
      <c r="G2" s="320"/>
      <c r="H2" s="6"/>
    </row>
    <row r="3" spans="1:13" ht="6" customHeight="1" x14ac:dyDescent="0.25">
      <c r="B3" s="7"/>
      <c r="C3" s="8"/>
      <c r="D3" s="8"/>
      <c r="E3" s="8"/>
      <c r="F3" s="8"/>
      <c r="G3" s="8"/>
      <c r="H3" s="8"/>
    </row>
    <row r="4" spans="1:13" ht="30" customHeight="1" x14ac:dyDescent="0.25">
      <c r="B4" s="9"/>
      <c r="C4" s="321" t="s">
        <v>1</v>
      </c>
      <c r="D4" s="321"/>
      <c r="E4" s="321"/>
      <c r="F4" s="321"/>
      <c r="G4" s="321"/>
      <c r="H4" s="321"/>
    </row>
    <row r="5" spans="1:13" ht="6" customHeight="1" x14ac:dyDescent="0.25">
      <c r="B5" s="7"/>
      <c r="C5" s="8"/>
      <c r="D5" s="8"/>
      <c r="E5" s="8"/>
      <c r="F5" s="8"/>
      <c r="G5" s="8"/>
      <c r="H5" s="8"/>
    </row>
    <row r="6" spans="1:13" x14ac:dyDescent="0.25">
      <c r="B6" s="10"/>
      <c r="C6" s="322" t="s">
        <v>2</v>
      </c>
      <c r="D6" s="322"/>
      <c r="E6" s="322"/>
      <c r="F6" s="322"/>
      <c r="G6" s="322"/>
      <c r="H6" s="322"/>
    </row>
    <row r="7" spans="1:13" ht="9" customHeight="1" x14ac:dyDescent="0.25">
      <c r="D7" s="3"/>
      <c r="F7" s="11"/>
      <c r="G7" s="12"/>
    </row>
    <row r="8" spans="1:13" ht="32.25" customHeight="1" x14ac:dyDescent="0.25">
      <c r="B8" s="13"/>
      <c r="C8" s="1" t="s">
        <v>3</v>
      </c>
      <c r="D8" s="1" t="s">
        <v>4</v>
      </c>
      <c r="E8" s="1" t="s">
        <v>5</v>
      </c>
      <c r="F8" s="14" t="s">
        <v>6</v>
      </c>
      <c r="G8" s="1" t="s">
        <v>7</v>
      </c>
      <c r="H8" s="1" t="s">
        <v>8</v>
      </c>
    </row>
    <row r="9" spans="1:13" ht="19.5" customHeight="1" x14ac:dyDescent="0.25">
      <c r="B9" s="15"/>
      <c r="C9" s="16"/>
      <c r="D9" s="17"/>
      <c r="E9" s="1"/>
      <c r="F9" s="1"/>
      <c r="G9" s="322"/>
      <c r="H9" s="322"/>
    </row>
    <row r="10" spans="1:13" ht="19.5" customHeight="1" x14ac:dyDescent="0.25">
      <c r="B10" s="18"/>
      <c r="C10" s="19">
        <v>1</v>
      </c>
      <c r="D10" s="20" t="s">
        <v>9</v>
      </c>
      <c r="E10" s="21"/>
      <c r="F10" s="22"/>
      <c r="G10" s="21"/>
      <c r="H10" s="21"/>
      <c r="K10" s="5"/>
    </row>
    <row r="11" spans="1:13" ht="22.5" customHeight="1" x14ac:dyDescent="0.25">
      <c r="A11" s="23">
        <v>100119</v>
      </c>
      <c r="B11" s="23">
        <v>1002</v>
      </c>
      <c r="C11" s="23">
        <f t="shared" ref="C11:C16" si="0">+C10+0.01</f>
        <v>1.01</v>
      </c>
      <c r="D11" s="24" t="s">
        <v>10</v>
      </c>
      <c r="E11" s="23" t="s">
        <v>11</v>
      </c>
      <c r="F11" s="23">
        <v>20</v>
      </c>
      <c r="G11" s="25">
        <v>11779</v>
      </c>
      <c r="H11" s="25">
        <f t="shared" ref="H11:H16" si="1">+F11*G11</f>
        <v>235580</v>
      </c>
      <c r="K11" s="26" t="e">
        <f>+VLOOKUP(A11,#REF!,4,FALSE())</f>
        <v>#REF!</v>
      </c>
      <c r="L11" s="2" t="e">
        <f>+ROUND(K11,0)</f>
        <v>#REF!</v>
      </c>
      <c r="M11" s="2" t="s">
        <v>10</v>
      </c>
    </row>
    <row r="12" spans="1:13" ht="22.5" customHeight="1" x14ac:dyDescent="0.25">
      <c r="A12" s="23">
        <v>330301</v>
      </c>
      <c r="B12" s="23">
        <v>1003</v>
      </c>
      <c r="C12" s="23">
        <f t="shared" si="0"/>
        <v>1.02</v>
      </c>
      <c r="D12" s="24" t="s">
        <v>12</v>
      </c>
      <c r="E12" s="23" t="s">
        <v>13</v>
      </c>
      <c r="F12" s="23">
        <v>3</v>
      </c>
      <c r="G12" s="25">
        <v>142082</v>
      </c>
      <c r="H12" s="25">
        <f t="shared" si="1"/>
        <v>426246</v>
      </c>
      <c r="K12" s="26" t="e">
        <f>+VLOOKUP(A12,#REF!,4,FALSE())</f>
        <v>#REF!</v>
      </c>
      <c r="L12" s="2" t="e">
        <f>+ROUND(K12,0)</f>
        <v>#REF!</v>
      </c>
      <c r="M12" s="2" t="s">
        <v>12</v>
      </c>
    </row>
    <row r="13" spans="1:13" ht="22.5" customHeight="1" x14ac:dyDescent="0.25">
      <c r="A13" s="23"/>
      <c r="B13" s="23"/>
      <c r="C13" s="23">
        <f t="shared" si="0"/>
        <v>1.03</v>
      </c>
      <c r="D13" s="24" t="s">
        <v>14</v>
      </c>
      <c r="E13" s="27" t="s">
        <v>15</v>
      </c>
      <c r="F13" s="23">
        <v>59</v>
      </c>
      <c r="G13" s="25">
        <v>16152</v>
      </c>
      <c r="H13" s="25">
        <f t="shared" si="1"/>
        <v>952968</v>
      </c>
      <c r="K13" s="26"/>
    </row>
    <row r="14" spans="1:13" ht="39" customHeight="1" x14ac:dyDescent="0.25">
      <c r="A14" s="23"/>
      <c r="B14" s="23"/>
      <c r="C14" s="23">
        <f t="shared" si="0"/>
        <v>1.04</v>
      </c>
      <c r="D14" s="28" t="s">
        <v>16</v>
      </c>
      <c r="E14" s="29" t="s">
        <v>15</v>
      </c>
      <c r="F14" s="30">
        <v>27</v>
      </c>
      <c r="G14" s="31">
        <v>77692</v>
      </c>
      <c r="H14" s="31">
        <f t="shared" si="1"/>
        <v>2097684</v>
      </c>
      <c r="K14" s="26"/>
    </row>
    <row r="15" spans="1:13" ht="45.75" customHeight="1" x14ac:dyDescent="0.25">
      <c r="A15" s="23"/>
      <c r="B15" s="23">
        <v>1061</v>
      </c>
      <c r="C15" s="23">
        <f t="shared" si="0"/>
        <v>1.05</v>
      </c>
      <c r="D15" s="32" t="s">
        <v>17</v>
      </c>
      <c r="E15" s="33" t="s">
        <v>15</v>
      </c>
      <c r="F15" s="23">
        <v>175</v>
      </c>
      <c r="G15" s="25">
        <v>37972</v>
      </c>
      <c r="H15" s="25">
        <f t="shared" si="1"/>
        <v>6645100</v>
      </c>
      <c r="K15" s="26">
        <v>37972</v>
      </c>
      <c r="L15" s="2">
        <f>+ROUND(K15,0)</f>
        <v>37972</v>
      </c>
      <c r="M15" s="34" t="s">
        <v>17</v>
      </c>
    </row>
    <row r="16" spans="1:13" ht="20.25" customHeight="1" x14ac:dyDescent="0.25">
      <c r="A16" s="23"/>
      <c r="B16" s="23"/>
      <c r="C16" s="23">
        <f t="shared" si="0"/>
        <v>1.06</v>
      </c>
      <c r="D16" s="32" t="s">
        <v>18</v>
      </c>
      <c r="E16" s="27" t="s">
        <v>19</v>
      </c>
      <c r="F16" s="23">
        <v>45</v>
      </c>
      <c r="G16" s="35">
        <v>5956</v>
      </c>
      <c r="H16" s="25">
        <f t="shared" si="1"/>
        <v>268020</v>
      </c>
      <c r="K16" s="26"/>
    </row>
    <row r="17" spans="1:13" ht="18.75" customHeight="1" x14ac:dyDescent="0.25">
      <c r="A17" s="23"/>
      <c r="B17" s="23"/>
      <c r="C17" s="23"/>
      <c r="D17" s="32"/>
      <c r="E17" s="36"/>
      <c r="F17" s="23"/>
      <c r="G17" s="35"/>
      <c r="H17" s="25"/>
      <c r="K17" s="26"/>
    </row>
    <row r="18" spans="1:13" ht="15" customHeight="1" x14ac:dyDescent="0.25">
      <c r="A18" s="37"/>
      <c r="B18" s="22"/>
      <c r="C18" s="22"/>
      <c r="D18" s="38"/>
      <c r="E18" s="21"/>
      <c r="F18" s="22"/>
      <c r="G18" s="39" t="s">
        <v>20</v>
      </c>
      <c r="H18" s="40">
        <f>SUM(H11:H17)</f>
        <v>10625598</v>
      </c>
      <c r="K18" s="41"/>
    </row>
    <row r="19" spans="1:13" x14ac:dyDescent="0.25">
      <c r="A19" s="23"/>
      <c r="B19" s="23"/>
      <c r="C19" s="23"/>
      <c r="D19" s="38"/>
      <c r="E19" s="21"/>
      <c r="F19" s="22"/>
      <c r="G19" s="39"/>
      <c r="H19" s="40"/>
      <c r="K19" s="26"/>
    </row>
    <row r="20" spans="1:13" ht="15" customHeight="1" x14ac:dyDescent="0.25">
      <c r="A20" s="23">
        <v>120303</v>
      </c>
      <c r="B20" s="23"/>
      <c r="C20" s="19">
        <v>2</v>
      </c>
      <c r="D20" s="20" t="s">
        <v>21</v>
      </c>
      <c r="E20" s="21"/>
      <c r="F20" s="22"/>
      <c r="G20" s="21"/>
      <c r="H20" s="21"/>
      <c r="K20" s="26" t="e">
        <f>+VLOOKUP(A20,#REF!,4,FALSE())</f>
        <v>#REF!</v>
      </c>
      <c r="L20" s="2" t="e">
        <f>+ROUND(K20,0)</f>
        <v>#REF!</v>
      </c>
    </row>
    <row r="21" spans="1:13" ht="15" customHeight="1" x14ac:dyDescent="0.25">
      <c r="A21" s="37"/>
      <c r="B21" s="22"/>
      <c r="C21" s="42">
        <v>2.1</v>
      </c>
      <c r="D21" s="20" t="s">
        <v>22</v>
      </c>
      <c r="E21" s="43"/>
      <c r="F21" s="44"/>
      <c r="G21" s="43"/>
      <c r="H21" s="40">
        <f>+SUM(H22:H22)</f>
        <v>1769060</v>
      </c>
      <c r="K21" s="41"/>
    </row>
    <row r="22" spans="1:13" ht="28.5" x14ac:dyDescent="0.25">
      <c r="A22" s="37"/>
      <c r="B22" s="19"/>
      <c r="C22" s="23">
        <f>+C21+0.01</f>
        <v>2.11</v>
      </c>
      <c r="D22" s="32" t="s">
        <v>23</v>
      </c>
      <c r="E22" s="23" t="s">
        <v>13</v>
      </c>
      <c r="F22" s="23">
        <v>10</v>
      </c>
      <c r="G22" s="25">
        <v>176906</v>
      </c>
      <c r="H22" s="25">
        <f>+F22*G22</f>
        <v>1769060</v>
      </c>
      <c r="K22" s="41"/>
    </row>
    <row r="23" spans="1:13" ht="18.75" customHeight="1" x14ac:dyDescent="0.25">
      <c r="A23" s="27"/>
      <c r="B23" s="45"/>
      <c r="C23" s="42">
        <v>2.2000000000000002</v>
      </c>
      <c r="D23" s="20" t="s">
        <v>24</v>
      </c>
      <c r="E23" s="33"/>
      <c r="F23" s="23"/>
      <c r="G23" s="25"/>
      <c r="H23" s="40">
        <f>SUM(H24:H26)</f>
        <v>2721660</v>
      </c>
      <c r="K23" s="41"/>
    </row>
    <row r="24" spans="1:13" x14ac:dyDescent="0.25">
      <c r="A24" s="23">
        <v>170657</v>
      </c>
      <c r="B24" s="23">
        <v>8004</v>
      </c>
      <c r="C24" s="23">
        <f>+C23+0.01</f>
        <v>2.21</v>
      </c>
      <c r="D24" s="32" t="s">
        <v>25</v>
      </c>
      <c r="E24" s="33" t="s">
        <v>13</v>
      </c>
      <c r="F24" s="23">
        <v>4</v>
      </c>
      <c r="G24" s="25">
        <v>147308</v>
      </c>
      <c r="H24" s="25">
        <f>+F24*G24</f>
        <v>589232</v>
      </c>
      <c r="J24" s="26"/>
      <c r="K24" s="26">
        <v>176906.29</v>
      </c>
      <c r="L24" s="2">
        <f>+ROUND(K24,0)</f>
        <v>176906</v>
      </c>
      <c r="M24" s="2" t="s">
        <v>23</v>
      </c>
    </row>
    <row r="25" spans="1:13" ht="18.75" customHeight="1" x14ac:dyDescent="0.25">
      <c r="A25" s="23"/>
      <c r="B25" s="23"/>
      <c r="C25" s="23">
        <f>+C24+0.01</f>
        <v>2.2199999999999998</v>
      </c>
      <c r="D25" s="32" t="s">
        <v>26</v>
      </c>
      <c r="E25" s="33" t="s">
        <v>13</v>
      </c>
      <c r="F25" s="23">
        <v>2</v>
      </c>
      <c r="G25" s="25">
        <v>139994</v>
      </c>
      <c r="H25" s="25">
        <f>+F25*G25</f>
        <v>279988</v>
      </c>
      <c r="J25" s="26"/>
      <c r="K25" s="26"/>
    </row>
    <row r="26" spans="1:13" ht="18.75" customHeight="1" x14ac:dyDescent="0.25">
      <c r="A26" s="23">
        <v>170724</v>
      </c>
      <c r="B26" s="23">
        <v>8011</v>
      </c>
      <c r="C26" s="23">
        <f>+C25+0.01</f>
        <v>2.2299999999999995</v>
      </c>
      <c r="D26" s="32" t="s">
        <v>27</v>
      </c>
      <c r="E26" s="33" t="s">
        <v>13</v>
      </c>
      <c r="F26" s="23">
        <v>15</v>
      </c>
      <c r="G26" s="25">
        <v>123496</v>
      </c>
      <c r="H26" s="25">
        <f>+F26*G26</f>
        <v>1852440</v>
      </c>
      <c r="J26" s="26"/>
      <c r="K26" s="26" t="e">
        <f>+VLOOKUP(A26,#REF!,4,FALSE())</f>
        <v>#REF!</v>
      </c>
      <c r="L26" s="2" t="e">
        <f>+ROUND(K26,0)</f>
        <v>#REF!</v>
      </c>
      <c r="M26" s="2" t="s">
        <v>25</v>
      </c>
    </row>
    <row r="27" spans="1:13" ht="18.75" customHeight="1" x14ac:dyDescent="0.25">
      <c r="A27" s="23">
        <v>170538</v>
      </c>
      <c r="B27" s="23">
        <v>8014</v>
      </c>
      <c r="C27" s="42">
        <v>2.2999999999999998</v>
      </c>
      <c r="D27" s="20" t="s">
        <v>28</v>
      </c>
      <c r="E27" s="33"/>
      <c r="F27" s="23"/>
      <c r="G27" s="25"/>
      <c r="H27" s="40">
        <f>+H28</f>
        <v>279100</v>
      </c>
      <c r="J27" s="26"/>
      <c r="K27" s="26" t="e">
        <f>+VLOOKUP(A27,#REF!,4,FALSE())</f>
        <v>#REF!</v>
      </c>
      <c r="L27" s="2" t="e">
        <f>+ROUND(K27,0)</f>
        <v>#REF!</v>
      </c>
      <c r="M27" s="2" t="s">
        <v>26</v>
      </c>
    </row>
    <row r="28" spans="1:13" ht="18.75" customHeight="1" x14ac:dyDescent="0.25">
      <c r="A28" s="23">
        <v>170408</v>
      </c>
      <c r="B28" s="23">
        <v>8001</v>
      </c>
      <c r="C28" s="23">
        <f>+C27+0.01</f>
        <v>2.3099999999999996</v>
      </c>
      <c r="D28" s="32" t="s">
        <v>29</v>
      </c>
      <c r="E28" s="33" t="s">
        <v>11</v>
      </c>
      <c r="F28" s="23">
        <v>20</v>
      </c>
      <c r="G28" s="25">
        <v>13955</v>
      </c>
      <c r="H28" s="25">
        <f>+F28*G28</f>
        <v>279100</v>
      </c>
      <c r="J28" s="26"/>
      <c r="K28" s="26" t="e">
        <f>+VLOOKUP(A28,#REF!,4,FALSE())</f>
        <v>#REF!</v>
      </c>
      <c r="L28" s="2" t="e">
        <f>+ROUND(K28,0)</f>
        <v>#REF!</v>
      </c>
      <c r="M28" s="2" t="s">
        <v>27</v>
      </c>
    </row>
    <row r="29" spans="1:13" ht="18.75" customHeight="1" x14ac:dyDescent="0.25">
      <c r="A29" s="23"/>
      <c r="B29" s="23"/>
      <c r="C29" s="42">
        <v>2.4</v>
      </c>
      <c r="D29" s="20" t="s">
        <v>30</v>
      </c>
      <c r="E29" s="33"/>
      <c r="F29" s="23"/>
      <c r="G29" s="25"/>
      <c r="H29" s="40">
        <f>SUM(H30:H34)</f>
        <v>4974938</v>
      </c>
      <c r="J29" s="26"/>
      <c r="K29" s="26"/>
    </row>
    <row r="30" spans="1:13" ht="18.75" customHeight="1" x14ac:dyDescent="0.25">
      <c r="A30" s="23">
        <v>173003</v>
      </c>
      <c r="B30" s="23">
        <v>8082</v>
      </c>
      <c r="C30" s="23">
        <f>+C29+0.01</f>
        <v>2.4099999999999997</v>
      </c>
      <c r="D30" s="32" t="s">
        <v>31</v>
      </c>
      <c r="E30" s="33" t="s">
        <v>11</v>
      </c>
      <c r="F30" s="23">
        <v>35</v>
      </c>
      <c r="G30" s="25">
        <v>4880</v>
      </c>
      <c r="H30" s="25">
        <f>+F30*G30</f>
        <v>170800</v>
      </c>
      <c r="J30" s="26"/>
      <c r="K30" s="26" t="e">
        <f>+VLOOKUP(A30,#REF!,4,FALSE())</f>
        <v>#REF!</v>
      </c>
      <c r="L30" s="2" t="e">
        <f>+ROUND(K30,0)</f>
        <v>#REF!</v>
      </c>
      <c r="M30" s="2" t="s">
        <v>29</v>
      </c>
    </row>
    <row r="31" spans="1:13" ht="18.75" customHeight="1" x14ac:dyDescent="0.25">
      <c r="A31" s="23"/>
      <c r="B31" s="23"/>
      <c r="C31" s="23">
        <f>+C30+0.01</f>
        <v>2.4199999999999995</v>
      </c>
      <c r="D31" s="32" t="s">
        <v>32</v>
      </c>
      <c r="E31" s="33" t="s">
        <v>11</v>
      </c>
      <c r="F31" s="23">
        <v>20</v>
      </c>
      <c r="G31" s="25">
        <v>74960</v>
      </c>
      <c r="H31" s="25">
        <f>+F31*G31</f>
        <v>1499200</v>
      </c>
      <c r="J31" s="26"/>
      <c r="K31" s="26"/>
    </row>
    <row r="32" spans="1:13" ht="18.75" customHeight="1" x14ac:dyDescent="0.25">
      <c r="A32" s="23">
        <v>170134</v>
      </c>
      <c r="B32" s="23">
        <v>8086</v>
      </c>
      <c r="C32" s="23">
        <f>+C31+0.01</f>
        <v>2.4299999999999993</v>
      </c>
      <c r="D32" s="32" t="s">
        <v>33</v>
      </c>
      <c r="E32" s="33" t="s">
        <v>11</v>
      </c>
      <c r="F32" s="23">
        <v>28</v>
      </c>
      <c r="G32" s="25">
        <v>37381</v>
      </c>
      <c r="H32" s="25">
        <f>+F32*G32</f>
        <v>1046668</v>
      </c>
      <c r="J32" s="26"/>
      <c r="K32" s="26" t="e">
        <f>+VLOOKUP(A32,#REF!,4,FALSE())</f>
        <v>#REF!</v>
      </c>
      <c r="L32" s="2" t="e">
        <f t="shared" ref="L32:L44" si="2">+ROUND(K32,0)</f>
        <v>#REF!</v>
      </c>
      <c r="M32" s="2" t="s">
        <v>31</v>
      </c>
    </row>
    <row r="33" spans="1:13" ht="18.75" customHeight="1" x14ac:dyDescent="0.25">
      <c r="A33" s="23">
        <v>172606</v>
      </c>
      <c r="B33" s="23"/>
      <c r="C33" s="23">
        <f>+C32+0.01</f>
        <v>2.4399999999999991</v>
      </c>
      <c r="D33" s="32" t="s">
        <v>34</v>
      </c>
      <c r="E33" s="33" t="s">
        <v>11</v>
      </c>
      <c r="F33" s="23">
        <v>35</v>
      </c>
      <c r="G33" s="25">
        <v>53842</v>
      </c>
      <c r="H33" s="25">
        <f>+F33*G33</f>
        <v>1884470</v>
      </c>
      <c r="J33" s="26"/>
      <c r="K33" s="26" t="e">
        <f>+VLOOKUP(A33,#REF!,4,FALSE())</f>
        <v>#REF!</v>
      </c>
      <c r="L33" s="2" t="e">
        <f t="shared" si="2"/>
        <v>#REF!</v>
      </c>
      <c r="M33" s="2" t="s">
        <v>32</v>
      </c>
    </row>
    <row r="34" spans="1:13" ht="18.75" customHeight="1" x14ac:dyDescent="0.25">
      <c r="A34" s="23">
        <v>172609</v>
      </c>
      <c r="B34" s="23">
        <v>8102</v>
      </c>
      <c r="C34" s="23">
        <f>+C33+0.01</f>
        <v>2.4499999999999988</v>
      </c>
      <c r="D34" s="32" t="s">
        <v>35</v>
      </c>
      <c r="E34" s="33" t="s">
        <v>11</v>
      </c>
      <c r="F34" s="23">
        <v>35</v>
      </c>
      <c r="G34" s="25">
        <v>10680</v>
      </c>
      <c r="H34" s="25">
        <f>+F34*G34</f>
        <v>373800</v>
      </c>
      <c r="J34" s="26"/>
      <c r="K34" s="26" t="e">
        <f>+VLOOKUP(A34,#REF!,4,FALSE())</f>
        <v>#REF!</v>
      </c>
      <c r="L34" s="2" t="e">
        <f t="shared" si="2"/>
        <v>#REF!</v>
      </c>
      <c r="M34" s="2" t="s">
        <v>33</v>
      </c>
    </row>
    <row r="35" spans="1:13" ht="18.75" customHeight="1" x14ac:dyDescent="0.25">
      <c r="A35" s="23">
        <v>171204</v>
      </c>
      <c r="B35" s="23"/>
      <c r="C35" s="42">
        <v>2.5</v>
      </c>
      <c r="D35" s="20" t="s">
        <v>36</v>
      </c>
      <c r="E35" s="33"/>
      <c r="F35" s="23"/>
      <c r="G35" s="25"/>
      <c r="H35" s="40">
        <f>SUM(H36:H36)</f>
        <v>134721</v>
      </c>
      <c r="J35" s="26"/>
      <c r="K35" s="26" t="e">
        <f>+VLOOKUP(A35,#REF!,4,FALSE())</f>
        <v>#REF!</v>
      </c>
      <c r="L35" s="2" t="e">
        <f t="shared" si="2"/>
        <v>#REF!</v>
      </c>
      <c r="M35" s="2" t="s">
        <v>34</v>
      </c>
    </row>
    <row r="36" spans="1:13" ht="18.75" customHeight="1" x14ac:dyDescent="0.25">
      <c r="A36" s="23"/>
      <c r="B36" s="23">
        <v>8093</v>
      </c>
      <c r="C36" s="23">
        <f>+C35+0.01</f>
        <v>2.5099999999999998</v>
      </c>
      <c r="D36" s="32" t="s">
        <v>37</v>
      </c>
      <c r="E36" s="33" t="s">
        <v>13</v>
      </c>
      <c r="F36" s="23">
        <v>3</v>
      </c>
      <c r="G36" s="25">
        <v>44907</v>
      </c>
      <c r="H36" s="25">
        <f>+F36*G36</f>
        <v>134721</v>
      </c>
      <c r="J36" s="26"/>
      <c r="K36" s="26">
        <v>10680</v>
      </c>
      <c r="L36" s="2">
        <f t="shared" si="2"/>
        <v>10680</v>
      </c>
      <c r="M36" s="2" t="s">
        <v>35</v>
      </c>
    </row>
    <row r="37" spans="1:13" ht="18.75" customHeight="1" x14ac:dyDescent="0.25">
      <c r="A37" s="23"/>
      <c r="B37" s="23"/>
      <c r="C37" s="42">
        <v>2.6</v>
      </c>
      <c r="D37" s="20" t="s">
        <v>38</v>
      </c>
      <c r="E37" s="33"/>
      <c r="F37" s="23"/>
      <c r="G37" s="25"/>
      <c r="H37" s="40">
        <f>SUM(H38:H41)</f>
        <v>1340004</v>
      </c>
      <c r="J37" s="26"/>
      <c r="K37" s="26"/>
      <c r="L37" s="2">
        <f t="shared" si="2"/>
        <v>0</v>
      </c>
    </row>
    <row r="38" spans="1:13" ht="18.75" customHeight="1" x14ac:dyDescent="0.25">
      <c r="A38" s="23">
        <v>170813</v>
      </c>
      <c r="B38" s="23">
        <v>8053</v>
      </c>
      <c r="C38" s="23">
        <f>+C37+0.01</f>
        <v>2.61</v>
      </c>
      <c r="D38" s="32" t="s">
        <v>39</v>
      </c>
      <c r="E38" s="33" t="s">
        <v>13</v>
      </c>
      <c r="F38" s="23">
        <v>1</v>
      </c>
      <c r="G38" s="25">
        <v>704006</v>
      </c>
      <c r="H38" s="25">
        <f>+F38*G38</f>
        <v>704006</v>
      </c>
      <c r="J38" s="26"/>
      <c r="K38" s="26" t="e">
        <f>+VLOOKUP(A38,#REF!,4,FALSE())</f>
        <v>#REF!</v>
      </c>
      <c r="L38" s="2" t="e">
        <f t="shared" si="2"/>
        <v>#REF!</v>
      </c>
      <c r="M38" s="2" t="s">
        <v>37</v>
      </c>
    </row>
    <row r="39" spans="1:13" x14ac:dyDescent="0.25">
      <c r="A39" s="23"/>
      <c r="B39" s="23"/>
      <c r="C39" s="23">
        <f>+C38+0.01</f>
        <v>2.6199999999999997</v>
      </c>
      <c r="D39" s="32" t="s">
        <v>40</v>
      </c>
      <c r="E39" s="33" t="s">
        <v>13</v>
      </c>
      <c r="F39" s="23">
        <v>8</v>
      </c>
      <c r="G39" s="25">
        <v>13900</v>
      </c>
      <c r="H39" s="25">
        <f>+F39*G39</f>
        <v>111200</v>
      </c>
      <c r="J39" s="26"/>
      <c r="K39" s="26"/>
      <c r="L39" s="2">
        <f t="shared" si="2"/>
        <v>0</v>
      </c>
    </row>
    <row r="40" spans="1:13" x14ac:dyDescent="0.25">
      <c r="A40" s="23">
        <v>5938</v>
      </c>
      <c r="B40" s="23">
        <v>8019</v>
      </c>
      <c r="C40" s="23">
        <f>+C39+0.01</f>
        <v>2.6299999999999994</v>
      </c>
      <c r="D40" s="32" t="s">
        <v>41</v>
      </c>
      <c r="E40" s="33" t="s">
        <v>13</v>
      </c>
      <c r="F40" s="23">
        <v>2</v>
      </c>
      <c r="G40" s="25">
        <v>154411</v>
      </c>
      <c r="H40" s="25">
        <f>+F40*G40</f>
        <v>308822</v>
      </c>
      <c r="J40" s="26"/>
      <c r="K40" s="26" t="e">
        <f>+VLOOKUP(A40,#REF!,4,FALSE())</f>
        <v>#REF!</v>
      </c>
      <c r="L40" s="2" t="e">
        <f t="shared" si="2"/>
        <v>#REF!</v>
      </c>
      <c r="M40" s="2" t="s">
        <v>40</v>
      </c>
    </row>
    <row r="41" spans="1:13" x14ac:dyDescent="0.25">
      <c r="A41" s="23" t="s">
        <v>42</v>
      </c>
      <c r="B41" s="23">
        <v>8020</v>
      </c>
      <c r="C41" s="23">
        <f>+C40+0.01</f>
        <v>2.6399999999999992</v>
      </c>
      <c r="D41" s="32" t="s">
        <v>43</v>
      </c>
      <c r="E41" s="33" t="s">
        <v>13</v>
      </c>
      <c r="F41" s="23">
        <v>2</v>
      </c>
      <c r="G41" s="25">
        <v>107988</v>
      </c>
      <c r="H41" s="25">
        <f>+F41*G41</f>
        <v>215976</v>
      </c>
      <c r="J41" s="26"/>
      <c r="K41" s="26">
        <v>1492.29</v>
      </c>
      <c r="L41" s="2">
        <f t="shared" si="2"/>
        <v>1492</v>
      </c>
      <c r="M41" s="2" t="s">
        <v>44</v>
      </c>
    </row>
    <row r="42" spans="1:13" ht="19.5" customHeight="1" x14ac:dyDescent="0.25">
      <c r="A42" s="23">
        <v>110201</v>
      </c>
      <c r="B42" s="23"/>
      <c r="C42" s="42">
        <v>2.7</v>
      </c>
      <c r="D42" s="20" t="s">
        <v>45</v>
      </c>
      <c r="E42" s="33"/>
      <c r="F42" s="23"/>
      <c r="G42" s="25"/>
      <c r="H42" s="40">
        <f>SUM(H43:H43)</f>
        <v>79120</v>
      </c>
      <c r="J42" s="26"/>
      <c r="K42" s="26" t="e">
        <f>+VLOOKUP(A42,#REF!,4,FALSE())</f>
        <v>#REF!</v>
      </c>
      <c r="L42" s="2" t="e">
        <f t="shared" si="2"/>
        <v>#REF!</v>
      </c>
      <c r="M42" s="2" t="s">
        <v>41</v>
      </c>
    </row>
    <row r="43" spans="1:13" x14ac:dyDescent="0.25">
      <c r="A43" s="23">
        <v>111002</v>
      </c>
      <c r="B43" s="23"/>
      <c r="C43" s="23">
        <f>+C42+0.01</f>
        <v>2.71</v>
      </c>
      <c r="D43" s="32" t="s">
        <v>46</v>
      </c>
      <c r="E43" s="33" t="s">
        <v>11</v>
      </c>
      <c r="F43" s="23">
        <v>10</v>
      </c>
      <c r="G43" s="25">
        <v>7912</v>
      </c>
      <c r="H43" s="25">
        <f>+F43*G43</f>
        <v>79120</v>
      </c>
      <c r="J43" s="26"/>
      <c r="K43" s="26" t="e">
        <f>+VLOOKUP(A43,#REF!,4,FALSE())</f>
        <v>#REF!</v>
      </c>
      <c r="L43" s="2" t="e">
        <f t="shared" si="2"/>
        <v>#REF!</v>
      </c>
      <c r="M43" s="2" t="s">
        <v>43</v>
      </c>
    </row>
    <row r="44" spans="1:13" ht="18.75" customHeight="1" x14ac:dyDescent="0.25">
      <c r="A44" s="23"/>
      <c r="B44" s="23"/>
      <c r="C44" s="23"/>
      <c r="D44" s="38"/>
      <c r="E44" s="21"/>
      <c r="F44" s="22"/>
      <c r="G44" s="39" t="s">
        <v>20</v>
      </c>
      <c r="H44" s="40">
        <f>+H42+H37+H35+H29+H27+H23+H21</f>
        <v>11298603</v>
      </c>
      <c r="J44" s="26"/>
      <c r="K44" s="26"/>
      <c r="L44" s="2">
        <f t="shared" si="2"/>
        <v>0</v>
      </c>
    </row>
    <row r="45" spans="1:13" ht="18.75" customHeight="1" x14ac:dyDescent="0.25">
      <c r="A45" s="23"/>
      <c r="B45" s="23"/>
      <c r="C45" s="23"/>
      <c r="D45" s="38"/>
      <c r="E45" s="21"/>
      <c r="F45" s="22"/>
      <c r="G45" s="39"/>
      <c r="H45" s="40"/>
      <c r="J45" s="26"/>
      <c r="K45" s="26"/>
    </row>
    <row r="46" spans="1:13" ht="18.75" customHeight="1" x14ac:dyDescent="0.25">
      <c r="A46" s="23"/>
      <c r="B46" s="23"/>
      <c r="C46" s="19">
        <v>3</v>
      </c>
      <c r="D46" s="20" t="s">
        <v>47</v>
      </c>
      <c r="E46" s="21"/>
      <c r="F46" s="22"/>
      <c r="G46" s="39"/>
      <c r="H46" s="40"/>
      <c r="J46" s="26"/>
      <c r="K46" s="26"/>
    </row>
    <row r="47" spans="1:13" ht="18.75" customHeight="1" x14ac:dyDescent="0.25">
      <c r="A47" s="23"/>
      <c r="B47" s="23"/>
      <c r="C47" s="23">
        <f>+C46+0.01</f>
        <v>3.01</v>
      </c>
      <c r="D47" s="32" t="s">
        <v>48</v>
      </c>
      <c r="E47" s="27" t="s">
        <v>19</v>
      </c>
      <c r="F47" s="23">
        <v>15</v>
      </c>
      <c r="G47" s="35">
        <v>55203</v>
      </c>
      <c r="H47" s="25">
        <f>+F47*G47</f>
        <v>828045</v>
      </c>
      <c r="J47" s="26"/>
      <c r="K47" s="26"/>
    </row>
    <row r="48" spans="1:13" ht="18.75" customHeight="1" x14ac:dyDescent="0.25">
      <c r="A48" s="23"/>
      <c r="B48" s="23"/>
      <c r="C48" s="23">
        <f>+C47+0.01</f>
        <v>3.0199999999999996</v>
      </c>
      <c r="D48" s="32" t="s">
        <v>49</v>
      </c>
      <c r="E48" s="27" t="s">
        <v>19</v>
      </c>
      <c r="F48" s="23">
        <v>45</v>
      </c>
      <c r="G48" s="35">
        <v>24250</v>
      </c>
      <c r="H48" s="25">
        <f>+F48*G48</f>
        <v>1091250</v>
      </c>
      <c r="J48" s="26"/>
      <c r="K48" s="26"/>
    </row>
    <row r="49" spans="1:11" ht="18.75" customHeight="1" x14ac:dyDescent="0.25">
      <c r="A49" s="23"/>
      <c r="B49" s="23"/>
      <c r="C49" s="23">
        <f>+C48+0.01</f>
        <v>3.0299999999999994</v>
      </c>
      <c r="D49" s="32" t="s">
        <v>50</v>
      </c>
      <c r="E49" s="27" t="s">
        <v>11</v>
      </c>
      <c r="F49" s="23">
        <v>15</v>
      </c>
      <c r="G49" s="35">
        <v>31079</v>
      </c>
      <c r="H49" s="25">
        <f>+F49*G49</f>
        <v>466185</v>
      </c>
      <c r="J49" s="26"/>
      <c r="K49" s="26"/>
    </row>
    <row r="50" spans="1:11" ht="18.75" customHeight="1" x14ac:dyDescent="0.25">
      <c r="A50" s="23"/>
      <c r="B50" s="23"/>
      <c r="C50" s="23">
        <f>+C49+0.01</f>
        <v>3.0399999999999991</v>
      </c>
      <c r="D50" s="32" t="s">
        <v>51</v>
      </c>
      <c r="E50" s="27" t="s">
        <v>11</v>
      </c>
      <c r="F50" s="23">
        <v>10</v>
      </c>
      <c r="G50" s="35">
        <v>47614</v>
      </c>
      <c r="H50" s="25">
        <f>+F49*G50</f>
        <v>714210</v>
      </c>
      <c r="J50" s="26"/>
      <c r="K50" s="26"/>
    </row>
    <row r="51" spans="1:11" ht="18.75" customHeight="1" x14ac:dyDescent="0.25">
      <c r="A51" s="23"/>
      <c r="B51" s="23"/>
      <c r="C51" s="23"/>
      <c r="D51" s="38"/>
      <c r="E51" s="21"/>
      <c r="F51" s="22"/>
      <c r="G51" s="39"/>
      <c r="H51" s="40">
        <f>SUM(H47:H50)</f>
        <v>3099690</v>
      </c>
      <c r="J51" s="26"/>
      <c r="K51" s="26"/>
    </row>
    <row r="52" spans="1:11" ht="18.75" customHeight="1" x14ac:dyDescent="0.25">
      <c r="A52" s="23"/>
      <c r="B52" s="23"/>
      <c r="C52" s="23"/>
      <c r="D52" s="38"/>
      <c r="E52" s="21"/>
      <c r="F52" s="22"/>
      <c r="G52" s="39"/>
      <c r="H52" s="40"/>
      <c r="J52" s="26"/>
      <c r="K52" s="26"/>
    </row>
    <row r="53" spans="1:11" ht="18.75" customHeight="1" x14ac:dyDescent="0.25">
      <c r="A53" s="23"/>
      <c r="B53" s="23"/>
      <c r="C53" s="19">
        <v>4</v>
      </c>
      <c r="D53" s="20" t="s">
        <v>52</v>
      </c>
      <c r="E53" s="21"/>
      <c r="F53" s="22"/>
      <c r="G53" s="39"/>
      <c r="H53" s="40"/>
      <c r="J53" s="26"/>
      <c r="K53" s="26"/>
    </row>
    <row r="54" spans="1:11" ht="18.75" customHeight="1" x14ac:dyDescent="0.25">
      <c r="A54" s="23"/>
      <c r="B54" s="23"/>
      <c r="C54" s="23">
        <f>+C53+0.01</f>
        <v>4.01</v>
      </c>
      <c r="D54" s="32" t="s">
        <v>53</v>
      </c>
      <c r="E54" s="27" t="s">
        <v>19</v>
      </c>
      <c r="F54" s="23">
        <v>85.720568541719402</v>
      </c>
      <c r="G54" s="35">
        <v>19361</v>
      </c>
      <c r="H54" s="25">
        <f>+F54*G54</f>
        <v>1659635.9275362294</v>
      </c>
      <c r="J54" s="26"/>
      <c r="K54" s="26"/>
    </row>
    <row r="55" spans="1:11" ht="18.75" customHeight="1" x14ac:dyDescent="0.25">
      <c r="A55" s="23"/>
      <c r="B55" s="23"/>
      <c r="C55" s="23">
        <f>+C54+0.01</f>
        <v>4.0199999999999996</v>
      </c>
      <c r="D55" s="32" t="s">
        <v>54</v>
      </c>
      <c r="E55" s="27" t="s">
        <v>19</v>
      </c>
      <c r="F55" s="23">
        <v>75</v>
      </c>
      <c r="G55" s="35">
        <v>3374</v>
      </c>
      <c r="H55" s="25">
        <f>+F55*G55</f>
        <v>253050</v>
      </c>
      <c r="J55" s="26"/>
      <c r="K55" s="26"/>
    </row>
    <row r="56" spans="1:11" ht="18.75" customHeight="1" x14ac:dyDescent="0.25">
      <c r="A56" s="23"/>
      <c r="B56" s="23"/>
      <c r="C56" s="23">
        <f>+C55+0.01</f>
        <v>4.0299999999999994</v>
      </c>
      <c r="D56" s="32" t="s">
        <v>55</v>
      </c>
      <c r="E56" s="27" t="s">
        <v>19</v>
      </c>
      <c r="F56" s="23">
        <v>263</v>
      </c>
      <c r="G56" s="35">
        <v>14933</v>
      </c>
      <c r="H56" s="25">
        <f>+F56*G56</f>
        <v>3927379</v>
      </c>
      <c r="J56" s="26"/>
      <c r="K56" s="26"/>
    </row>
    <row r="57" spans="1:11" ht="18.75" customHeight="1" x14ac:dyDescent="0.25">
      <c r="A57" s="23"/>
      <c r="B57" s="23"/>
      <c r="C57" s="23">
        <f>+C56+0.01</f>
        <v>4.0399999999999991</v>
      </c>
      <c r="D57" s="32" t="s">
        <v>56</v>
      </c>
      <c r="E57" s="27" t="s">
        <v>19</v>
      </c>
      <c r="F57" s="23">
        <v>180</v>
      </c>
      <c r="G57" s="35">
        <v>17526</v>
      </c>
      <c r="H57" s="25">
        <f>+F57*G57</f>
        <v>3154680</v>
      </c>
      <c r="J57" s="26"/>
      <c r="K57" s="26"/>
    </row>
    <row r="58" spans="1:11" ht="18.75" customHeight="1" x14ac:dyDescent="0.25">
      <c r="A58" s="23"/>
      <c r="B58" s="23"/>
      <c r="C58" s="23"/>
      <c r="D58" s="38"/>
      <c r="E58" s="21"/>
      <c r="F58" s="22"/>
      <c r="G58" s="39"/>
      <c r="H58" s="40">
        <f>SUM(H54:H57)</f>
        <v>8994744.9275362305</v>
      </c>
      <c r="J58" s="26"/>
      <c r="K58" s="26"/>
    </row>
    <row r="59" spans="1:11" ht="18.75" customHeight="1" x14ac:dyDescent="0.25">
      <c r="A59" s="23"/>
      <c r="B59" s="23"/>
      <c r="C59" s="19">
        <v>5</v>
      </c>
      <c r="D59" s="20" t="s">
        <v>57</v>
      </c>
      <c r="E59" s="21"/>
      <c r="F59" s="22"/>
      <c r="G59" s="39"/>
      <c r="H59" s="40"/>
      <c r="J59" s="26"/>
      <c r="K59" s="26"/>
    </row>
    <row r="60" spans="1:11" ht="18.75" customHeight="1" x14ac:dyDescent="0.25">
      <c r="A60" s="23"/>
      <c r="B60" s="23"/>
      <c r="C60" s="23">
        <f>+C59+0.01</f>
        <v>5.01</v>
      </c>
      <c r="D60" s="32" t="s">
        <v>58</v>
      </c>
      <c r="E60" s="27" t="s">
        <v>59</v>
      </c>
      <c r="F60" s="23">
        <v>1</v>
      </c>
      <c r="G60" s="35">
        <v>5500000</v>
      </c>
      <c r="H60" s="25">
        <f>+F60*G60</f>
        <v>5500000</v>
      </c>
      <c r="J60" s="26"/>
      <c r="K60" s="26"/>
    </row>
    <row r="61" spans="1:11" ht="18.75" customHeight="1" x14ac:dyDescent="0.25">
      <c r="A61" s="23"/>
      <c r="B61" s="23"/>
      <c r="C61" s="19"/>
      <c r="D61" s="20"/>
      <c r="E61" s="21"/>
      <c r="F61" s="22"/>
      <c r="G61" s="39"/>
      <c r="H61" s="40">
        <f>SUM(H60)</f>
        <v>5500000</v>
      </c>
      <c r="J61" s="26"/>
      <c r="K61" s="26"/>
    </row>
    <row r="62" spans="1:11" x14ac:dyDescent="0.25">
      <c r="A62" s="23"/>
      <c r="B62" s="23"/>
      <c r="C62" s="23"/>
      <c r="D62" s="38"/>
      <c r="E62" s="21"/>
      <c r="F62" s="22"/>
      <c r="G62" s="39"/>
      <c r="H62" s="40"/>
      <c r="J62" s="26"/>
      <c r="K62" s="26"/>
    </row>
    <row r="63" spans="1:11" ht="18.75" customHeight="1" x14ac:dyDescent="0.25">
      <c r="A63" s="23"/>
      <c r="B63" s="23"/>
      <c r="C63" s="19">
        <v>6</v>
      </c>
      <c r="D63" s="46" t="s">
        <v>60</v>
      </c>
      <c r="E63" s="21"/>
      <c r="F63" s="22"/>
      <c r="G63" s="39"/>
      <c r="H63" s="40"/>
      <c r="J63" s="26"/>
      <c r="K63" s="26"/>
    </row>
    <row r="64" spans="1:11" ht="18.75" customHeight="1" x14ac:dyDescent="0.25">
      <c r="A64" s="23"/>
      <c r="B64" s="23"/>
      <c r="C64" s="23">
        <f>+C63+0.01</f>
        <v>6.01</v>
      </c>
      <c r="D64" s="32" t="s">
        <v>61</v>
      </c>
      <c r="E64" s="33" t="s">
        <v>19</v>
      </c>
      <c r="F64" s="23">
        <v>52</v>
      </c>
      <c r="G64" s="35">
        <v>5472</v>
      </c>
      <c r="H64" s="25">
        <f>+F64*G64</f>
        <v>284544</v>
      </c>
      <c r="J64" s="26"/>
      <c r="K64" s="26"/>
    </row>
    <row r="65" spans="1:13" ht="18.75" customHeight="1" x14ac:dyDescent="0.25">
      <c r="A65" s="23">
        <v>190909</v>
      </c>
      <c r="B65" s="23"/>
      <c r="C65" s="23">
        <f>+C64+0.01</f>
        <v>6.02</v>
      </c>
      <c r="D65" s="32" t="s">
        <v>62</v>
      </c>
      <c r="E65" s="27" t="s">
        <v>19</v>
      </c>
      <c r="F65" s="23">
        <v>52</v>
      </c>
      <c r="G65" s="35">
        <v>77178</v>
      </c>
      <c r="H65" s="25">
        <f>+F65*G65</f>
        <v>4013256</v>
      </c>
      <c r="J65" s="26"/>
      <c r="K65" s="26" t="e">
        <f>+VLOOKUP(A65,#REF!,4,FALSE())</f>
        <v>#REF!</v>
      </c>
      <c r="L65" s="2" t="e">
        <f>+ROUND(K65,0)</f>
        <v>#REF!</v>
      </c>
      <c r="M65" s="2" t="s">
        <v>46</v>
      </c>
    </row>
    <row r="66" spans="1:13" x14ac:dyDescent="0.25">
      <c r="A66" s="37"/>
      <c r="B66" s="22"/>
      <c r="C66" s="23">
        <f>+C65+0.01</f>
        <v>6.0299999999999994</v>
      </c>
      <c r="D66" s="32" t="s">
        <v>63</v>
      </c>
      <c r="E66" s="27" t="s">
        <v>19</v>
      </c>
      <c r="F66" s="23">
        <v>52</v>
      </c>
      <c r="G66" s="35">
        <v>110800</v>
      </c>
      <c r="H66" s="25">
        <f>+F66*G66</f>
        <v>5761600</v>
      </c>
      <c r="J66" s="26"/>
      <c r="K66" s="26"/>
    </row>
    <row r="67" spans="1:13" ht="15" customHeight="1" x14ac:dyDescent="0.25">
      <c r="A67" s="37"/>
      <c r="B67" s="19"/>
      <c r="C67" s="23"/>
      <c r="D67" s="32"/>
      <c r="E67" s="21"/>
      <c r="F67" s="22"/>
      <c r="G67" s="39"/>
      <c r="H67" s="40">
        <f>SUM(H64:H66)</f>
        <v>10059400</v>
      </c>
      <c r="K67" s="26"/>
    </row>
    <row r="68" spans="1:13" ht="15" customHeight="1" x14ac:dyDescent="0.25">
      <c r="A68" s="37"/>
      <c r="B68" s="19"/>
      <c r="C68" s="23"/>
      <c r="D68" s="32"/>
      <c r="E68" s="21"/>
      <c r="F68" s="22"/>
      <c r="G68" s="39"/>
      <c r="H68" s="40"/>
      <c r="K68" s="26"/>
    </row>
    <row r="69" spans="1:13" x14ac:dyDescent="0.25">
      <c r="A69" s="23">
        <v>180101</v>
      </c>
      <c r="B69" s="23">
        <v>10005</v>
      </c>
      <c r="C69" s="19">
        <v>7</v>
      </c>
      <c r="D69" s="46" t="s">
        <v>64</v>
      </c>
      <c r="E69" s="21"/>
      <c r="F69" s="22"/>
      <c r="G69" s="39"/>
      <c r="H69" s="40"/>
      <c r="K69" s="26" t="e">
        <f>+VLOOKUP(A69,#REF!,4,FALSE())</f>
        <v>#REF!</v>
      </c>
      <c r="L69" s="2" t="e">
        <f>+ROUND(K69,0)</f>
        <v>#REF!</v>
      </c>
      <c r="M69" s="2" t="s">
        <v>65</v>
      </c>
    </row>
    <row r="70" spans="1:13" x14ac:dyDescent="0.25">
      <c r="A70" s="23"/>
      <c r="B70" s="23"/>
      <c r="C70" s="23">
        <f t="shared" ref="C70:C75" si="3">+C69+0.01</f>
        <v>7.01</v>
      </c>
      <c r="D70" s="32" t="s">
        <v>66</v>
      </c>
      <c r="E70" s="27" t="s">
        <v>11</v>
      </c>
      <c r="F70" s="23">
        <v>16</v>
      </c>
      <c r="G70" s="35">
        <v>754713</v>
      </c>
      <c r="H70" s="25">
        <f t="shared" ref="H70:H75" si="4">+F70*G70</f>
        <v>12075408</v>
      </c>
      <c r="K70" s="26"/>
    </row>
    <row r="71" spans="1:13" x14ac:dyDescent="0.25">
      <c r="A71" s="23"/>
      <c r="B71" s="23"/>
      <c r="C71" s="23">
        <f t="shared" si="3"/>
        <v>7.02</v>
      </c>
      <c r="D71" s="32" t="s">
        <v>67</v>
      </c>
      <c r="E71" s="27" t="s">
        <v>13</v>
      </c>
      <c r="F71" s="23">
        <v>2</v>
      </c>
      <c r="G71" s="35">
        <v>417852</v>
      </c>
      <c r="H71" s="25">
        <f t="shared" si="4"/>
        <v>835704</v>
      </c>
      <c r="K71" s="26"/>
    </row>
    <row r="72" spans="1:13" x14ac:dyDescent="0.25">
      <c r="A72" s="23"/>
      <c r="B72" s="23"/>
      <c r="C72" s="23">
        <f t="shared" si="3"/>
        <v>7.0299999999999994</v>
      </c>
      <c r="D72" s="32" t="s">
        <v>68</v>
      </c>
      <c r="E72" s="27" t="s">
        <v>13</v>
      </c>
      <c r="F72" s="23">
        <v>1</v>
      </c>
      <c r="G72" s="35">
        <v>9000000</v>
      </c>
      <c r="H72" s="25">
        <f t="shared" si="4"/>
        <v>9000000</v>
      </c>
      <c r="K72" s="26"/>
    </row>
    <row r="73" spans="1:13" x14ac:dyDescent="0.25">
      <c r="A73" s="23">
        <v>180924</v>
      </c>
      <c r="B73" s="23">
        <v>10026</v>
      </c>
      <c r="C73" s="23">
        <f t="shared" si="3"/>
        <v>7.0399999999999991</v>
      </c>
      <c r="D73" s="32" t="s">
        <v>69</v>
      </c>
      <c r="E73" s="27" t="s">
        <v>13</v>
      </c>
      <c r="F73" s="23">
        <v>2</v>
      </c>
      <c r="G73" s="35">
        <v>148444</v>
      </c>
      <c r="H73" s="25">
        <f t="shared" si="4"/>
        <v>296888</v>
      </c>
      <c r="K73" s="26" t="e">
        <f>+VLOOKUP(A73,#REF!,4,FALSE())</f>
        <v>#REF!</v>
      </c>
      <c r="L73" s="2" t="e">
        <f>+ROUND(K73,0)</f>
        <v>#REF!</v>
      </c>
      <c r="M73" s="2" t="s">
        <v>70</v>
      </c>
    </row>
    <row r="74" spans="1:13" x14ac:dyDescent="0.25">
      <c r="A74" s="23"/>
      <c r="B74" s="23"/>
      <c r="C74" s="23">
        <f t="shared" si="3"/>
        <v>7.0499999999999989</v>
      </c>
      <c r="D74" s="32" t="s">
        <v>71</v>
      </c>
      <c r="E74" s="27" t="s">
        <v>13</v>
      </c>
      <c r="F74" s="23">
        <v>1</v>
      </c>
      <c r="G74" s="35">
        <v>672997</v>
      </c>
      <c r="H74" s="25">
        <f t="shared" si="4"/>
        <v>672997</v>
      </c>
      <c r="K74" s="26"/>
    </row>
    <row r="75" spans="1:13" x14ac:dyDescent="0.25">
      <c r="A75" s="23"/>
      <c r="B75" s="23"/>
      <c r="C75" s="23">
        <f t="shared" si="3"/>
        <v>7.0599999999999987</v>
      </c>
      <c r="D75" s="32" t="s">
        <v>72</v>
      </c>
      <c r="E75" s="27" t="s">
        <v>19</v>
      </c>
      <c r="F75" s="23">
        <v>16</v>
      </c>
      <c r="G75" s="35">
        <v>189143</v>
      </c>
      <c r="H75" s="25">
        <f t="shared" si="4"/>
        <v>3026288</v>
      </c>
      <c r="K75" s="26"/>
    </row>
    <row r="76" spans="1:13" x14ac:dyDescent="0.25">
      <c r="A76" s="23"/>
      <c r="B76" s="23"/>
      <c r="C76" s="23"/>
      <c r="D76" s="32"/>
      <c r="E76" s="21"/>
      <c r="F76" s="22"/>
      <c r="G76" s="39"/>
      <c r="H76" s="40">
        <f>SUM(H70:H75)</f>
        <v>25907285</v>
      </c>
      <c r="K76" s="26"/>
    </row>
    <row r="77" spans="1:13" x14ac:dyDescent="0.25">
      <c r="B77" s="47"/>
      <c r="C77" s="19">
        <v>8</v>
      </c>
      <c r="D77" s="46" t="s">
        <v>73</v>
      </c>
      <c r="E77" s="21"/>
      <c r="F77" s="22"/>
      <c r="G77" s="39"/>
      <c r="H77" s="40"/>
    </row>
    <row r="78" spans="1:13" x14ac:dyDescent="0.25">
      <c r="B78" s="48"/>
      <c r="C78" s="23">
        <f t="shared" ref="C78:C89" si="5">+C77+0.01</f>
        <v>8.01</v>
      </c>
      <c r="D78" s="32" t="s">
        <v>74</v>
      </c>
      <c r="E78" s="27" t="s">
        <v>11</v>
      </c>
      <c r="F78" s="23">
        <v>25</v>
      </c>
      <c r="G78" s="35">
        <v>49412</v>
      </c>
      <c r="H78" s="25">
        <f t="shared" ref="H78:H89" si="6">+F78*G78</f>
        <v>1235300</v>
      </c>
    </row>
    <row r="79" spans="1:13" x14ac:dyDescent="0.25">
      <c r="B79" s="48"/>
      <c r="C79" s="23">
        <f t="shared" si="5"/>
        <v>8.02</v>
      </c>
      <c r="D79" s="32" t="s">
        <v>75</v>
      </c>
      <c r="E79" s="27" t="s">
        <v>11</v>
      </c>
      <c r="F79" s="23">
        <v>10</v>
      </c>
      <c r="G79" s="35">
        <v>15482</v>
      </c>
      <c r="H79" s="25">
        <f t="shared" si="6"/>
        <v>154820</v>
      </c>
    </row>
    <row r="80" spans="1:13" x14ac:dyDescent="0.25">
      <c r="B80" s="48"/>
      <c r="C80" s="23">
        <f t="shared" si="5"/>
        <v>8.0299999999999994</v>
      </c>
      <c r="D80" s="32" t="s">
        <v>76</v>
      </c>
      <c r="E80" s="27" t="s">
        <v>11</v>
      </c>
      <c r="F80" s="23">
        <v>4</v>
      </c>
      <c r="G80" s="35">
        <v>18493</v>
      </c>
      <c r="H80" s="25">
        <f t="shared" si="6"/>
        <v>73972</v>
      </c>
      <c r="I80" s="49"/>
      <c r="J80" s="49"/>
      <c r="K80" s="49"/>
    </row>
    <row r="81" spans="3:8" x14ac:dyDescent="0.25">
      <c r="C81" s="23">
        <f t="shared" si="5"/>
        <v>8.0399999999999991</v>
      </c>
      <c r="D81" s="32" t="s">
        <v>77</v>
      </c>
      <c r="E81" s="27" t="s">
        <v>11</v>
      </c>
      <c r="F81" s="23">
        <v>10</v>
      </c>
      <c r="G81" s="35">
        <v>18493</v>
      </c>
      <c r="H81" s="25">
        <f t="shared" si="6"/>
        <v>184930</v>
      </c>
    </row>
    <row r="82" spans="3:8" x14ac:dyDescent="0.25">
      <c r="C82" s="23">
        <f t="shared" si="5"/>
        <v>8.0499999999999989</v>
      </c>
      <c r="D82" s="32" t="s">
        <v>78</v>
      </c>
      <c r="E82" s="27" t="s">
        <v>13</v>
      </c>
      <c r="F82" s="23">
        <v>4</v>
      </c>
      <c r="G82" s="35">
        <v>414160</v>
      </c>
      <c r="H82" s="25">
        <f t="shared" si="6"/>
        <v>1656640</v>
      </c>
    </row>
    <row r="83" spans="3:8" x14ac:dyDescent="0.25">
      <c r="C83" s="23">
        <f t="shared" si="5"/>
        <v>8.0599999999999987</v>
      </c>
      <c r="D83" s="32" t="s">
        <v>79</v>
      </c>
      <c r="E83" s="27" t="s">
        <v>13</v>
      </c>
      <c r="F83" s="23">
        <v>1</v>
      </c>
      <c r="G83" s="35">
        <v>269276</v>
      </c>
      <c r="H83" s="25">
        <f t="shared" si="6"/>
        <v>269276</v>
      </c>
    </row>
    <row r="84" spans="3:8" x14ac:dyDescent="0.25">
      <c r="C84" s="23">
        <f t="shared" si="5"/>
        <v>8.0699999999999985</v>
      </c>
      <c r="D84" s="32" t="s">
        <v>80</v>
      </c>
      <c r="E84" s="27" t="s">
        <v>11</v>
      </c>
      <c r="F84" s="23">
        <v>27</v>
      </c>
      <c r="G84" s="35">
        <v>2528</v>
      </c>
      <c r="H84" s="25">
        <f t="shared" si="6"/>
        <v>68256</v>
      </c>
    </row>
    <row r="85" spans="3:8" x14ac:dyDescent="0.25">
      <c r="C85" s="23">
        <f t="shared" si="5"/>
        <v>8.0799999999999983</v>
      </c>
      <c r="D85" s="32" t="s">
        <v>81</v>
      </c>
      <c r="E85" s="27" t="s">
        <v>82</v>
      </c>
      <c r="F85" s="23">
        <v>3</v>
      </c>
      <c r="G85" s="35">
        <v>48500</v>
      </c>
      <c r="H85" s="25">
        <f t="shared" si="6"/>
        <v>145500</v>
      </c>
    </row>
    <row r="86" spans="3:8" x14ac:dyDescent="0.25">
      <c r="C86" s="23">
        <f t="shared" si="5"/>
        <v>8.0899999999999981</v>
      </c>
      <c r="D86" s="32" t="s">
        <v>83</v>
      </c>
      <c r="E86" s="27" t="s">
        <v>13</v>
      </c>
      <c r="F86" s="23">
        <v>2</v>
      </c>
      <c r="G86" s="35">
        <v>9867</v>
      </c>
      <c r="H86" s="25">
        <f t="shared" si="6"/>
        <v>19734</v>
      </c>
    </row>
    <row r="87" spans="3:8" x14ac:dyDescent="0.25">
      <c r="C87" s="23">
        <f t="shared" si="5"/>
        <v>8.0999999999999979</v>
      </c>
      <c r="D87" s="32" t="s">
        <v>84</v>
      </c>
      <c r="E87" s="27" t="s">
        <v>13</v>
      </c>
      <c r="F87" s="23">
        <v>1</v>
      </c>
      <c r="G87" s="35">
        <v>15669</v>
      </c>
      <c r="H87" s="25">
        <f t="shared" si="6"/>
        <v>15669</v>
      </c>
    </row>
    <row r="88" spans="3:8" x14ac:dyDescent="0.25">
      <c r="C88" s="23">
        <f t="shared" si="5"/>
        <v>8.1099999999999977</v>
      </c>
      <c r="D88" s="32" t="s">
        <v>85</v>
      </c>
      <c r="E88" s="27" t="s">
        <v>13</v>
      </c>
      <c r="F88" s="23">
        <v>1</v>
      </c>
      <c r="G88" s="35">
        <v>34161</v>
      </c>
      <c r="H88" s="25">
        <f t="shared" si="6"/>
        <v>34161</v>
      </c>
    </row>
    <row r="89" spans="3:8" x14ac:dyDescent="0.25">
      <c r="C89" s="23">
        <f t="shared" si="5"/>
        <v>8.1199999999999974</v>
      </c>
      <c r="D89" s="32" t="s">
        <v>86</v>
      </c>
      <c r="E89" s="27" t="s">
        <v>13</v>
      </c>
      <c r="F89" s="23">
        <v>1</v>
      </c>
      <c r="G89" s="35">
        <v>114514</v>
      </c>
      <c r="H89" s="25">
        <f t="shared" si="6"/>
        <v>114514</v>
      </c>
    </row>
    <row r="90" spans="3:8" x14ac:dyDescent="0.25">
      <c r="C90" s="23"/>
      <c r="D90" s="38"/>
      <c r="E90" s="21"/>
      <c r="F90" s="22"/>
      <c r="G90" s="39"/>
      <c r="H90" s="40">
        <f>SUM(H78:H89)</f>
        <v>3972772</v>
      </c>
    </row>
    <row r="91" spans="3:8" x14ac:dyDescent="0.25">
      <c r="C91" s="19">
        <v>9</v>
      </c>
      <c r="D91" s="20" t="s">
        <v>87</v>
      </c>
      <c r="E91" s="21"/>
      <c r="F91" s="22"/>
      <c r="G91" s="21"/>
      <c r="H91" s="25"/>
    </row>
    <row r="92" spans="3:8" x14ac:dyDescent="0.25">
      <c r="C92" s="23">
        <f>+C91+0.01</f>
        <v>9.01</v>
      </c>
      <c r="D92" s="32" t="s">
        <v>88</v>
      </c>
      <c r="E92" s="33" t="s">
        <v>19</v>
      </c>
      <c r="F92" s="23">
        <v>122</v>
      </c>
      <c r="G92" s="25">
        <v>2066</v>
      </c>
      <c r="H92" s="25">
        <f>+F92*G92</f>
        <v>252052</v>
      </c>
    </row>
    <row r="93" spans="3:8" x14ac:dyDescent="0.25">
      <c r="C93" s="48"/>
      <c r="D93" s="21"/>
      <c r="E93" s="21"/>
      <c r="F93" s="22"/>
      <c r="G93" s="39" t="s">
        <v>20</v>
      </c>
      <c r="H93" s="40">
        <f>SUM(H92:H92)</f>
        <v>252052</v>
      </c>
    </row>
    <row r="94" spans="3:8" x14ac:dyDescent="0.25">
      <c r="C94" s="48"/>
      <c r="D94" s="21"/>
      <c r="E94" s="21"/>
      <c r="F94" s="22"/>
      <c r="G94" s="39"/>
      <c r="H94" s="40"/>
    </row>
    <row r="95" spans="3:8" x14ac:dyDescent="0.25">
      <c r="C95" s="48"/>
      <c r="D95" s="48"/>
      <c r="E95" s="48"/>
      <c r="F95" s="50"/>
      <c r="G95" s="48"/>
      <c r="H95" s="48"/>
    </row>
    <row r="96" spans="3:8" ht="15" customHeight="1" x14ac:dyDescent="0.25">
      <c r="C96" s="48"/>
      <c r="D96" s="51"/>
      <c r="E96" s="48"/>
      <c r="F96" s="317" t="s">
        <v>89</v>
      </c>
      <c r="G96" s="317"/>
      <c r="H96" s="52">
        <f>+H93+H90+H67+H58+H44+H18+H61+H51+H76</f>
        <v>79710144.927536234</v>
      </c>
    </row>
    <row r="97" spans="3:10" x14ac:dyDescent="0.25">
      <c r="C97" s="48"/>
      <c r="D97" s="48"/>
      <c r="E97" s="50"/>
      <c r="F97" s="53"/>
      <c r="G97" s="54" t="s">
        <v>90</v>
      </c>
      <c r="H97" s="48">
        <f>+H96*33%</f>
        <v>26304347.826086957</v>
      </c>
    </row>
    <row r="98" spans="3:10" x14ac:dyDescent="0.25">
      <c r="C98" s="48"/>
      <c r="D98" s="48"/>
      <c r="E98" s="50"/>
      <c r="F98" s="53"/>
      <c r="G98" s="54" t="s">
        <v>91</v>
      </c>
      <c r="H98" s="48">
        <f>+H96*5%</f>
        <v>3985507.246376812</v>
      </c>
    </row>
    <row r="99" spans="3:10" x14ac:dyDescent="0.25">
      <c r="C99" s="48"/>
      <c r="D99" s="48"/>
      <c r="E99" s="50"/>
      <c r="F99" s="53"/>
      <c r="G99" s="55" t="s">
        <v>92</v>
      </c>
      <c r="H99" s="52">
        <f>+H97+H98</f>
        <v>30289855.072463769</v>
      </c>
    </row>
    <row r="100" spans="3:10" x14ac:dyDescent="0.25">
      <c r="C100" s="48"/>
      <c r="D100" s="48"/>
      <c r="E100" s="50"/>
      <c r="F100" s="53"/>
      <c r="G100" s="55"/>
      <c r="H100" s="52"/>
    </row>
    <row r="101" spans="3:10" x14ac:dyDescent="0.25">
      <c r="C101" s="48"/>
      <c r="D101" s="48"/>
      <c r="E101" s="50"/>
      <c r="F101" s="53"/>
      <c r="G101" s="55" t="s">
        <v>93</v>
      </c>
      <c r="H101" s="52">
        <f>+H96+H100+H99</f>
        <v>110000000</v>
      </c>
      <c r="J101" s="56">
        <v>110000000</v>
      </c>
    </row>
    <row r="102" spans="3:10" x14ac:dyDescent="0.25">
      <c r="E102" s="47"/>
      <c r="F102" s="57"/>
      <c r="G102" s="57"/>
      <c r="H102" s="10"/>
    </row>
    <row r="103" spans="3:10" x14ac:dyDescent="0.25">
      <c r="E103" s="47"/>
      <c r="F103" s="57"/>
      <c r="G103" s="57"/>
      <c r="H103" s="10"/>
    </row>
    <row r="104" spans="3:10" ht="15" customHeight="1" x14ac:dyDescent="0.25">
      <c r="C104" s="51"/>
      <c r="D104" s="51"/>
      <c r="E104" s="48"/>
      <c r="F104" s="317" t="s">
        <v>94</v>
      </c>
      <c r="G104" s="317"/>
      <c r="H104" s="52">
        <f>+H101</f>
        <v>110000000</v>
      </c>
    </row>
    <row r="105" spans="3:10" ht="15" customHeight="1" x14ac:dyDescent="0.25">
      <c r="C105" s="51"/>
      <c r="D105" s="58"/>
      <c r="E105" s="59"/>
      <c r="F105" s="318" t="s">
        <v>95</v>
      </c>
      <c r="G105" s="318"/>
      <c r="H105" s="52">
        <f>+H104*0.07</f>
        <v>7700000.0000000009</v>
      </c>
    </row>
    <row r="106" spans="3:10" ht="15" customHeight="1" x14ac:dyDescent="0.25">
      <c r="C106" s="51"/>
      <c r="D106" s="51"/>
      <c r="E106" s="48"/>
      <c r="F106" s="319" t="s">
        <v>96</v>
      </c>
      <c r="G106" s="319"/>
      <c r="H106" s="52">
        <f>+H104+H105</f>
        <v>117700000</v>
      </c>
    </row>
    <row r="108" spans="3:10" s="2" customFormat="1" ht="15" x14ac:dyDescent="0.25">
      <c r="H108" s="10"/>
    </row>
    <row r="109" spans="3:10" s="2" customFormat="1" ht="15" x14ac:dyDescent="0.25">
      <c r="H109" s="52">
        <v>110000000</v>
      </c>
    </row>
    <row r="110" spans="3:10" s="2" customFormat="1" ht="15" x14ac:dyDescent="0.25"/>
    <row r="111" spans="3:10" s="2" customFormat="1" ht="15" x14ac:dyDescent="0.25"/>
    <row r="112" spans="3:10" s="2" customFormat="1" ht="15" x14ac:dyDescent="0.25"/>
    <row r="113" s="2" customFormat="1" ht="15" x14ac:dyDescent="0.25"/>
    <row r="114" s="2" customFormat="1" ht="15" x14ac:dyDescent="0.25"/>
    <row r="115" s="2" customFormat="1" ht="15" x14ac:dyDescent="0.25"/>
    <row r="116" s="2" customFormat="1" ht="15" x14ac:dyDescent="0.25"/>
    <row r="117" s="2" customFormat="1" ht="15" x14ac:dyDescent="0.25"/>
    <row r="118" s="2" customFormat="1" ht="15" x14ac:dyDescent="0.25"/>
    <row r="119" s="2" customFormat="1" ht="15" x14ac:dyDescent="0.25"/>
    <row r="120" s="2" customFormat="1" ht="15" x14ac:dyDescent="0.25"/>
    <row r="121" s="2" customFormat="1" ht="15" x14ac:dyDescent="0.25"/>
    <row r="122" s="2" customFormat="1" ht="15" x14ac:dyDescent="0.25"/>
    <row r="123" s="2" customFormat="1" ht="15" x14ac:dyDescent="0.25"/>
    <row r="124" s="2" customFormat="1" ht="15" x14ac:dyDescent="0.25"/>
    <row r="125" s="2" customFormat="1" ht="15" x14ac:dyDescent="0.25"/>
    <row r="126" s="2" customFormat="1" ht="15" x14ac:dyDescent="0.25"/>
    <row r="127" s="2" customFormat="1" ht="15" x14ac:dyDescent="0.25"/>
    <row r="128" s="2" customFormat="1" ht="15" x14ac:dyDescent="0.25"/>
    <row r="129" s="2" customFormat="1" ht="15" x14ac:dyDescent="0.25"/>
    <row r="130" s="2" customFormat="1" ht="15" x14ac:dyDescent="0.25"/>
    <row r="131" s="2" customFormat="1" ht="15" x14ac:dyDescent="0.25"/>
    <row r="132" s="2" customFormat="1" ht="15" x14ac:dyDescent="0.25"/>
    <row r="133" s="2" customFormat="1" ht="15" x14ac:dyDescent="0.25"/>
    <row r="134" s="2" customFormat="1" ht="15" x14ac:dyDescent="0.25"/>
    <row r="135" s="2" customFormat="1" ht="15" x14ac:dyDescent="0.25"/>
    <row r="136" s="2" customFormat="1" ht="15" x14ac:dyDescent="0.25"/>
    <row r="137" s="2" customFormat="1" ht="15" x14ac:dyDescent="0.25"/>
    <row r="138" s="2" customFormat="1" ht="15" x14ac:dyDescent="0.25"/>
    <row r="139" s="2" customFormat="1" ht="15" x14ac:dyDescent="0.25"/>
    <row r="140" s="2" customFormat="1" ht="15" x14ac:dyDescent="0.25"/>
    <row r="141" s="2" customFormat="1" ht="15" x14ac:dyDescent="0.25"/>
    <row r="142" s="2" customFormat="1" ht="15" x14ac:dyDescent="0.25"/>
    <row r="143" s="2" customFormat="1" ht="15" x14ac:dyDescent="0.25"/>
    <row r="144" s="2" customFormat="1" ht="15" x14ac:dyDescent="0.25"/>
    <row r="145" s="2" customFormat="1" ht="15" x14ac:dyDescent="0.25"/>
    <row r="146" s="2" customFormat="1" ht="15" x14ac:dyDescent="0.25"/>
    <row r="147" s="2" customFormat="1" ht="15" x14ac:dyDescent="0.25"/>
    <row r="148" s="2" customFormat="1" ht="15" x14ac:dyDescent="0.25"/>
    <row r="149" s="2" customFormat="1" ht="15" x14ac:dyDescent="0.25"/>
    <row r="150" s="2" customFormat="1" ht="15" x14ac:dyDescent="0.25"/>
    <row r="151" s="2" customFormat="1" ht="15" x14ac:dyDescent="0.25"/>
    <row r="152" s="2" customFormat="1" ht="15" x14ac:dyDescent="0.25"/>
    <row r="153" s="2" customFormat="1" ht="15" x14ac:dyDescent="0.25"/>
    <row r="154" s="2" customFormat="1" ht="15" x14ac:dyDescent="0.25"/>
    <row r="155" s="2" customFormat="1" ht="15" x14ac:dyDescent="0.25"/>
    <row r="156" s="2" customFormat="1" ht="15" x14ac:dyDescent="0.25"/>
    <row r="157" s="2" customFormat="1" ht="15" x14ac:dyDescent="0.25"/>
    <row r="158" s="2" customFormat="1" ht="15" x14ac:dyDescent="0.25"/>
    <row r="159" s="2" customFormat="1" ht="15" x14ac:dyDescent="0.25"/>
    <row r="160" s="2" customFormat="1" ht="15" x14ac:dyDescent="0.25"/>
    <row r="161" s="2" customFormat="1" ht="15" x14ac:dyDescent="0.25"/>
    <row r="162" s="2" customFormat="1" ht="15" x14ac:dyDescent="0.25"/>
    <row r="163" s="2" customFormat="1" ht="15" x14ac:dyDescent="0.25"/>
    <row r="164" s="2" customFormat="1" ht="15" x14ac:dyDescent="0.25"/>
    <row r="165" s="2" customFormat="1" ht="15" x14ac:dyDescent="0.25"/>
    <row r="166" s="2" customFormat="1" ht="15" x14ac:dyDescent="0.25"/>
    <row r="167" s="2" customFormat="1" ht="15" x14ac:dyDescent="0.25"/>
    <row r="168" s="2" customFormat="1" ht="15" x14ac:dyDescent="0.25"/>
    <row r="170" s="2" customFormat="1" ht="15" x14ac:dyDescent="0.25"/>
    <row r="171" s="2" customFormat="1" ht="15" x14ac:dyDescent="0.25"/>
  </sheetData>
  <mergeCells count="8">
    <mergeCell ref="F104:G104"/>
    <mergeCell ref="F105:G105"/>
    <mergeCell ref="F106:G106"/>
    <mergeCell ref="C2:G2"/>
    <mergeCell ref="C4:H4"/>
    <mergeCell ref="C6:H6"/>
    <mergeCell ref="G9:H9"/>
    <mergeCell ref="F96:G96"/>
  </mergeCells>
  <conditionalFormatting sqref="B10:D10 A25 A28 A11:A14 D11:D12 D91 D93:D94 B20 A21:C21 B22:C22 A66:B76 D20:D21 C62:D62 C90:D90 A31:A65 B24:B65 A18 B11:C17 C44:D45 D52:D53 C47:C52 A19:D19 C58:D58 C54:C57 C70:C75 C64:C68 C92 C78:C89 C23:C43">
    <cfRule type="cellIs" dxfId="30" priority="2" operator="equal">
      <formula>"ESCRIBA AQUÍ EL NOMBRE DEL CAPITULO"</formula>
    </cfRule>
  </conditionalFormatting>
  <conditionalFormatting sqref="B9:D9 B18:D18">
    <cfRule type="cellIs" dxfId="29" priority="3" operator="equal">
      <formula>"ESCRIBA AQUÍ EL NOMBRE DEL CAPITULO"</formula>
    </cfRule>
  </conditionalFormatting>
  <conditionalFormatting sqref="A15:A17">
    <cfRule type="cellIs" dxfId="28" priority="4" operator="equal">
      <formula>"ESCRIBA AQUÍ EL NOMBRE DEL CAPITULO"</formula>
    </cfRule>
  </conditionalFormatting>
  <conditionalFormatting sqref="A22">
    <cfRule type="cellIs" dxfId="27" priority="5" operator="equal">
      <formula>"ESCRIBA AQUÍ EL NOMBRE DEL CAPITULO"</formula>
    </cfRule>
  </conditionalFormatting>
  <conditionalFormatting sqref="A29:A30">
    <cfRule type="cellIs" dxfId="26" priority="6" operator="equal">
      <formula>"ESCRIBA AQUÍ EL NOMBRE DEL CAPITULO"</formula>
    </cfRule>
  </conditionalFormatting>
  <conditionalFormatting sqref="A23:B23">
    <cfRule type="cellIs" dxfId="25" priority="7" operator="equal">
      <formula>"ESCRIBA AQUÍ EL NOMBRE DEL CAPITULO"</formula>
    </cfRule>
  </conditionalFormatting>
  <conditionalFormatting sqref="D23">
    <cfRule type="cellIs" dxfId="24" priority="8" operator="equal">
      <formula>"ESCRIBA AQUÍ EL NOMBRE DEL CAPITULO"</formula>
    </cfRule>
  </conditionalFormatting>
  <conditionalFormatting sqref="D27">
    <cfRule type="cellIs" dxfId="23" priority="9" operator="equal">
      <formula>"ESCRIBA AQUÍ EL NOMBRE DEL CAPITULO"</formula>
    </cfRule>
  </conditionalFormatting>
  <conditionalFormatting sqref="D29">
    <cfRule type="cellIs" dxfId="22" priority="10" operator="equal">
      <formula>"ESCRIBA AQUÍ EL NOMBRE DEL CAPITULO"</formula>
    </cfRule>
  </conditionalFormatting>
  <conditionalFormatting sqref="D35">
    <cfRule type="cellIs" dxfId="21" priority="11" operator="equal">
      <formula>"ESCRIBA AQUÍ EL NOMBRE DEL CAPITULO"</formula>
    </cfRule>
  </conditionalFormatting>
  <conditionalFormatting sqref="D37">
    <cfRule type="cellIs" dxfId="20" priority="12" operator="equal">
      <formula>"ESCRIBA AQUÍ EL NOMBRE DEL CAPITULO"</formula>
    </cfRule>
  </conditionalFormatting>
  <conditionalFormatting sqref="D42">
    <cfRule type="cellIs" dxfId="19" priority="13" operator="equal">
      <formula>"ESCRIBA AQUÍ EL NOMBRE DEL CAPITULO"</formula>
    </cfRule>
  </conditionalFormatting>
  <conditionalFormatting sqref="A26:A27">
    <cfRule type="cellIs" dxfId="18" priority="14" operator="equal">
      <formula>"ESCRIBA AQUÍ EL NOMBRE DEL CAPITULO"</formula>
    </cfRule>
  </conditionalFormatting>
  <conditionalFormatting sqref="A24">
    <cfRule type="cellIs" dxfId="17" priority="15" operator="equal">
      <formula>"ESCRIBA AQUÍ EL NOMBRE DEL CAPITULO"</formula>
    </cfRule>
  </conditionalFormatting>
  <conditionalFormatting sqref="A20">
    <cfRule type="cellIs" dxfId="16" priority="16" operator="equal">
      <formula>"ESCRIBA AQUÍ EL NOMBRE DEL CAPITULO"</formula>
    </cfRule>
  </conditionalFormatting>
  <conditionalFormatting sqref="C53">
    <cfRule type="cellIs" dxfId="15" priority="17" operator="equal">
      <formula>"ESCRIBA AQUÍ EL NOMBRE DEL CAPITULO"</formula>
    </cfRule>
  </conditionalFormatting>
  <conditionalFormatting sqref="D59 D61">
    <cfRule type="cellIs" dxfId="14" priority="18" operator="equal">
      <formula>"ESCRIBA AQUÍ EL NOMBRE DEL CAPITULO"</formula>
    </cfRule>
  </conditionalFormatting>
  <conditionalFormatting sqref="C59 C61">
    <cfRule type="cellIs" dxfId="13" priority="19" operator="equal">
      <formula>"ESCRIBA AQUÍ EL NOMBRE DEL CAPITULO"</formula>
    </cfRule>
  </conditionalFormatting>
  <conditionalFormatting sqref="C63">
    <cfRule type="cellIs" dxfId="12" priority="20" operator="equal">
      <formula>"ESCRIBA AQUÍ EL NOMBRE DEL CAPITULO"</formula>
    </cfRule>
  </conditionalFormatting>
  <conditionalFormatting sqref="D63">
    <cfRule type="cellIs" dxfId="11" priority="21" operator="equal">
      <formula>"ESCRIBA AQUÍ EL NOMBRE DEL CAPITULO"</formula>
    </cfRule>
  </conditionalFormatting>
  <conditionalFormatting sqref="C77">
    <cfRule type="cellIs" dxfId="10" priority="22" operator="equal">
      <formula>"ESCRIBA AQUÍ EL NOMBRE DEL CAPITULO"</formula>
    </cfRule>
  </conditionalFormatting>
  <conditionalFormatting sqref="D77">
    <cfRule type="cellIs" dxfId="9" priority="23" operator="equal">
      <formula>"ESCRIBA AQUÍ EL NOMBRE DEL CAPITULO"</formula>
    </cfRule>
  </conditionalFormatting>
  <conditionalFormatting sqref="C60">
    <cfRule type="cellIs" dxfId="8" priority="24" operator="equal">
      <formula>"ESCRIBA AQUÍ EL NOMBRE DEL CAPITULO"</formula>
    </cfRule>
  </conditionalFormatting>
  <conditionalFormatting sqref="C91">
    <cfRule type="cellIs" dxfId="7" priority="25" operator="equal">
      <formula>"ESCRIBA AQUÍ EL NOMBRE DEL CAPITULO"</formula>
    </cfRule>
  </conditionalFormatting>
  <conditionalFormatting sqref="D51 D46">
    <cfRule type="cellIs" dxfId="6" priority="26" operator="equal">
      <formula>"ESCRIBA AQUÍ EL NOMBRE DEL CAPITULO"</formula>
    </cfRule>
  </conditionalFormatting>
  <conditionalFormatting sqref="C46">
    <cfRule type="cellIs" dxfId="5" priority="27" operator="equal">
      <formula>"ESCRIBA AQUÍ EL NOMBRE DEL CAPITULO"</formula>
    </cfRule>
  </conditionalFormatting>
  <conditionalFormatting sqref="C20">
    <cfRule type="cellIs" dxfId="4" priority="28" operator="equal">
      <formula>"ESCRIBA AQUÍ EL NOMBRE DEL CAPITULO"</formula>
    </cfRule>
  </conditionalFormatting>
  <conditionalFormatting sqref="C76">
    <cfRule type="cellIs" dxfId="3" priority="29" operator="equal">
      <formula>"ESCRIBA AQUÍ EL NOMBRE DEL CAPITULO"</formula>
    </cfRule>
  </conditionalFormatting>
  <conditionalFormatting sqref="C69">
    <cfRule type="cellIs" dxfId="2" priority="30" operator="equal">
      <formula>"ESCRIBA AQUÍ EL NOMBRE DEL CAPITULO"</formula>
    </cfRule>
  </conditionalFormatting>
  <conditionalFormatting sqref="D69">
    <cfRule type="cellIs" dxfId="1" priority="31" operator="equal">
      <formula>"ESCRIBA AQUÍ EL NOMBRE DEL CAPITULO"</formula>
    </cfRule>
  </conditionalFormatting>
  <conditionalFormatting sqref="D13">
    <cfRule type="cellIs" dxfId="0" priority="32" operator="equal">
      <formula>"ESCRIBA AQUÍ EL NOMBRE DEL CAPITULO"</formula>
    </cfRule>
  </conditionalFormatting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3"/>
  <sheetViews>
    <sheetView topLeftCell="B274" zoomScale="88" zoomScaleNormal="88" workbookViewId="0">
      <selection activeCell="O11" sqref="O11"/>
    </sheetView>
  </sheetViews>
  <sheetFormatPr baseColWidth="10" defaultColWidth="10.5" defaultRowHeight="15.75" x14ac:dyDescent="0.25"/>
  <cols>
    <col min="2" max="2" width="35.375" customWidth="1"/>
    <col min="5" max="5" width="14" customWidth="1"/>
    <col min="6" max="6" width="21.875" customWidth="1"/>
    <col min="7" max="7" width="13.25" customWidth="1"/>
  </cols>
  <sheetData>
    <row r="1" spans="1:7" x14ac:dyDescent="0.25">
      <c r="A1" s="60">
        <v>1</v>
      </c>
      <c r="B1" s="61" t="str">
        <f>+'ADECUACION PPTO'!D10</f>
        <v>PRELIMINARES</v>
      </c>
    </row>
    <row r="2" spans="1:7" ht="15" customHeight="1" x14ac:dyDescent="0.25">
      <c r="A2" s="60">
        <f>+'ADECUACION PPTO'!C11</f>
        <v>1.01</v>
      </c>
      <c r="B2" s="324" t="s">
        <v>10</v>
      </c>
      <c r="C2" s="324"/>
      <c r="D2" s="324"/>
      <c r="E2" s="324"/>
      <c r="F2" s="62"/>
      <c r="G2" s="63" t="s">
        <v>97</v>
      </c>
    </row>
    <row r="3" spans="1:7" x14ac:dyDescent="0.25">
      <c r="B3" s="324"/>
      <c r="C3" s="324"/>
      <c r="D3" s="324"/>
      <c r="E3" s="324"/>
      <c r="F3" s="64"/>
      <c r="G3" s="65"/>
    </row>
    <row r="4" spans="1:7" x14ac:dyDescent="0.25">
      <c r="B4" s="66" t="s">
        <v>98</v>
      </c>
      <c r="C4" s="67" t="s">
        <v>13</v>
      </c>
      <c r="D4" s="68" t="s">
        <v>99</v>
      </c>
      <c r="E4" s="68" t="s">
        <v>100</v>
      </c>
      <c r="F4" s="69" t="s">
        <v>101</v>
      </c>
      <c r="G4" s="70" t="s">
        <v>102</v>
      </c>
    </row>
    <row r="5" spans="1:7" x14ac:dyDescent="0.25">
      <c r="B5" s="71"/>
      <c r="C5" s="72"/>
      <c r="D5" s="73"/>
      <c r="E5" s="73"/>
      <c r="F5" s="74"/>
      <c r="G5" s="75"/>
    </row>
    <row r="6" spans="1:7" x14ac:dyDescent="0.25">
      <c r="B6" s="76" t="s">
        <v>103</v>
      </c>
      <c r="C6" s="72"/>
      <c r="D6" s="73"/>
      <c r="E6" s="73"/>
      <c r="F6" s="74"/>
      <c r="G6" s="75"/>
    </row>
    <row r="7" spans="1:7" x14ac:dyDescent="0.25">
      <c r="B7" s="66" t="s">
        <v>104</v>
      </c>
      <c r="C7" s="67" t="s">
        <v>13</v>
      </c>
      <c r="D7" s="68">
        <v>0.2</v>
      </c>
      <c r="E7" s="68"/>
      <c r="F7" s="69"/>
      <c r="G7" s="70"/>
    </row>
    <row r="8" spans="1:7" x14ac:dyDescent="0.25">
      <c r="B8" s="66" t="s">
        <v>105</v>
      </c>
      <c r="C8" s="67" t="s">
        <v>106</v>
      </c>
      <c r="D8" s="68">
        <v>0.1</v>
      </c>
      <c r="E8" s="68"/>
      <c r="F8" s="69"/>
      <c r="G8" s="70"/>
    </row>
    <row r="9" spans="1:7" x14ac:dyDescent="0.25">
      <c r="B9" s="66" t="s">
        <v>107</v>
      </c>
      <c r="C9" s="67" t="s">
        <v>108</v>
      </c>
      <c r="D9" s="68">
        <v>0.2</v>
      </c>
      <c r="E9" s="68"/>
      <c r="F9" s="69"/>
      <c r="G9" s="70"/>
    </row>
    <row r="10" spans="1:7" x14ac:dyDescent="0.25">
      <c r="B10" s="66" t="s">
        <v>109</v>
      </c>
      <c r="C10" s="67" t="s">
        <v>19</v>
      </c>
      <c r="D10" s="68">
        <v>1</v>
      </c>
      <c r="E10" s="68"/>
      <c r="F10" s="69"/>
      <c r="G10" s="70"/>
    </row>
    <row r="11" spans="1:7" x14ac:dyDescent="0.25">
      <c r="B11" s="71"/>
      <c r="C11" s="72"/>
      <c r="D11" s="73"/>
      <c r="E11" s="73"/>
      <c r="F11" s="74" t="s">
        <v>110</v>
      </c>
      <c r="G11" s="77"/>
    </row>
    <row r="12" spans="1:7" x14ac:dyDescent="0.25">
      <c r="B12" s="76" t="s">
        <v>111</v>
      </c>
      <c r="C12" s="72"/>
      <c r="D12" s="73"/>
      <c r="E12" s="73"/>
      <c r="F12" s="74"/>
      <c r="G12" s="75"/>
    </row>
    <row r="13" spans="1:7" x14ac:dyDescent="0.25">
      <c r="B13" s="78" t="s">
        <v>112</v>
      </c>
      <c r="C13" s="67" t="s">
        <v>113</v>
      </c>
      <c r="D13" s="68">
        <v>0.1</v>
      </c>
      <c r="E13" s="68"/>
      <c r="F13" s="69"/>
      <c r="G13" s="70"/>
    </row>
    <row r="14" spans="1:7" x14ac:dyDescent="0.25">
      <c r="B14" s="71"/>
      <c r="C14" s="72"/>
      <c r="D14" s="73"/>
      <c r="E14" s="73"/>
      <c r="F14" s="74" t="s">
        <v>114</v>
      </c>
      <c r="G14" s="77"/>
    </row>
    <row r="15" spans="1:7" x14ac:dyDescent="0.25">
      <c r="B15" s="76" t="s">
        <v>115</v>
      </c>
      <c r="C15" s="72"/>
      <c r="D15" s="73"/>
      <c r="E15" s="73"/>
      <c r="F15" s="74"/>
      <c r="G15" s="75"/>
    </row>
    <row r="16" spans="1:7" x14ac:dyDescent="0.25">
      <c r="B16" s="66" t="s">
        <v>116</v>
      </c>
      <c r="C16" s="67" t="s">
        <v>59</v>
      </c>
      <c r="D16" s="68">
        <v>0.15</v>
      </c>
      <c r="E16" s="68"/>
      <c r="F16" s="69"/>
      <c r="G16" s="70"/>
    </row>
    <row r="17" spans="1:7" x14ac:dyDescent="0.25">
      <c r="B17" s="71"/>
      <c r="C17" s="72"/>
      <c r="D17" s="73"/>
      <c r="E17" s="73"/>
      <c r="F17" s="74" t="s">
        <v>117</v>
      </c>
      <c r="G17" s="77"/>
    </row>
    <row r="18" spans="1:7" x14ac:dyDescent="0.25">
      <c r="B18" s="76" t="s">
        <v>118</v>
      </c>
      <c r="C18" s="72"/>
      <c r="D18" s="73"/>
      <c r="E18" s="73"/>
      <c r="F18" s="74"/>
      <c r="G18" s="75"/>
    </row>
    <row r="19" spans="1:7" x14ac:dyDescent="0.25">
      <c r="B19" s="66"/>
      <c r="C19" s="67"/>
      <c r="D19" s="68"/>
      <c r="E19" s="68"/>
      <c r="F19" s="69"/>
      <c r="G19" s="70"/>
    </row>
    <row r="20" spans="1:7" x14ac:dyDescent="0.25">
      <c r="B20" s="71"/>
      <c r="C20" s="72"/>
      <c r="D20" s="73"/>
      <c r="E20" s="73"/>
      <c r="F20" s="74" t="s">
        <v>119</v>
      </c>
      <c r="G20" s="70"/>
    </row>
    <row r="21" spans="1:7" x14ac:dyDescent="0.25">
      <c r="B21" s="71"/>
      <c r="C21" s="72"/>
      <c r="D21" s="73"/>
      <c r="E21" s="73"/>
      <c r="F21" s="74"/>
      <c r="G21" s="75"/>
    </row>
    <row r="22" spans="1:7" x14ac:dyDescent="0.25">
      <c r="B22" s="79"/>
      <c r="C22" s="80"/>
      <c r="D22" s="81"/>
      <c r="E22" s="82" t="s">
        <v>120</v>
      </c>
      <c r="F22" s="83"/>
      <c r="G22" s="84"/>
    </row>
    <row r="24" spans="1:7" ht="15" customHeight="1" x14ac:dyDescent="0.25">
      <c r="A24" s="60">
        <f>+'ADECUACION PPTO'!C12</f>
        <v>1.02</v>
      </c>
      <c r="B24" s="324" t="s">
        <v>12</v>
      </c>
      <c r="C24" s="324"/>
      <c r="D24" s="324"/>
      <c r="E24" s="324"/>
      <c r="F24" s="85"/>
      <c r="G24" s="63" t="s">
        <v>121</v>
      </c>
    </row>
    <row r="25" spans="1:7" x14ac:dyDescent="0.25">
      <c r="B25" s="324"/>
      <c r="C25" s="324"/>
      <c r="D25" s="324"/>
      <c r="E25" s="324"/>
      <c r="F25" s="86"/>
      <c r="G25" s="65"/>
    </row>
    <row r="26" spans="1:7" x14ac:dyDescent="0.25">
      <c r="B26" s="66" t="s">
        <v>98</v>
      </c>
      <c r="C26" s="67" t="s">
        <v>13</v>
      </c>
      <c r="D26" s="68" t="s">
        <v>99</v>
      </c>
      <c r="E26" s="87" t="s">
        <v>100</v>
      </c>
      <c r="F26" s="69" t="s">
        <v>101</v>
      </c>
      <c r="G26" s="70" t="s">
        <v>102</v>
      </c>
    </row>
    <row r="27" spans="1:7" x14ac:dyDescent="0.25">
      <c r="B27" s="71"/>
      <c r="C27" s="72"/>
      <c r="D27" s="73"/>
      <c r="E27" s="88"/>
      <c r="F27" s="74"/>
      <c r="G27" s="75"/>
    </row>
    <row r="28" spans="1:7" x14ac:dyDescent="0.25">
      <c r="B28" s="76" t="s">
        <v>103</v>
      </c>
      <c r="C28" s="72"/>
      <c r="D28" s="73"/>
      <c r="E28" s="88"/>
      <c r="F28" s="74"/>
      <c r="G28" s="75"/>
    </row>
    <row r="29" spans="1:7" x14ac:dyDescent="0.25">
      <c r="B29" s="66" t="s">
        <v>122</v>
      </c>
      <c r="C29" s="67" t="s">
        <v>123</v>
      </c>
      <c r="D29" s="68">
        <v>1</v>
      </c>
      <c r="E29" s="87"/>
      <c r="F29" s="69"/>
      <c r="G29" s="70"/>
    </row>
    <row r="30" spans="1:7" x14ac:dyDescent="0.25">
      <c r="B30" s="66" t="s">
        <v>124</v>
      </c>
      <c r="C30" s="67" t="s">
        <v>125</v>
      </c>
      <c r="D30" s="68">
        <v>12</v>
      </c>
      <c r="E30" s="87"/>
      <c r="F30" s="69"/>
      <c r="G30" s="70"/>
    </row>
    <row r="31" spans="1:7" x14ac:dyDescent="0.25">
      <c r="B31" s="78" t="s">
        <v>126</v>
      </c>
      <c r="C31" s="67" t="s">
        <v>15</v>
      </c>
      <c r="D31" s="68">
        <v>0.125</v>
      </c>
      <c r="E31" s="87"/>
      <c r="F31" s="69"/>
      <c r="G31" s="70"/>
    </row>
    <row r="32" spans="1:7" x14ac:dyDescent="0.25">
      <c r="B32" s="71"/>
      <c r="C32" s="72"/>
      <c r="D32" s="73"/>
      <c r="E32" s="88"/>
      <c r="F32" s="74" t="s">
        <v>110</v>
      </c>
      <c r="G32" s="77"/>
    </row>
    <row r="33" spans="1:7" x14ac:dyDescent="0.25">
      <c r="B33" s="76" t="s">
        <v>111</v>
      </c>
      <c r="C33" s="72"/>
      <c r="D33" s="73"/>
      <c r="E33" s="88"/>
      <c r="F33" s="74"/>
      <c r="G33" s="75"/>
    </row>
    <row r="34" spans="1:7" x14ac:dyDescent="0.25">
      <c r="B34" s="66" t="s">
        <v>127</v>
      </c>
      <c r="C34" s="67" t="s">
        <v>113</v>
      </c>
      <c r="D34" s="68">
        <v>0.3997</v>
      </c>
      <c r="E34" s="87"/>
      <c r="F34" s="69"/>
      <c r="G34" s="70"/>
    </row>
    <row r="35" spans="1:7" x14ac:dyDescent="0.25">
      <c r="B35" s="66" t="s">
        <v>112</v>
      </c>
      <c r="C35" s="67" t="s">
        <v>113</v>
      </c>
      <c r="D35" s="68">
        <v>0.2</v>
      </c>
      <c r="E35" s="87"/>
      <c r="F35" s="69"/>
      <c r="G35" s="70"/>
    </row>
    <row r="36" spans="1:7" x14ac:dyDescent="0.25">
      <c r="B36" s="71"/>
      <c r="C36" s="72"/>
      <c r="D36" s="73"/>
      <c r="E36" s="88"/>
      <c r="F36" s="74" t="s">
        <v>114</v>
      </c>
      <c r="G36" s="77"/>
    </row>
    <row r="37" spans="1:7" x14ac:dyDescent="0.25">
      <c r="B37" s="76" t="s">
        <v>118</v>
      </c>
      <c r="C37" s="72"/>
      <c r="D37" s="73"/>
      <c r="E37" s="88"/>
      <c r="F37" s="74"/>
      <c r="G37" s="75"/>
    </row>
    <row r="38" spans="1:7" x14ac:dyDescent="0.25">
      <c r="B38" s="66"/>
      <c r="C38" s="67"/>
      <c r="D38" s="68"/>
      <c r="E38" s="87"/>
      <c r="F38" s="69"/>
      <c r="G38" s="70"/>
    </row>
    <row r="39" spans="1:7" x14ac:dyDescent="0.25">
      <c r="B39" s="71"/>
      <c r="C39" s="72"/>
      <c r="D39" s="73"/>
      <c r="E39" s="88"/>
      <c r="F39" s="74" t="s">
        <v>119</v>
      </c>
      <c r="G39" s="70"/>
    </row>
    <row r="40" spans="1:7" x14ac:dyDescent="0.25">
      <c r="B40" s="71"/>
      <c r="C40" s="72"/>
      <c r="D40" s="73"/>
      <c r="E40" s="88"/>
      <c r="F40" s="74"/>
      <c r="G40" s="75"/>
    </row>
    <row r="41" spans="1:7" x14ac:dyDescent="0.25">
      <c r="B41" s="79"/>
      <c r="C41" s="80"/>
      <c r="D41" s="81"/>
      <c r="E41" s="82" t="s">
        <v>120</v>
      </c>
      <c r="F41" s="83"/>
      <c r="G41" s="84"/>
    </row>
    <row r="43" spans="1:7" ht="15" customHeight="1" x14ac:dyDescent="0.25">
      <c r="A43" s="60">
        <f>+'ADECUACION PPTO'!C13</f>
        <v>1.03</v>
      </c>
      <c r="B43" s="324" t="s">
        <v>14</v>
      </c>
      <c r="C43" s="324"/>
      <c r="D43" s="324"/>
      <c r="E43" s="324"/>
      <c r="F43" s="62"/>
      <c r="G43" s="63" t="s">
        <v>128</v>
      </c>
    </row>
    <row r="44" spans="1:7" x14ac:dyDescent="0.25">
      <c r="B44" s="324"/>
      <c r="C44" s="324"/>
      <c r="D44" s="324"/>
      <c r="E44" s="324"/>
      <c r="F44" s="64"/>
      <c r="G44" s="65"/>
    </row>
    <row r="45" spans="1:7" x14ac:dyDescent="0.25">
      <c r="B45" s="66" t="s">
        <v>98</v>
      </c>
      <c r="C45" s="67" t="s">
        <v>13</v>
      </c>
      <c r="D45" s="68" t="s">
        <v>99</v>
      </c>
      <c r="E45" s="68" t="s">
        <v>100</v>
      </c>
      <c r="F45" s="69" t="s">
        <v>101</v>
      </c>
      <c r="G45" s="70" t="s">
        <v>102</v>
      </c>
    </row>
    <row r="46" spans="1:7" x14ac:dyDescent="0.25">
      <c r="B46" s="71"/>
      <c r="C46" s="72"/>
      <c r="D46" s="73"/>
      <c r="E46" s="73"/>
      <c r="F46" s="74"/>
      <c r="G46" s="75"/>
    </row>
    <row r="47" spans="1:7" x14ac:dyDescent="0.25">
      <c r="B47" s="76" t="s">
        <v>111</v>
      </c>
      <c r="C47" s="72"/>
      <c r="D47" s="73"/>
      <c r="E47" s="73"/>
      <c r="F47" s="74"/>
      <c r="G47" s="75"/>
    </row>
    <row r="48" spans="1:7" x14ac:dyDescent="0.25">
      <c r="B48" s="66" t="s">
        <v>127</v>
      </c>
      <c r="C48" s="67" t="s">
        <v>113</v>
      </c>
      <c r="D48" s="68">
        <v>2</v>
      </c>
      <c r="E48" s="68"/>
      <c r="F48" s="69"/>
      <c r="G48" s="70"/>
    </row>
    <row r="49" spans="1:7" x14ac:dyDescent="0.25">
      <c r="B49" s="71"/>
      <c r="C49" s="72"/>
      <c r="D49" s="73"/>
      <c r="E49" s="73"/>
      <c r="F49" s="74" t="s">
        <v>114</v>
      </c>
      <c r="G49" s="77"/>
    </row>
    <row r="50" spans="1:7" x14ac:dyDescent="0.25">
      <c r="B50" s="76" t="s">
        <v>115</v>
      </c>
      <c r="C50" s="72"/>
      <c r="D50" s="73"/>
      <c r="E50" s="73"/>
      <c r="F50" s="74"/>
      <c r="G50" s="75"/>
    </row>
    <row r="51" spans="1:7" x14ac:dyDescent="0.25">
      <c r="B51" s="66" t="s">
        <v>116</v>
      </c>
      <c r="C51" s="67" t="s">
        <v>59</v>
      </c>
      <c r="D51" s="68">
        <v>0.10100000000000001</v>
      </c>
      <c r="E51" s="68"/>
      <c r="F51" s="69"/>
      <c r="G51" s="70"/>
    </row>
    <row r="52" spans="1:7" x14ac:dyDescent="0.25">
      <c r="B52" s="71"/>
      <c r="C52" s="72"/>
      <c r="D52" s="73"/>
      <c r="E52" s="73"/>
      <c r="F52" s="74" t="s">
        <v>117</v>
      </c>
      <c r="G52" s="77"/>
    </row>
    <row r="53" spans="1:7" x14ac:dyDescent="0.25">
      <c r="B53" s="76" t="s">
        <v>118</v>
      </c>
      <c r="C53" s="72"/>
      <c r="D53" s="73"/>
      <c r="E53" s="73"/>
      <c r="F53" s="74"/>
      <c r="G53" s="75"/>
    </row>
    <row r="54" spans="1:7" x14ac:dyDescent="0.25">
      <c r="B54" s="66"/>
      <c r="C54" s="67"/>
      <c r="D54" s="68"/>
      <c r="E54" s="68"/>
      <c r="F54" s="69"/>
      <c r="G54" s="70"/>
    </row>
    <row r="55" spans="1:7" x14ac:dyDescent="0.25">
      <c r="B55" s="71"/>
      <c r="C55" s="72"/>
      <c r="D55" s="73"/>
      <c r="E55" s="73"/>
      <c r="F55" s="74" t="s">
        <v>119</v>
      </c>
      <c r="G55" s="70">
        <v>0</v>
      </c>
    </row>
    <row r="56" spans="1:7" x14ac:dyDescent="0.25">
      <c r="B56" s="71"/>
      <c r="C56" s="72"/>
      <c r="D56" s="73"/>
      <c r="E56" s="73"/>
      <c r="F56" s="74"/>
      <c r="G56" s="75"/>
    </row>
    <row r="57" spans="1:7" x14ac:dyDescent="0.25">
      <c r="B57" s="79"/>
      <c r="C57" s="80"/>
      <c r="D57" s="81"/>
      <c r="E57" s="82" t="s">
        <v>120</v>
      </c>
      <c r="F57" s="83"/>
      <c r="G57" s="84"/>
    </row>
    <row r="59" spans="1:7" ht="15" customHeight="1" x14ac:dyDescent="0.25">
      <c r="A59" s="60">
        <f>+'ADECUACION PPTO'!C14</f>
        <v>1.04</v>
      </c>
      <c r="B59" s="323" t="s">
        <v>16</v>
      </c>
      <c r="C59" s="323"/>
      <c r="D59" s="323"/>
      <c r="E59" s="323"/>
      <c r="F59" s="62"/>
      <c r="G59" s="63" t="s">
        <v>128</v>
      </c>
    </row>
    <row r="60" spans="1:7" x14ac:dyDescent="0.25">
      <c r="B60" s="323"/>
      <c r="C60" s="323"/>
      <c r="D60" s="323"/>
      <c r="E60" s="323"/>
      <c r="F60" s="64"/>
      <c r="G60" s="65" t="s">
        <v>129</v>
      </c>
    </row>
    <row r="61" spans="1:7" x14ac:dyDescent="0.25">
      <c r="B61" s="66" t="s">
        <v>98</v>
      </c>
      <c r="C61" s="67" t="s">
        <v>13</v>
      </c>
      <c r="D61" s="67" t="s">
        <v>99</v>
      </c>
      <c r="E61" s="67" t="s">
        <v>100</v>
      </c>
      <c r="F61" s="69" t="s">
        <v>101</v>
      </c>
      <c r="G61" s="70" t="s">
        <v>102</v>
      </c>
    </row>
    <row r="62" spans="1:7" x14ac:dyDescent="0.25">
      <c r="B62" s="71"/>
      <c r="C62" s="72"/>
      <c r="D62" s="72"/>
      <c r="E62" s="72"/>
      <c r="F62" s="74"/>
      <c r="G62" s="75"/>
    </row>
    <row r="63" spans="1:7" x14ac:dyDescent="0.25">
      <c r="B63" s="76" t="s">
        <v>103</v>
      </c>
      <c r="C63" s="72"/>
      <c r="D63" s="72"/>
      <c r="E63" s="72"/>
      <c r="F63" s="74"/>
      <c r="G63" s="75"/>
    </row>
    <row r="64" spans="1:7" x14ac:dyDescent="0.25">
      <c r="B64" s="66" t="s">
        <v>130</v>
      </c>
      <c r="C64" s="67" t="s">
        <v>15</v>
      </c>
      <c r="D64" s="67">
        <v>1.3</v>
      </c>
      <c r="E64" s="67"/>
      <c r="F64" s="69"/>
      <c r="G64" s="70">
        <f>D64*F64</f>
        <v>0</v>
      </c>
    </row>
    <row r="65" spans="2:7" x14ac:dyDescent="0.25">
      <c r="B65" s="66" t="s">
        <v>131</v>
      </c>
      <c r="C65" s="67" t="s">
        <v>132</v>
      </c>
      <c r="D65" s="67">
        <v>0.2</v>
      </c>
      <c r="E65" s="67"/>
      <c r="F65" s="69"/>
      <c r="G65" s="70">
        <f>D65*F65</f>
        <v>0</v>
      </c>
    </row>
    <row r="66" spans="2:7" x14ac:dyDescent="0.25">
      <c r="B66" s="66" t="s">
        <v>133</v>
      </c>
      <c r="C66" s="67" t="s">
        <v>132</v>
      </c>
      <c r="D66" s="67">
        <v>0.01</v>
      </c>
      <c r="E66" s="67"/>
      <c r="F66" s="69"/>
      <c r="G66" s="70">
        <f>D66*F66</f>
        <v>0</v>
      </c>
    </row>
    <row r="67" spans="2:7" x14ac:dyDescent="0.25">
      <c r="B67" s="71"/>
      <c r="C67" s="72"/>
      <c r="D67" s="72"/>
      <c r="E67" s="72"/>
      <c r="F67" s="74" t="s">
        <v>110</v>
      </c>
      <c r="G67" s="77">
        <f>SUM(G64:G66)</f>
        <v>0</v>
      </c>
    </row>
    <row r="68" spans="2:7" x14ac:dyDescent="0.25">
      <c r="B68" s="76" t="s">
        <v>111</v>
      </c>
      <c r="C68" s="72"/>
      <c r="D68" s="72"/>
      <c r="E68" s="72"/>
      <c r="F68" s="74"/>
      <c r="G68" s="75"/>
    </row>
    <row r="69" spans="2:7" x14ac:dyDescent="0.25">
      <c r="B69" s="66" t="s">
        <v>134</v>
      </c>
      <c r="C69" s="67" t="s">
        <v>113</v>
      </c>
      <c r="D69" s="67">
        <v>0.6</v>
      </c>
      <c r="E69" s="67"/>
      <c r="F69" s="69"/>
      <c r="G69" s="70">
        <f>D69*F69</f>
        <v>0</v>
      </c>
    </row>
    <row r="70" spans="2:7" x14ac:dyDescent="0.25">
      <c r="B70" s="71"/>
      <c r="C70" s="72"/>
      <c r="D70" s="72"/>
      <c r="E70" s="72"/>
      <c r="F70" s="74" t="s">
        <v>114</v>
      </c>
      <c r="G70" s="77">
        <f>SUM(G69)</f>
        <v>0</v>
      </c>
    </row>
    <row r="71" spans="2:7" x14ac:dyDescent="0.25">
      <c r="B71" s="76" t="s">
        <v>115</v>
      </c>
      <c r="C71" s="72"/>
      <c r="D71" s="72"/>
      <c r="E71" s="72"/>
      <c r="F71" s="74"/>
      <c r="G71" s="75"/>
    </row>
    <row r="72" spans="2:7" x14ac:dyDescent="0.25">
      <c r="B72" s="66" t="s">
        <v>135</v>
      </c>
      <c r="C72" s="67" t="s">
        <v>136</v>
      </c>
      <c r="D72" s="67">
        <v>0.2</v>
      </c>
      <c r="E72" s="67"/>
      <c r="F72" s="69"/>
      <c r="G72" s="70">
        <f>D72*F72</f>
        <v>0</v>
      </c>
    </row>
    <row r="73" spans="2:7" x14ac:dyDescent="0.25">
      <c r="B73" s="66" t="s">
        <v>137</v>
      </c>
      <c r="C73" s="67" t="s">
        <v>136</v>
      </c>
      <c r="D73" s="67">
        <v>0.16</v>
      </c>
      <c r="E73" s="67"/>
      <c r="F73" s="69"/>
      <c r="G73" s="70">
        <f>D73*F73</f>
        <v>0</v>
      </c>
    </row>
    <row r="74" spans="2:7" x14ac:dyDescent="0.25">
      <c r="B74" s="66" t="s">
        <v>116</v>
      </c>
      <c r="C74" s="67" t="s">
        <v>59</v>
      </c>
      <c r="D74" s="67">
        <v>1</v>
      </c>
      <c r="E74" s="67"/>
      <c r="F74" s="69">
        <f>0.05*G70</f>
        <v>0</v>
      </c>
      <c r="G74" s="70">
        <f>D74*F74</f>
        <v>0</v>
      </c>
    </row>
    <row r="75" spans="2:7" x14ac:dyDescent="0.25">
      <c r="B75" s="71"/>
      <c r="C75" s="72"/>
      <c r="D75" s="72"/>
      <c r="E75" s="72"/>
      <c r="F75" s="74" t="s">
        <v>117</v>
      </c>
      <c r="G75" s="77">
        <f>SUM(G72:G74)</f>
        <v>0</v>
      </c>
    </row>
    <row r="76" spans="2:7" x14ac:dyDescent="0.25">
      <c r="B76" s="76" t="s">
        <v>118</v>
      </c>
      <c r="C76" s="72"/>
      <c r="D76" s="72"/>
      <c r="E76" s="72"/>
      <c r="F76" s="74"/>
      <c r="G76" s="75"/>
    </row>
    <row r="77" spans="2:7" x14ac:dyDescent="0.25">
      <c r="B77" s="66"/>
      <c r="C77" s="67"/>
      <c r="D77" s="67"/>
      <c r="E77" s="67"/>
      <c r="F77" s="69"/>
      <c r="G77" s="70"/>
    </row>
    <row r="78" spans="2:7" x14ac:dyDescent="0.25">
      <c r="B78" s="71"/>
      <c r="C78" s="72"/>
      <c r="D78" s="72"/>
      <c r="E78" s="72"/>
      <c r="F78" s="74" t="s">
        <v>119</v>
      </c>
      <c r="G78" s="70">
        <v>0</v>
      </c>
    </row>
    <row r="79" spans="2:7" x14ac:dyDescent="0.25">
      <c r="B79" s="71"/>
      <c r="C79" s="72"/>
      <c r="D79" s="72"/>
      <c r="E79" s="72"/>
      <c r="F79" s="74"/>
      <c r="G79" s="75"/>
    </row>
    <row r="80" spans="2:7" x14ac:dyDescent="0.25">
      <c r="B80" s="79"/>
      <c r="C80" s="80"/>
      <c r="D80" s="89"/>
      <c r="E80" s="90" t="s">
        <v>120</v>
      </c>
      <c r="F80" s="83">
        <f>G67+G70+G75+G78</f>
        <v>0</v>
      </c>
      <c r="G80" s="84">
        <f>ROUND(F80,0)</f>
        <v>0</v>
      </c>
    </row>
    <row r="82" spans="1:7" ht="15" customHeight="1" x14ac:dyDescent="0.25">
      <c r="A82" s="60">
        <f>+'ADECUACION PPTO'!C15</f>
        <v>1.05</v>
      </c>
      <c r="B82" s="325" t="s">
        <v>17</v>
      </c>
      <c r="C82" s="325"/>
      <c r="D82" s="325"/>
      <c r="E82" s="325"/>
      <c r="F82" s="62"/>
      <c r="G82" s="91" t="s">
        <v>138</v>
      </c>
    </row>
    <row r="83" spans="1:7" x14ac:dyDescent="0.25">
      <c r="A83" s="60"/>
      <c r="B83" s="325"/>
      <c r="C83" s="325"/>
      <c r="D83" s="325"/>
      <c r="E83" s="325"/>
      <c r="F83" s="64"/>
      <c r="G83" s="65" t="s">
        <v>139</v>
      </c>
    </row>
    <row r="84" spans="1:7" x14ac:dyDescent="0.25">
      <c r="B84" s="92" t="s">
        <v>98</v>
      </c>
      <c r="C84" s="93" t="s">
        <v>13</v>
      </c>
      <c r="D84" s="93" t="s">
        <v>99</v>
      </c>
      <c r="E84" s="94" t="s">
        <v>100</v>
      </c>
      <c r="F84" s="95" t="s">
        <v>101</v>
      </c>
      <c r="G84" s="70" t="s">
        <v>102</v>
      </c>
    </row>
    <row r="85" spans="1:7" x14ac:dyDescent="0.25">
      <c r="B85" s="96"/>
      <c r="C85" s="97"/>
      <c r="D85" s="97"/>
      <c r="E85" s="98"/>
      <c r="F85" s="74"/>
      <c r="G85" s="75"/>
    </row>
    <row r="86" spans="1:7" x14ac:dyDescent="0.25">
      <c r="B86" s="99" t="s">
        <v>115</v>
      </c>
      <c r="C86" s="97"/>
      <c r="D86" s="97"/>
      <c r="E86" s="98"/>
      <c r="F86" s="74"/>
      <c r="G86" s="75"/>
    </row>
    <row r="87" spans="1:7" x14ac:dyDescent="0.25">
      <c r="B87" s="100" t="s">
        <v>140</v>
      </c>
      <c r="C87" s="101" t="s">
        <v>141</v>
      </c>
      <c r="D87" s="101">
        <v>1</v>
      </c>
      <c r="E87" s="102"/>
      <c r="F87" s="69"/>
      <c r="G87" s="70"/>
    </row>
    <row r="88" spans="1:7" x14ac:dyDescent="0.25">
      <c r="A88" s="60"/>
      <c r="B88" s="96"/>
      <c r="C88" s="97"/>
      <c r="D88" s="97"/>
      <c r="E88" s="98"/>
      <c r="F88" s="74" t="s">
        <v>117</v>
      </c>
      <c r="G88" s="77"/>
    </row>
    <row r="89" spans="1:7" x14ac:dyDescent="0.25">
      <c r="A89" s="60"/>
      <c r="B89" s="76" t="s">
        <v>111</v>
      </c>
      <c r="C89" s="72"/>
      <c r="D89" s="72"/>
      <c r="E89" s="73"/>
      <c r="F89" s="74"/>
      <c r="G89" s="75"/>
    </row>
    <row r="90" spans="1:7" x14ac:dyDescent="0.25">
      <c r="A90" s="60"/>
      <c r="B90" s="66" t="s">
        <v>127</v>
      </c>
      <c r="C90" s="67" t="s">
        <v>113</v>
      </c>
      <c r="D90" s="67">
        <v>0.7</v>
      </c>
      <c r="E90" s="68"/>
      <c r="F90" s="69"/>
      <c r="G90" s="70"/>
    </row>
    <row r="91" spans="1:7" x14ac:dyDescent="0.25">
      <c r="A91" s="60"/>
      <c r="B91" s="71"/>
      <c r="C91" s="72"/>
      <c r="D91" s="72"/>
      <c r="E91" s="73"/>
      <c r="F91" s="74" t="s">
        <v>114</v>
      </c>
      <c r="G91" s="77"/>
    </row>
    <row r="92" spans="1:7" x14ac:dyDescent="0.25">
      <c r="A92" s="60"/>
      <c r="B92" s="76" t="s">
        <v>115</v>
      </c>
      <c r="C92" s="72"/>
      <c r="D92" s="72"/>
      <c r="E92" s="73"/>
      <c r="F92" s="74"/>
      <c r="G92" s="75"/>
    </row>
    <row r="93" spans="1:7" x14ac:dyDescent="0.25">
      <c r="B93" s="66" t="s">
        <v>116</v>
      </c>
      <c r="C93" s="67" t="s">
        <v>59</v>
      </c>
      <c r="D93" s="67">
        <v>1</v>
      </c>
      <c r="E93" s="68"/>
      <c r="F93" s="69"/>
      <c r="G93" s="70"/>
    </row>
    <row r="94" spans="1:7" x14ac:dyDescent="0.25">
      <c r="B94" s="71"/>
      <c r="C94" s="72"/>
      <c r="D94" s="72"/>
      <c r="E94" s="73"/>
      <c r="F94" s="74" t="s">
        <v>117</v>
      </c>
      <c r="G94" s="77"/>
    </row>
    <row r="95" spans="1:7" x14ac:dyDescent="0.25">
      <c r="B95" s="76" t="s">
        <v>118</v>
      </c>
      <c r="C95" s="72"/>
      <c r="D95" s="72"/>
      <c r="E95" s="73"/>
      <c r="F95" s="74"/>
      <c r="G95" s="75"/>
    </row>
    <row r="96" spans="1:7" x14ac:dyDescent="0.25">
      <c r="B96" s="71"/>
      <c r="C96" s="72"/>
      <c r="D96" s="72"/>
      <c r="E96" s="73"/>
      <c r="F96" s="74" t="s">
        <v>119</v>
      </c>
      <c r="G96" s="70"/>
    </row>
    <row r="97" spans="1:7" x14ac:dyDescent="0.25">
      <c r="B97" s="96"/>
      <c r="C97" s="97"/>
      <c r="D97" s="97"/>
      <c r="E97" s="98"/>
      <c r="F97" s="74"/>
      <c r="G97" s="75"/>
    </row>
    <row r="98" spans="1:7" x14ac:dyDescent="0.25">
      <c r="B98" s="103"/>
      <c r="C98" s="104"/>
      <c r="D98" s="105"/>
      <c r="E98" s="106" t="s">
        <v>120</v>
      </c>
      <c r="F98" s="83">
        <f>0.5*SUM(G87:G96)</f>
        <v>0</v>
      </c>
      <c r="G98" s="84">
        <f>+ROUNDUP(F98,0)</f>
        <v>0</v>
      </c>
    </row>
    <row r="100" spans="1:7" ht="15" customHeight="1" x14ac:dyDescent="0.25">
      <c r="A100" s="60">
        <f>+'ADECUACION PPTO'!C16</f>
        <v>1.06</v>
      </c>
      <c r="B100" s="324" t="s">
        <v>18</v>
      </c>
      <c r="C100" s="324"/>
      <c r="D100" s="324"/>
      <c r="E100" s="324"/>
      <c r="F100" s="62"/>
      <c r="G100" s="63" t="s">
        <v>142</v>
      </c>
    </row>
    <row r="101" spans="1:7" x14ac:dyDescent="0.25">
      <c r="B101" s="324"/>
      <c r="C101" s="324"/>
      <c r="D101" s="324"/>
      <c r="E101" s="324"/>
      <c r="F101" s="64"/>
      <c r="G101" s="65"/>
    </row>
    <row r="102" spans="1:7" x14ac:dyDescent="0.25">
      <c r="B102" s="66" t="s">
        <v>98</v>
      </c>
      <c r="C102" s="67" t="s">
        <v>13</v>
      </c>
      <c r="D102" s="68" t="s">
        <v>99</v>
      </c>
      <c r="E102" s="68" t="s">
        <v>100</v>
      </c>
      <c r="F102" s="69" t="s">
        <v>101</v>
      </c>
      <c r="G102" s="70" t="s">
        <v>102</v>
      </c>
    </row>
    <row r="103" spans="1:7" x14ac:dyDescent="0.25">
      <c r="B103" s="71"/>
      <c r="C103" s="72"/>
      <c r="D103" s="73"/>
      <c r="E103" s="73"/>
      <c r="F103" s="74"/>
      <c r="G103" s="75"/>
    </row>
    <row r="104" spans="1:7" x14ac:dyDescent="0.25">
      <c r="B104" s="76" t="s">
        <v>111</v>
      </c>
      <c r="C104" s="72"/>
      <c r="D104" s="73"/>
      <c r="E104" s="73"/>
      <c r="F104" s="74"/>
      <c r="G104" s="75"/>
    </row>
    <row r="105" spans="1:7" x14ac:dyDescent="0.25">
      <c r="B105" s="66" t="s">
        <v>127</v>
      </c>
      <c r="C105" s="67" t="s">
        <v>113</v>
      </c>
      <c r="D105" s="68">
        <v>0.55000000000000004</v>
      </c>
      <c r="E105" s="68"/>
      <c r="F105" s="69"/>
      <c r="G105" s="70"/>
    </row>
    <row r="106" spans="1:7" x14ac:dyDescent="0.25">
      <c r="B106" s="71"/>
      <c r="C106" s="72"/>
      <c r="D106" s="73"/>
      <c r="E106" s="73"/>
      <c r="F106" s="74" t="s">
        <v>114</v>
      </c>
      <c r="G106" s="77"/>
    </row>
    <row r="107" spans="1:7" x14ac:dyDescent="0.25">
      <c r="B107" s="76" t="s">
        <v>115</v>
      </c>
      <c r="C107" s="72"/>
      <c r="D107" s="73"/>
      <c r="E107" s="73"/>
      <c r="F107" s="74"/>
      <c r="G107" s="75"/>
    </row>
    <row r="108" spans="1:7" x14ac:dyDescent="0.25">
      <c r="B108" s="66" t="s">
        <v>116</v>
      </c>
      <c r="C108" s="67" t="s">
        <v>59</v>
      </c>
      <c r="D108" s="68">
        <v>0.08</v>
      </c>
      <c r="E108" s="68"/>
      <c r="F108" s="69"/>
      <c r="G108" s="70"/>
    </row>
    <row r="109" spans="1:7" x14ac:dyDescent="0.25">
      <c r="B109" s="71"/>
      <c r="C109" s="72"/>
      <c r="D109" s="73"/>
      <c r="E109" s="73"/>
      <c r="F109" s="74" t="s">
        <v>117</v>
      </c>
      <c r="G109" s="77"/>
    </row>
    <row r="110" spans="1:7" x14ac:dyDescent="0.25">
      <c r="B110" s="76" t="s">
        <v>118</v>
      </c>
      <c r="C110" s="72"/>
      <c r="D110" s="73"/>
      <c r="E110" s="73"/>
      <c r="F110" s="74"/>
      <c r="G110" s="75"/>
    </row>
    <row r="111" spans="1:7" x14ac:dyDescent="0.25">
      <c r="B111" s="66"/>
      <c r="C111" s="67"/>
      <c r="D111" s="68"/>
      <c r="E111" s="68"/>
      <c r="F111" s="69"/>
      <c r="G111" s="70"/>
    </row>
    <row r="112" spans="1:7" x14ac:dyDescent="0.25">
      <c r="B112" s="71"/>
      <c r="C112" s="72"/>
      <c r="D112" s="73"/>
      <c r="E112" s="73"/>
      <c r="F112" s="74" t="s">
        <v>119</v>
      </c>
      <c r="G112" s="70"/>
    </row>
    <row r="113" spans="1:7" x14ac:dyDescent="0.25">
      <c r="B113" s="71"/>
      <c r="C113" s="72"/>
      <c r="D113" s="73"/>
      <c r="E113" s="73"/>
      <c r="F113" s="74"/>
      <c r="G113" s="75"/>
    </row>
    <row r="114" spans="1:7" x14ac:dyDescent="0.25">
      <c r="B114" s="79"/>
      <c r="C114" s="80"/>
      <c r="D114" s="81"/>
      <c r="E114" s="82" t="s">
        <v>120</v>
      </c>
      <c r="F114" s="83"/>
      <c r="G114" s="84"/>
    </row>
    <row r="117" spans="1:7" x14ac:dyDescent="0.25">
      <c r="A117" s="60">
        <f>+'ADECUACION PPTO'!C20</f>
        <v>2</v>
      </c>
      <c r="B117" s="61" t="str">
        <f>+'ADECUACION PPTO'!D20</f>
        <v xml:space="preserve">INSTALACIONES ELECTRICAS  </v>
      </c>
    </row>
    <row r="118" spans="1:7" x14ac:dyDescent="0.25">
      <c r="A118" s="60">
        <f>+'ADECUACION PPTO'!C21</f>
        <v>2.1</v>
      </c>
      <c r="B118" s="61" t="str">
        <f>+'ADECUACION PPTO'!D21</f>
        <v>ILUMINACION</v>
      </c>
    </row>
    <row r="119" spans="1:7" ht="15" customHeight="1" x14ac:dyDescent="0.25">
      <c r="A119" s="60">
        <f>+'ADECUACION PPTO'!C22</f>
        <v>2.11</v>
      </c>
      <c r="B119" s="325" t="s">
        <v>23</v>
      </c>
      <c r="C119" s="325"/>
      <c r="D119" s="325"/>
      <c r="E119" s="325"/>
      <c r="F119" s="85"/>
      <c r="G119" s="91" t="s">
        <v>121</v>
      </c>
    </row>
    <row r="120" spans="1:7" x14ac:dyDescent="0.25">
      <c r="B120" s="325"/>
      <c r="C120" s="325"/>
      <c r="D120" s="325"/>
      <c r="E120" s="325"/>
      <c r="F120" s="86"/>
      <c r="G120" s="65" t="s">
        <v>143</v>
      </c>
    </row>
    <row r="121" spans="1:7" x14ac:dyDescent="0.25">
      <c r="B121" s="92" t="s">
        <v>98</v>
      </c>
      <c r="C121" s="93" t="s">
        <v>13</v>
      </c>
      <c r="D121" s="93" t="s">
        <v>99</v>
      </c>
      <c r="E121" s="107" t="s">
        <v>100</v>
      </c>
      <c r="F121" s="95" t="s">
        <v>101</v>
      </c>
      <c r="G121" s="70" t="s">
        <v>102</v>
      </c>
    </row>
    <row r="122" spans="1:7" x14ac:dyDescent="0.25">
      <c r="B122" s="96"/>
      <c r="C122" s="97"/>
      <c r="D122" s="97"/>
      <c r="E122" s="108"/>
      <c r="F122" s="74"/>
      <c r="G122" s="75"/>
    </row>
    <row r="123" spans="1:7" x14ac:dyDescent="0.25">
      <c r="B123" s="99" t="s">
        <v>103</v>
      </c>
      <c r="C123" s="97"/>
      <c r="D123" s="97"/>
      <c r="E123" s="108"/>
      <c r="F123" s="74"/>
      <c r="G123" s="75"/>
    </row>
    <row r="124" spans="1:7" ht="36" x14ac:dyDescent="0.25">
      <c r="B124" s="109" t="s">
        <v>23</v>
      </c>
      <c r="C124" s="93" t="s">
        <v>13</v>
      </c>
      <c r="D124" s="93">
        <v>1</v>
      </c>
      <c r="E124" s="107"/>
      <c r="F124" s="95"/>
      <c r="G124" s="70"/>
    </row>
    <row r="125" spans="1:7" x14ac:dyDescent="0.25">
      <c r="B125" s="92" t="s">
        <v>144</v>
      </c>
      <c r="C125" s="93" t="s">
        <v>11</v>
      </c>
      <c r="D125" s="93">
        <v>1</v>
      </c>
      <c r="E125" s="107"/>
      <c r="F125" s="95"/>
      <c r="G125" s="70"/>
    </row>
    <row r="126" spans="1:7" x14ac:dyDescent="0.25">
      <c r="B126" s="109" t="s">
        <v>145</v>
      </c>
      <c r="C126" s="93" t="s">
        <v>13</v>
      </c>
      <c r="D126" s="93">
        <v>2</v>
      </c>
      <c r="E126" s="107"/>
      <c r="F126" s="95"/>
      <c r="G126" s="70"/>
    </row>
    <row r="127" spans="1:7" x14ac:dyDescent="0.25">
      <c r="B127" s="96"/>
      <c r="C127" s="97"/>
      <c r="D127" s="97"/>
      <c r="E127" s="108"/>
      <c r="F127" s="74" t="s">
        <v>110</v>
      </c>
      <c r="G127" s="110"/>
    </row>
    <row r="128" spans="1:7" x14ac:dyDescent="0.25">
      <c r="B128" s="96"/>
      <c r="C128" s="97"/>
      <c r="D128" s="97"/>
      <c r="E128" s="108"/>
      <c r="F128" s="74"/>
      <c r="G128" s="110"/>
    </row>
    <row r="129" spans="1:7" x14ac:dyDescent="0.25">
      <c r="B129" s="99" t="s">
        <v>111</v>
      </c>
      <c r="C129" s="97"/>
      <c r="D129" s="97"/>
      <c r="E129" s="108"/>
      <c r="F129" s="74"/>
      <c r="G129" s="75"/>
    </row>
    <row r="130" spans="1:7" x14ac:dyDescent="0.25">
      <c r="B130" s="100" t="s">
        <v>146</v>
      </c>
      <c r="C130" s="101" t="s">
        <v>113</v>
      </c>
      <c r="D130" s="101">
        <v>0.7</v>
      </c>
      <c r="E130" s="102"/>
      <c r="F130" s="69"/>
      <c r="G130" s="70"/>
    </row>
    <row r="131" spans="1:7" x14ac:dyDescent="0.25">
      <c r="B131" s="96"/>
      <c r="C131" s="97"/>
      <c r="D131" s="97"/>
      <c r="E131" s="108"/>
      <c r="F131" s="74" t="s">
        <v>147</v>
      </c>
      <c r="G131" s="77"/>
    </row>
    <row r="132" spans="1:7" x14ac:dyDescent="0.25">
      <c r="B132" s="99" t="s">
        <v>115</v>
      </c>
      <c r="C132" s="97"/>
      <c r="D132" s="97"/>
      <c r="E132" s="108"/>
      <c r="F132" s="74"/>
      <c r="G132" s="75"/>
    </row>
    <row r="133" spans="1:7" x14ac:dyDescent="0.25">
      <c r="B133" s="100" t="s">
        <v>116</v>
      </c>
      <c r="C133" s="101" t="s">
        <v>59</v>
      </c>
      <c r="D133" s="101">
        <v>1</v>
      </c>
      <c r="E133" s="102"/>
      <c r="F133" s="95"/>
      <c r="G133" s="70"/>
    </row>
    <row r="134" spans="1:7" x14ac:dyDescent="0.25">
      <c r="B134" s="96"/>
      <c r="C134" s="97"/>
      <c r="D134" s="97"/>
      <c r="E134" s="108"/>
      <c r="F134" s="74" t="s">
        <v>117</v>
      </c>
      <c r="G134" s="77"/>
    </row>
    <row r="135" spans="1:7" x14ac:dyDescent="0.25">
      <c r="B135" s="99" t="s">
        <v>118</v>
      </c>
      <c r="C135" s="97"/>
      <c r="D135" s="97"/>
      <c r="E135" s="108"/>
      <c r="F135" s="74"/>
      <c r="G135" s="75"/>
    </row>
    <row r="136" spans="1:7" x14ac:dyDescent="0.25">
      <c r="B136" s="100"/>
      <c r="C136" s="101"/>
      <c r="D136" s="101"/>
      <c r="E136" s="102"/>
      <c r="F136" s="69"/>
      <c r="G136" s="70"/>
    </row>
    <row r="137" spans="1:7" x14ac:dyDescent="0.25">
      <c r="B137" s="96"/>
      <c r="C137" s="97"/>
      <c r="D137" s="97"/>
      <c r="E137" s="108"/>
      <c r="F137" s="74" t="s">
        <v>119</v>
      </c>
      <c r="G137" s="70"/>
    </row>
    <row r="138" spans="1:7" x14ac:dyDescent="0.25">
      <c r="B138" s="96"/>
      <c r="C138" s="97"/>
      <c r="D138" s="97"/>
      <c r="E138" s="108"/>
      <c r="F138" s="74"/>
      <c r="G138" s="75"/>
    </row>
    <row r="139" spans="1:7" x14ac:dyDescent="0.25">
      <c r="B139" s="103"/>
      <c r="C139" s="104"/>
      <c r="D139" s="105"/>
      <c r="E139" s="106" t="s">
        <v>120</v>
      </c>
      <c r="F139" s="111">
        <f>0.5*(SUM(G123:G137))</f>
        <v>0</v>
      </c>
      <c r="G139" s="112">
        <f>+ROUNDUP(F139,0)</f>
        <v>0</v>
      </c>
    </row>
    <row r="141" spans="1:7" x14ac:dyDescent="0.25">
      <c r="A141">
        <f>+'ADECUACION PPTO'!C23</f>
        <v>2.2000000000000002</v>
      </c>
      <c r="B141" s="61" t="str">
        <f>+'ADECUACION PPTO'!D23</f>
        <v>TOMACORRIENTES, INTERRUPTORES Y ACCESORIOS</v>
      </c>
    </row>
    <row r="142" spans="1:7" ht="15" customHeight="1" x14ac:dyDescent="0.25">
      <c r="A142">
        <f>+'ADECUACION PPTO'!C24</f>
        <v>2.21</v>
      </c>
      <c r="B142" s="325" t="s">
        <v>148</v>
      </c>
      <c r="C142" s="325"/>
      <c r="D142" s="325"/>
      <c r="E142" s="325"/>
      <c r="F142" s="85"/>
      <c r="G142" s="63" t="s">
        <v>121</v>
      </c>
    </row>
    <row r="143" spans="1:7" x14ac:dyDescent="0.25">
      <c r="B143" s="325"/>
      <c r="C143" s="325"/>
      <c r="D143" s="325"/>
      <c r="E143" s="325"/>
      <c r="F143" s="86"/>
      <c r="G143" s="65"/>
    </row>
    <row r="144" spans="1:7" x14ac:dyDescent="0.25">
      <c r="B144" s="92" t="s">
        <v>98</v>
      </c>
      <c r="C144" s="93" t="s">
        <v>13</v>
      </c>
      <c r="D144" s="94" t="s">
        <v>99</v>
      </c>
      <c r="E144" s="107" t="s">
        <v>100</v>
      </c>
      <c r="F144" s="95" t="s">
        <v>101</v>
      </c>
      <c r="G144" s="70" t="s">
        <v>102</v>
      </c>
    </row>
    <row r="145" spans="2:7" x14ac:dyDescent="0.25">
      <c r="B145" s="96"/>
      <c r="C145" s="97"/>
      <c r="D145" s="98"/>
      <c r="E145" s="108"/>
      <c r="F145" s="74"/>
      <c r="G145" s="75"/>
    </row>
    <row r="146" spans="2:7" x14ac:dyDescent="0.25">
      <c r="B146" s="99" t="s">
        <v>103</v>
      </c>
      <c r="C146" s="97"/>
      <c r="D146" s="98"/>
      <c r="E146" s="108"/>
      <c r="F146" s="74"/>
      <c r="G146" s="75"/>
    </row>
    <row r="147" spans="2:7" x14ac:dyDescent="0.25">
      <c r="B147" s="66" t="s">
        <v>149</v>
      </c>
      <c r="C147" s="67" t="s">
        <v>11</v>
      </c>
      <c r="D147" s="68">
        <v>6</v>
      </c>
      <c r="E147" s="87">
        <v>5</v>
      </c>
      <c r="F147" s="69"/>
      <c r="G147" s="70"/>
    </row>
    <row r="148" spans="2:7" x14ac:dyDescent="0.25">
      <c r="B148" s="66" t="s">
        <v>150</v>
      </c>
      <c r="C148" s="67" t="s">
        <v>11</v>
      </c>
      <c r="D148" s="68">
        <v>3</v>
      </c>
      <c r="E148" s="87">
        <v>5</v>
      </c>
      <c r="F148" s="69"/>
      <c r="G148" s="70"/>
    </row>
    <row r="149" spans="2:7" x14ac:dyDescent="0.25">
      <c r="B149" s="66" t="s">
        <v>107</v>
      </c>
      <c r="C149" s="67" t="s">
        <v>108</v>
      </c>
      <c r="D149" s="68">
        <v>0.1</v>
      </c>
      <c r="E149" s="87"/>
      <c r="F149" s="69"/>
      <c r="G149" s="70"/>
    </row>
    <row r="150" spans="2:7" x14ac:dyDescent="0.25">
      <c r="B150" s="66" t="s">
        <v>151</v>
      </c>
      <c r="C150" s="67" t="s">
        <v>13</v>
      </c>
      <c r="D150" s="68">
        <v>3</v>
      </c>
      <c r="E150" s="87"/>
      <c r="F150" s="69"/>
      <c r="G150" s="70"/>
    </row>
    <row r="151" spans="2:7" x14ac:dyDescent="0.25">
      <c r="B151" s="113" t="s">
        <v>152</v>
      </c>
      <c r="C151" s="114" t="s">
        <v>153</v>
      </c>
      <c r="D151" s="68">
        <v>3</v>
      </c>
      <c r="E151" s="87"/>
      <c r="F151" s="69"/>
      <c r="G151" s="70"/>
    </row>
    <row r="152" spans="2:7" x14ac:dyDescent="0.25">
      <c r="B152" s="100" t="s">
        <v>154</v>
      </c>
      <c r="C152" s="101" t="s">
        <v>13</v>
      </c>
      <c r="D152" s="115">
        <v>1</v>
      </c>
      <c r="E152" s="102">
        <v>0</v>
      </c>
      <c r="F152" s="69"/>
      <c r="G152" s="70"/>
    </row>
    <row r="153" spans="2:7" x14ac:dyDescent="0.25">
      <c r="B153" s="66" t="s">
        <v>155</v>
      </c>
      <c r="C153" s="67" t="s">
        <v>13</v>
      </c>
      <c r="D153" s="68">
        <v>2</v>
      </c>
      <c r="E153" s="87"/>
      <c r="F153" s="69"/>
      <c r="G153" s="70"/>
    </row>
    <row r="154" spans="2:7" x14ac:dyDescent="0.25">
      <c r="B154" s="66" t="s">
        <v>156</v>
      </c>
      <c r="C154" s="67" t="s">
        <v>13</v>
      </c>
      <c r="D154" s="68">
        <v>2</v>
      </c>
      <c r="E154" s="87"/>
      <c r="F154" s="69"/>
      <c r="G154" s="70"/>
    </row>
    <row r="155" spans="2:7" x14ac:dyDescent="0.25">
      <c r="B155" s="66" t="s">
        <v>157</v>
      </c>
      <c r="C155" s="67" t="s">
        <v>13</v>
      </c>
      <c r="D155" s="68">
        <v>1</v>
      </c>
      <c r="E155" s="87"/>
      <c r="F155" s="69"/>
      <c r="G155" s="70"/>
    </row>
    <row r="156" spans="2:7" x14ac:dyDescent="0.25">
      <c r="B156" s="66" t="s">
        <v>158</v>
      </c>
      <c r="C156" s="67" t="s">
        <v>13</v>
      </c>
      <c r="D156" s="68">
        <v>1</v>
      </c>
      <c r="E156" s="87"/>
      <c r="F156" s="69"/>
      <c r="G156" s="70"/>
    </row>
    <row r="157" spans="2:7" x14ac:dyDescent="0.25">
      <c r="B157" s="66" t="s">
        <v>159</v>
      </c>
      <c r="C157" s="67" t="s">
        <v>13</v>
      </c>
      <c r="D157" s="68">
        <v>1</v>
      </c>
      <c r="E157" s="87">
        <v>20</v>
      </c>
      <c r="F157" s="69"/>
      <c r="G157" s="70"/>
    </row>
    <row r="158" spans="2:7" x14ac:dyDescent="0.25">
      <c r="B158" s="96"/>
      <c r="C158" s="97"/>
      <c r="D158" s="98"/>
      <c r="E158" s="108"/>
      <c r="F158" s="74" t="s">
        <v>110</v>
      </c>
      <c r="G158" s="110"/>
    </row>
    <row r="159" spans="2:7" x14ac:dyDescent="0.25">
      <c r="B159" s="99" t="s">
        <v>111</v>
      </c>
      <c r="C159" s="97"/>
      <c r="D159" s="98"/>
      <c r="E159" s="108"/>
      <c r="F159" s="74"/>
      <c r="G159" s="75"/>
    </row>
    <row r="160" spans="2:7" x14ac:dyDescent="0.25">
      <c r="B160" s="66" t="s">
        <v>146</v>
      </c>
      <c r="C160" s="67" t="s">
        <v>113</v>
      </c>
      <c r="D160" s="68">
        <v>1.1000000000000001</v>
      </c>
      <c r="E160" s="87"/>
      <c r="F160" s="69"/>
      <c r="G160" s="70"/>
    </row>
    <row r="161" spans="1:7" x14ac:dyDescent="0.25">
      <c r="B161" s="96"/>
      <c r="C161" s="97"/>
      <c r="D161" s="98"/>
      <c r="E161" s="108"/>
      <c r="F161" s="74" t="s">
        <v>147</v>
      </c>
      <c r="G161" s="110"/>
    </row>
    <row r="162" spans="1:7" x14ac:dyDescent="0.25">
      <c r="B162" s="99" t="s">
        <v>115</v>
      </c>
      <c r="C162" s="97"/>
      <c r="D162" s="98"/>
      <c r="E162" s="108"/>
      <c r="F162" s="74"/>
      <c r="G162" s="75"/>
    </row>
    <row r="163" spans="1:7" x14ac:dyDescent="0.25">
      <c r="B163" s="66" t="s">
        <v>116</v>
      </c>
      <c r="C163" s="67" t="s">
        <v>59</v>
      </c>
      <c r="D163" s="68">
        <v>9.9000000000000005E-2</v>
      </c>
      <c r="E163" s="87"/>
      <c r="F163" s="69"/>
      <c r="G163" s="70"/>
    </row>
    <row r="164" spans="1:7" x14ac:dyDescent="0.25">
      <c r="B164" s="96"/>
      <c r="C164" s="97"/>
      <c r="D164" s="98"/>
      <c r="E164" s="108"/>
      <c r="F164" s="74" t="s">
        <v>117</v>
      </c>
      <c r="G164" s="110"/>
    </row>
    <row r="165" spans="1:7" x14ac:dyDescent="0.25">
      <c r="B165" s="99" t="s">
        <v>118</v>
      </c>
      <c r="C165" s="97"/>
      <c r="D165" s="98"/>
      <c r="E165" s="108"/>
      <c r="F165" s="74"/>
      <c r="G165" s="75"/>
    </row>
    <row r="166" spans="1:7" x14ac:dyDescent="0.25">
      <c r="B166" s="100"/>
      <c r="C166" s="101"/>
      <c r="D166" s="115"/>
      <c r="E166" s="102"/>
      <c r="F166" s="69"/>
      <c r="G166" s="70"/>
    </row>
    <row r="167" spans="1:7" x14ac:dyDescent="0.25">
      <c r="B167" s="96"/>
      <c r="C167" s="97"/>
      <c r="D167" s="98"/>
      <c r="E167" s="108"/>
      <c r="F167" s="74" t="s">
        <v>160</v>
      </c>
      <c r="G167" s="70">
        <v>0</v>
      </c>
    </row>
    <row r="168" spans="1:7" x14ac:dyDescent="0.25">
      <c r="B168" s="96"/>
      <c r="C168" s="97"/>
      <c r="D168" s="98"/>
      <c r="E168" s="108"/>
      <c r="F168" s="74"/>
      <c r="G168" s="75"/>
    </row>
    <row r="169" spans="1:7" x14ac:dyDescent="0.25">
      <c r="B169" s="103"/>
      <c r="C169" s="104"/>
      <c r="D169" s="116"/>
      <c r="E169" s="106" t="s">
        <v>120</v>
      </c>
      <c r="F169" s="83"/>
      <c r="G169" s="84"/>
    </row>
    <row r="171" spans="1:7" ht="15" customHeight="1" x14ac:dyDescent="0.25">
      <c r="A171">
        <f>+'ADECUACION PPTO'!C25</f>
        <v>2.2199999999999998</v>
      </c>
      <c r="B171" s="327" t="s">
        <v>161</v>
      </c>
      <c r="C171" s="327"/>
      <c r="D171" s="327"/>
      <c r="E171" s="327"/>
      <c r="F171" s="117"/>
      <c r="G171" s="118" t="s">
        <v>162</v>
      </c>
    </row>
    <row r="172" spans="1:7" x14ac:dyDescent="0.25">
      <c r="B172" s="327"/>
      <c r="C172" s="327"/>
      <c r="D172" s="327"/>
      <c r="E172" s="327"/>
      <c r="F172" s="119"/>
      <c r="G172" s="120" t="s">
        <v>163</v>
      </c>
    </row>
    <row r="173" spans="1:7" x14ac:dyDescent="0.25">
      <c r="B173" s="121" t="s">
        <v>164</v>
      </c>
      <c r="C173" s="122" t="s">
        <v>5</v>
      </c>
      <c r="D173" s="123" t="s">
        <v>99</v>
      </c>
      <c r="E173" s="124" t="s">
        <v>100</v>
      </c>
      <c r="F173" s="125" t="s">
        <v>101</v>
      </c>
      <c r="G173" s="126" t="s">
        <v>102</v>
      </c>
    </row>
    <row r="174" spans="1:7" x14ac:dyDescent="0.25">
      <c r="B174" s="127"/>
      <c r="C174" s="119"/>
      <c r="D174" s="128"/>
      <c r="E174" s="129"/>
      <c r="F174" s="130"/>
      <c r="G174" s="131"/>
    </row>
    <row r="175" spans="1:7" x14ac:dyDescent="0.25">
      <c r="B175" s="132" t="s">
        <v>103</v>
      </c>
      <c r="C175" s="119"/>
      <c r="D175" s="128"/>
      <c r="E175" s="129"/>
      <c r="F175" s="130"/>
      <c r="G175" s="131"/>
    </row>
    <row r="176" spans="1:7" x14ac:dyDescent="0.25">
      <c r="B176" s="66" t="s">
        <v>165</v>
      </c>
      <c r="C176" s="114" t="s">
        <v>166</v>
      </c>
      <c r="D176" s="133">
        <v>6</v>
      </c>
      <c r="E176" s="134">
        <v>5</v>
      </c>
      <c r="F176" s="135"/>
      <c r="G176" s="126"/>
    </row>
    <row r="177" spans="2:7" x14ac:dyDescent="0.25">
      <c r="B177" s="66" t="s">
        <v>151</v>
      </c>
      <c r="C177" s="114" t="s">
        <v>167</v>
      </c>
      <c r="D177" s="68">
        <v>3</v>
      </c>
      <c r="E177" s="87"/>
      <c r="F177" s="136"/>
      <c r="G177" s="126"/>
    </row>
    <row r="178" spans="2:7" x14ac:dyDescent="0.25">
      <c r="B178" s="66" t="s">
        <v>168</v>
      </c>
      <c r="C178" s="114" t="s">
        <v>169</v>
      </c>
      <c r="D178" s="68">
        <v>1</v>
      </c>
      <c r="E178" s="87"/>
      <c r="F178" s="136"/>
      <c r="G178" s="126"/>
    </row>
    <row r="179" spans="2:7" x14ac:dyDescent="0.25">
      <c r="B179" s="66" t="s">
        <v>155</v>
      </c>
      <c r="C179" s="114" t="s">
        <v>169</v>
      </c>
      <c r="D179" s="68">
        <v>2</v>
      </c>
      <c r="E179" s="87"/>
      <c r="F179" s="136"/>
      <c r="G179" s="126"/>
    </row>
    <row r="180" spans="2:7" x14ac:dyDescent="0.25">
      <c r="B180" s="66" t="s">
        <v>156</v>
      </c>
      <c r="C180" s="114" t="s">
        <v>169</v>
      </c>
      <c r="D180" s="68">
        <v>2</v>
      </c>
      <c r="E180" s="87"/>
      <c r="F180" s="136"/>
      <c r="G180" s="126"/>
    </row>
    <row r="181" spans="2:7" x14ac:dyDescent="0.25">
      <c r="B181" s="66" t="s">
        <v>157</v>
      </c>
      <c r="C181" s="114" t="s">
        <v>169</v>
      </c>
      <c r="D181" s="68">
        <v>1</v>
      </c>
      <c r="E181" s="87"/>
      <c r="F181" s="136"/>
      <c r="G181" s="126"/>
    </row>
    <row r="182" spans="2:7" x14ac:dyDescent="0.25">
      <c r="B182" s="66" t="s">
        <v>158</v>
      </c>
      <c r="C182" s="114" t="s">
        <v>169</v>
      </c>
      <c r="D182" s="68">
        <v>1</v>
      </c>
      <c r="E182" s="87"/>
      <c r="F182" s="136"/>
      <c r="G182" s="126"/>
    </row>
    <row r="183" spans="2:7" x14ac:dyDescent="0.25">
      <c r="B183" s="66" t="s">
        <v>159</v>
      </c>
      <c r="C183" s="114" t="s">
        <v>169</v>
      </c>
      <c r="D183" s="68">
        <v>1</v>
      </c>
      <c r="E183" s="87">
        <v>20</v>
      </c>
      <c r="F183" s="136"/>
      <c r="G183" s="126"/>
    </row>
    <row r="184" spans="2:7" x14ac:dyDescent="0.25">
      <c r="B184" s="113" t="s">
        <v>152</v>
      </c>
      <c r="C184" s="114" t="s">
        <v>153</v>
      </c>
      <c r="D184" s="68">
        <v>2</v>
      </c>
      <c r="E184" s="87"/>
      <c r="F184" s="136"/>
      <c r="G184" s="126"/>
    </row>
    <row r="185" spans="2:7" x14ac:dyDescent="0.25">
      <c r="B185" s="127"/>
      <c r="C185" s="119"/>
      <c r="D185" s="128"/>
      <c r="E185" s="129"/>
      <c r="F185" s="130" t="s">
        <v>110</v>
      </c>
      <c r="G185" s="137"/>
    </row>
    <row r="186" spans="2:7" x14ac:dyDescent="0.25">
      <c r="B186" s="132" t="s">
        <v>111</v>
      </c>
      <c r="C186" s="119"/>
      <c r="D186" s="128"/>
      <c r="E186" s="129"/>
      <c r="F186" s="130"/>
      <c r="G186" s="131"/>
    </row>
    <row r="187" spans="2:7" x14ac:dyDescent="0.25">
      <c r="B187" s="138" t="s">
        <v>170</v>
      </c>
      <c r="C187" s="114" t="s">
        <v>171</v>
      </c>
      <c r="D187" s="133">
        <v>1.1000000000000001</v>
      </c>
      <c r="E187" s="134"/>
      <c r="F187" s="69"/>
      <c r="G187" s="126"/>
    </row>
    <row r="188" spans="2:7" x14ac:dyDescent="0.25">
      <c r="B188" s="127"/>
      <c r="C188" s="119"/>
      <c r="D188" s="128"/>
      <c r="E188" s="129"/>
      <c r="F188" s="130" t="s">
        <v>147</v>
      </c>
      <c r="G188" s="137"/>
    </row>
    <row r="189" spans="2:7" x14ac:dyDescent="0.25">
      <c r="B189" s="132" t="s">
        <v>115</v>
      </c>
      <c r="C189" s="119"/>
      <c r="D189" s="128"/>
      <c r="E189" s="129"/>
      <c r="F189" s="130"/>
      <c r="G189" s="131"/>
    </row>
    <row r="190" spans="2:7" x14ac:dyDescent="0.25">
      <c r="B190" s="138" t="s">
        <v>116</v>
      </c>
      <c r="C190" s="114" t="s">
        <v>172</v>
      </c>
      <c r="D190" s="139">
        <v>0.1</v>
      </c>
      <c r="E190" s="134"/>
      <c r="F190" s="69"/>
      <c r="G190" s="126"/>
    </row>
    <row r="191" spans="2:7" x14ac:dyDescent="0.25">
      <c r="B191" s="127"/>
      <c r="C191" s="119"/>
      <c r="D191" s="128"/>
      <c r="E191" s="129"/>
      <c r="F191" s="130" t="s">
        <v>117</v>
      </c>
      <c r="G191" s="137"/>
    </row>
    <row r="192" spans="2:7" x14ac:dyDescent="0.25">
      <c r="B192" s="132" t="s">
        <v>118</v>
      </c>
      <c r="C192" s="119"/>
      <c r="D192" s="128"/>
      <c r="E192" s="129"/>
      <c r="F192" s="130"/>
      <c r="G192" s="131"/>
    </row>
    <row r="193" spans="1:7" x14ac:dyDescent="0.25">
      <c r="B193" s="138" t="s">
        <v>173</v>
      </c>
      <c r="C193" s="114" t="s">
        <v>172</v>
      </c>
      <c r="D193" s="133"/>
      <c r="E193" s="134"/>
      <c r="F193" s="135"/>
      <c r="G193" s="126"/>
    </row>
    <row r="194" spans="1:7" x14ac:dyDescent="0.25">
      <c r="B194" s="127"/>
      <c r="C194" s="119"/>
      <c r="D194" s="128"/>
      <c r="E194" s="129"/>
      <c r="F194" s="130" t="s">
        <v>160</v>
      </c>
      <c r="G194" s="126"/>
    </row>
    <row r="195" spans="1:7" x14ac:dyDescent="0.25">
      <c r="B195" s="127"/>
      <c r="C195" s="119"/>
      <c r="D195" s="128"/>
      <c r="E195" s="129"/>
      <c r="F195" s="130"/>
      <c r="G195" s="131"/>
    </row>
    <row r="196" spans="1:7" x14ac:dyDescent="0.25">
      <c r="B196" s="140"/>
      <c r="C196" s="141"/>
      <c r="D196" s="142"/>
      <c r="E196" s="143" t="s">
        <v>120</v>
      </c>
      <c r="F196" s="144"/>
      <c r="G196" s="145"/>
    </row>
    <row r="198" spans="1:7" ht="15" customHeight="1" x14ac:dyDescent="0.25">
      <c r="B198" s="327" t="s">
        <v>27</v>
      </c>
      <c r="C198" s="327"/>
      <c r="D198" s="327"/>
      <c r="E198" s="327"/>
      <c r="F198" s="117"/>
      <c r="G198" s="118" t="s">
        <v>162</v>
      </c>
    </row>
    <row r="199" spans="1:7" x14ac:dyDescent="0.25">
      <c r="A199">
        <f>+'ADECUACION PPTO'!C26</f>
        <v>2.2299999999999995</v>
      </c>
      <c r="B199" s="327"/>
      <c r="C199" s="327"/>
      <c r="D199" s="327"/>
      <c r="E199" s="327"/>
      <c r="F199" s="119"/>
      <c r="G199" s="120" t="s">
        <v>163</v>
      </c>
    </row>
    <row r="200" spans="1:7" x14ac:dyDescent="0.25">
      <c r="B200" s="121" t="s">
        <v>164</v>
      </c>
      <c r="C200" s="122" t="s">
        <v>5</v>
      </c>
      <c r="D200" s="123" t="s">
        <v>99</v>
      </c>
      <c r="E200" s="124" t="s">
        <v>100</v>
      </c>
      <c r="F200" s="125" t="s">
        <v>174</v>
      </c>
      <c r="G200" s="126" t="s">
        <v>102</v>
      </c>
    </row>
    <row r="201" spans="1:7" x14ac:dyDescent="0.25">
      <c r="B201" s="127"/>
      <c r="C201" s="119"/>
      <c r="D201" s="128"/>
      <c r="E201" s="129"/>
      <c r="F201" s="130"/>
      <c r="G201" s="131"/>
    </row>
    <row r="202" spans="1:7" x14ac:dyDescent="0.25">
      <c r="B202" s="132" t="s">
        <v>103</v>
      </c>
      <c r="C202" s="119"/>
      <c r="D202" s="128"/>
      <c r="E202" s="129"/>
      <c r="F202" s="130"/>
      <c r="G202" s="131"/>
    </row>
    <row r="203" spans="1:7" x14ac:dyDescent="0.25">
      <c r="B203" s="113" t="s">
        <v>175</v>
      </c>
      <c r="C203" s="114" t="s">
        <v>153</v>
      </c>
      <c r="D203" s="68">
        <v>9</v>
      </c>
      <c r="E203" s="134"/>
      <c r="F203" s="135"/>
      <c r="G203" s="126"/>
    </row>
    <row r="204" spans="1:7" x14ac:dyDescent="0.25">
      <c r="B204" s="113" t="s">
        <v>176</v>
      </c>
      <c r="C204" s="114" t="s">
        <v>153</v>
      </c>
      <c r="D204" s="68">
        <v>4.5</v>
      </c>
      <c r="E204" s="134"/>
      <c r="F204" s="135"/>
      <c r="G204" s="126"/>
    </row>
    <row r="205" spans="1:7" x14ac:dyDescent="0.25">
      <c r="B205" s="113" t="s">
        <v>107</v>
      </c>
      <c r="C205" s="114" t="s">
        <v>153</v>
      </c>
      <c r="D205" s="68">
        <v>0.1</v>
      </c>
      <c r="E205" s="134"/>
      <c r="F205" s="69"/>
      <c r="G205" s="126"/>
    </row>
    <row r="206" spans="1:7" x14ac:dyDescent="0.25">
      <c r="B206" s="113" t="s">
        <v>177</v>
      </c>
      <c r="C206" s="114" t="s">
        <v>153</v>
      </c>
      <c r="D206" s="68">
        <v>3</v>
      </c>
      <c r="E206" s="134"/>
      <c r="F206" s="69"/>
      <c r="G206" s="126"/>
    </row>
    <row r="207" spans="1:7" x14ac:dyDescent="0.25">
      <c r="B207" s="113" t="s">
        <v>152</v>
      </c>
      <c r="C207" s="114" t="s">
        <v>153</v>
      </c>
      <c r="D207" s="68">
        <v>3</v>
      </c>
      <c r="E207" s="134"/>
      <c r="F207" s="69"/>
      <c r="G207" s="126"/>
    </row>
    <row r="208" spans="1:7" x14ac:dyDescent="0.25">
      <c r="B208" s="113" t="s">
        <v>178</v>
      </c>
      <c r="C208" s="114" t="s">
        <v>153</v>
      </c>
      <c r="D208" s="68">
        <v>2</v>
      </c>
      <c r="E208" s="134"/>
      <c r="F208" s="69"/>
      <c r="G208" s="126"/>
    </row>
    <row r="209" spans="2:7" x14ac:dyDescent="0.25">
      <c r="B209" s="113" t="s">
        <v>179</v>
      </c>
      <c r="C209" s="114" t="s">
        <v>153</v>
      </c>
      <c r="D209" s="68">
        <v>2</v>
      </c>
      <c r="E209" s="134"/>
      <c r="F209" s="69"/>
      <c r="G209" s="126"/>
    </row>
    <row r="210" spans="2:7" x14ac:dyDescent="0.25">
      <c r="B210" s="113" t="s">
        <v>180</v>
      </c>
      <c r="C210" s="114" t="s">
        <v>153</v>
      </c>
      <c r="D210" s="68">
        <v>1</v>
      </c>
      <c r="E210" s="134"/>
      <c r="F210" s="69"/>
      <c r="G210" s="126"/>
    </row>
    <row r="211" spans="2:7" x14ac:dyDescent="0.25">
      <c r="B211" s="113" t="s">
        <v>181</v>
      </c>
      <c r="C211" s="114" t="s">
        <v>153</v>
      </c>
      <c r="D211" s="68">
        <v>1</v>
      </c>
      <c r="E211" s="134"/>
      <c r="F211" s="69"/>
      <c r="G211" s="126"/>
    </row>
    <row r="212" spans="2:7" x14ac:dyDescent="0.25">
      <c r="B212" s="113" t="s">
        <v>182</v>
      </c>
      <c r="C212" s="114" t="s">
        <v>153</v>
      </c>
      <c r="D212" s="68">
        <v>1</v>
      </c>
      <c r="E212" s="134"/>
      <c r="F212" s="69"/>
      <c r="G212" s="126"/>
    </row>
    <row r="213" spans="2:7" x14ac:dyDescent="0.25">
      <c r="B213" s="113" t="s">
        <v>183</v>
      </c>
      <c r="C213" s="114" t="s">
        <v>153</v>
      </c>
      <c r="D213" s="68">
        <v>1</v>
      </c>
      <c r="E213" s="134"/>
      <c r="F213" s="69"/>
      <c r="G213" s="126"/>
    </row>
    <row r="214" spans="2:7" x14ac:dyDescent="0.25">
      <c r="B214" s="127"/>
      <c r="C214" s="119"/>
      <c r="D214" s="128"/>
      <c r="E214" s="129"/>
      <c r="F214" s="130" t="s">
        <v>110</v>
      </c>
      <c r="G214" s="137"/>
    </row>
    <row r="215" spans="2:7" x14ac:dyDescent="0.25">
      <c r="B215" s="132" t="s">
        <v>111</v>
      </c>
      <c r="C215" s="119"/>
      <c r="D215" s="128"/>
      <c r="E215" s="129"/>
      <c r="F215" s="130"/>
      <c r="G215" s="131"/>
    </row>
    <row r="216" spans="2:7" ht="24" x14ac:dyDescent="0.25">
      <c r="B216" s="146" t="s">
        <v>170</v>
      </c>
      <c r="C216" s="114" t="s">
        <v>171</v>
      </c>
      <c r="D216" s="68">
        <v>0.9</v>
      </c>
      <c r="E216" s="68"/>
      <c r="F216" s="69"/>
      <c r="G216" s="70"/>
    </row>
    <row r="217" spans="2:7" x14ac:dyDescent="0.25">
      <c r="B217" s="127"/>
      <c r="C217" s="119"/>
      <c r="D217" s="128"/>
      <c r="E217" s="129"/>
      <c r="F217" s="130" t="s">
        <v>147</v>
      </c>
      <c r="G217" s="137"/>
    </row>
    <row r="218" spans="2:7" x14ac:dyDescent="0.25">
      <c r="B218" s="132" t="s">
        <v>115</v>
      </c>
      <c r="C218" s="119"/>
      <c r="D218" s="128"/>
      <c r="E218" s="129"/>
      <c r="F218" s="130"/>
      <c r="G218" s="131"/>
    </row>
    <row r="219" spans="2:7" x14ac:dyDescent="0.25">
      <c r="B219" s="138" t="s">
        <v>116</v>
      </c>
      <c r="C219" s="114" t="s">
        <v>172</v>
      </c>
      <c r="D219" s="68">
        <v>0.10299999999999999</v>
      </c>
      <c r="E219" s="68"/>
      <c r="F219" s="69"/>
      <c r="G219" s="70"/>
    </row>
    <row r="220" spans="2:7" x14ac:dyDescent="0.25">
      <c r="B220" s="127"/>
      <c r="C220" s="119"/>
      <c r="D220" s="128"/>
      <c r="E220" s="129"/>
      <c r="F220" s="130" t="s">
        <v>117</v>
      </c>
      <c r="G220" s="137"/>
    </row>
    <row r="221" spans="2:7" x14ac:dyDescent="0.25">
      <c r="B221" s="132" t="s">
        <v>118</v>
      </c>
      <c r="C221" s="119"/>
      <c r="D221" s="128"/>
      <c r="E221" s="129"/>
      <c r="F221" s="130"/>
      <c r="G221" s="131"/>
    </row>
    <row r="222" spans="2:7" x14ac:dyDescent="0.25">
      <c r="B222" s="138" t="s">
        <v>173</v>
      </c>
      <c r="C222" s="114" t="s">
        <v>172</v>
      </c>
      <c r="D222" s="133"/>
      <c r="E222" s="134"/>
      <c r="F222" s="135"/>
      <c r="G222" s="126"/>
    </row>
    <row r="223" spans="2:7" x14ac:dyDescent="0.25">
      <c r="B223" s="127"/>
      <c r="C223" s="119"/>
      <c r="D223" s="128"/>
      <c r="E223" s="129"/>
      <c r="F223" s="130" t="s">
        <v>160</v>
      </c>
      <c r="G223" s="126"/>
    </row>
    <row r="224" spans="2:7" x14ac:dyDescent="0.25">
      <c r="B224" s="127"/>
      <c r="C224" s="119"/>
      <c r="D224" s="128"/>
      <c r="E224" s="129"/>
      <c r="F224" s="130"/>
      <c r="G224" s="131"/>
    </row>
    <row r="225" spans="1:7" x14ac:dyDescent="0.25">
      <c r="B225" s="140"/>
      <c r="C225" s="141"/>
      <c r="D225" s="142"/>
      <c r="E225" s="143" t="s">
        <v>120</v>
      </c>
      <c r="F225" s="144"/>
      <c r="G225" s="145"/>
    </row>
    <row r="227" spans="1:7" x14ac:dyDescent="0.25">
      <c r="B227" s="61" t="str">
        <f>+'ADECUACION PPTO'!D27</f>
        <v>TUBERIAS Y BANDEJAS ELECTRICAS</v>
      </c>
    </row>
    <row r="228" spans="1:7" ht="15" customHeight="1" x14ac:dyDescent="0.25">
      <c r="A228">
        <f>+'ADECUACION PPTO'!C27</f>
        <v>2.2999999999999998</v>
      </c>
      <c r="B228" s="327" t="s">
        <v>184</v>
      </c>
      <c r="C228" s="327"/>
      <c r="D228" s="327"/>
      <c r="E228" s="327"/>
      <c r="F228" s="117"/>
      <c r="G228" s="118" t="s">
        <v>162</v>
      </c>
    </row>
    <row r="229" spans="1:7" x14ac:dyDescent="0.25">
      <c r="A229">
        <f>+'ADECUACION PPTO'!C28</f>
        <v>2.3099999999999996</v>
      </c>
      <c r="B229" s="327"/>
      <c r="C229" s="327"/>
      <c r="D229" s="327"/>
      <c r="E229" s="327"/>
      <c r="F229" s="119"/>
      <c r="G229" s="120" t="s">
        <v>163</v>
      </c>
    </row>
    <row r="230" spans="1:7" x14ac:dyDescent="0.25">
      <c r="B230" s="121" t="s">
        <v>164</v>
      </c>
      <c r="C230" s="122" t="s">
        <v>5</v>
      </c>
      <c r="D230" s="123" t="s">
        <v>99</v>
      </c>
      <c r="E230" s="124" t="s">
        <v>100</v>
      </c>
      <c r="F230" s="125" t="s">
        <v>101</v>
      </c>
      <c r="G230" s="126" t="s">
        <v>102</v>
      </c>
    </row>
    <row r="231" spans="1:7" x14ac:dyDescent="0.25">
      <c r="B231" s="127"/>
      <c r="C231" s="119"/>
      <c r="D231" s="128"/>
      <c r="E231" s="129"/>
      <c r="F231" s="130"/>
      <c r="G231" s="131"/>
    </row>
    <row r="232" spans="1:7" x14ac:dyDescent="0.25">
      <c r="B232" s="132" t="s">
        <v>103</v>
      </c>
      <c r="C232" s="119"/>
      <c r="D232" s="128"/>
      <c r="E232" s="129"/>
      <c r="F232" s="130"/>
      <c r="G232" s="131"/>
    </row>
    <row r="233" spans="1:7" x14ac:dyDescent="0.25">
      <c r="B233" s="138" t="s">
        <v>184</v>
      </c>
      <c r="C233" s="114" t="s">
        <v>153</v>
      </c>
      <c r="D233" s="133">
        <v>0.33500000000000002</v>
      </c>
      <c r="E233" s="134">
        <v>1</v>
      </c>
      <c r="F233" s="136"/>
      <c r="G233" s="126"/>
    </row>
    <row r="234" spans="1:7" x14ac:dyDescent="0.25">
      <c r="B234" s="138" t="s">
        <v>185</v>
      </c>
      <c r="C234" s="114" t="s">
        <v>153</v>
      </c>
      <c r="D234" s="133">
        <v>0.5</v>
      </c>
      <c r="E234" s="134">
        <v>0</v>
      </c>
      <c r="F234" s="136"/>
      <c r="G234" s="126"/>
    </row>
    <row r="235" spans="1:7" x14ac:dyDescent="0.25">
      <c r="B235" s="138" t="s">
        <v>186</v>
      </c>
      <c r="C235" s="114" t="s">
        <v>153</v>
      </c>
      <c r="D235" s="133">
        <v>0.04</v>
      </c>
      <c r="E235" s="134">
        <v>0</v>
      </c>
      <c r="F235" s="136"/>
      <c r="G235" s="126"/>
    </row>
    <row r="236" spans="1:7" x14ac:dyDescent="0.25">
      <c r="B236" s="138" t="s">
        <v>187</v>
      </c>
      <c r="C236" s="114" t="s">
        <v>153</v>
      </c>
      <c r="D236" s="133">
        <v>0.33500000000000002</v>
      </c>
      <c r="E236" s="134">
        <v>0</v>
      </c>
      <c r="F236" s="136"/>
      <c r="G236" s="126"/>
    </row>
    <row r="237" spans="1:7" x14ac:dyDescent="0.25">
      <c r="B237" s="138"/>
      <c r="C237" s="114"/>
      <c r="D237" s="133"/>
      <c r="E237" s="134"/>
      <c r="F237" s="135"/>
      <c r="G237" s="126"/>
    </row>
    <row r="238" spans="1:7" x14ac:dyDescent="0.25">
      <c r="B238" s="127"/>
      <c r="C238" s="119"/>
      <c r="D238" s="128"/>
      <c r="E238" s="129"/>
      <c r="F238" s="130" t="s">
        <v>110</v>
      </c>
      <c r="G238" s="137"/>
    </row>
    <row r="239" spans="1:7" x14ac:dyDescent="0.25">
      <c r="B239" s="132" t="s">
        <v>111</v>
      </c>
      <c r="C239" s="119"/>
      <c r="D239" s="128"/>
      <c r="E239" s="129"/>
      <c r="F239" s="130"/>
      <c r="G239" s="131"/>
    </row>
    <row r="240" spans="1:7" x14ac:dyDescent="0.25">
      <c r="B240" s="138" t="s">
        <v>170</v>
      </c>
      <c r="C240" s="114" t="s">
        <v>171</v>
      </c>
      <c r="D240" s="133">
        <v>0.06</v>
      </c>
      <c r="E240" s="134"/>
      <c r="F240" s="69"/>
      <c r="G240" s="126"/>
    </row>
    <row r="241" spans="1:7" x14ac:dyDescent="0.25">
      <c r="B241" s="127"/>
      <c r="C241" s="119"/>
      <c r="D241" s="128"/>
      <c r="E241" s="129"/>
      <c r="F241" s="130" t="s">
        <v>147</v>
      </c>
      <c r="G241" s="137"/>
    </row>
    <row r="242" spans="1:7" x14ac:dyDescent="0.25">
      <c r="B242" s="132" t="s">
        <v>115</v>
      </c>
      <c r="C242" s="119"/>
      <c r="D242" s="128"/>
      <c r="E242" s="129"/>
      <c r="F242" s="130"/>
      <c r="G242" s="131"/>
    </row>
    <row r="243" spans="1:7" x14ac:dyDescent="0.25">
      <c r="B243" s="138" t="s">
        <v>116</v>
      </c>
      <c r="C243" s="114" t="s">
        <v>172</v>
      </c>
      <c r="D243" s="139">
        <v>0.35</v>
      </c>
      <c r="E243" s="134"/>
      <c r="F243" s="69"/>
      <c r="G243" s="126"/>
    </row>
    <row r="244" spans="1:7" x14ac:dyDescent="0.25">
      <c r="B244" s="127"/>
      <c r="C244" s="119"/>
      <c r="D244" s="128"/>
      <c r="E244" s="129"/>
      <c r="F244" s="130" t="s">
        <v>117</v>
      </c>
      <c r="G244" s="137"/>
    </row>
    <row r="245" spans="1:7" x14ac:dyDescent="0.25">
      <c r="B245" s="132" t="s">
        <v>118</v>
      </c>
      <c r="C245" s="119"/>
      <c r="D245" s="128"/>
      <c r="E245" s="129"/>
      <c r="F245" s="130"/>
      <c r="G245" s="131"/>
    </row>
    <row r="246" spans="1:7" x14ac:dyDescent="0.25">
      <c r="B246" s="138" t="s">
        <v>173</v>
      </c>
      <c r="C246" s="114" t="s">
        <v>172</v>
      </c>
      <c r="D246" s="133"/>
      <c r="E246" s="134"/>
      <c r="F246" s="135"/>
      <c r="G246" s="126"/>
    </row>
    <row r="247" spans="1:7" x14ac:dyDescent="0.25">
      <c r="B247" s="127"/>
      <c r="C247" s="119"/>
      <c r="D247" s="128"/>
      <c r="E247" s="129"/>
      <c r="F247" s="130" t="s">
        <v>160</v>
      </c>
      <c r="G247" s="126"/>
    </row>
    <row r="248" spans="1:7" x14ac:dyDescent="0.25">
      <c r="B248" s="127"/>
      <c r="C248" s="119"/>
      <c r="D248" s="128"/>
      <c r="E248" s="129"/>
      <c r="F248" s="130"/>
      <c r="G248" s="131"/>
    </row>
    <row r="249" spans="1:7" x14ac:dyDescent="0.25">
      <c r="B249" s="140"/>
      <c r="C249" s="141"/>
      <c r="D249" s="142"/>
      <c r="E249" s="143" t="s">
        <v>120</v>
      </c>
      <c r="F249" s="144">
        <f>SUM(G230:G248)/2</f>
        <v>0</v>
      </c>
      <c r="G249" s="145"/>
    </row>
    <row r="251" spans="1:7" x14ac:dyDescent="0.25">
      <c r="B251" s="61" t="str">
        <f>+'ADECUACION PPTO'!D29</f>
        <v xml:space="preserve">CABLES </v>
      </c>
    </row>
    <row r="252" spans="1:7" ht="15" customHeight="1" x14ac:dyDescent="0.25">
      <c r="A252">
        <f>+'ADECUACION PPTO'!C29</f>
        <v>2.4</v>
      </c>
      <c r="B252" s="324" t="s">
        <v>165</v>
      </c>
      <c r="C252" s="324"/>
      <c r="D252" s="324"/>
      <c r="E252" s="324"/>
      <c r="F252" s="85"/>
      <c r="G252" s="63" t="s">
        <v>97</v>
      </c>
    </row>
    <row r="253" spans="1:7" x14ac:dyDescent="0.25">
      <c r="A253">
        <f>+'ADECUACION PPTO'!C30</f>
        <v>2.4099999999999997</v>
      </c>
      <c r="B253" s="324"/>
      <c r="C253" s="324"/>
      <c r="D253" s="324"/>
      <c r="E253" s="324"/>
      <c r="F253" s="86"/>
      <c r="G253" s="65"/>
    </row>
    <row r="254" spans="1:7" x14ac:dyDescent="0.25">
      <c r="B254" s="66" t="s">
        <v>98</v>
      </c>
      <c r="C254" s="67" t="s">
        <v>13</v>
      </c>
      <c r="D254" s="68" t="s">
        <v>99</v>
      </c>
      <c r="E254" s="87" t="s">
        <v>100</v>
      </c>
      <c r="F254" s="69" t="s">
        <v>101</v>
      </c>
      <c r="G254" s="70" t="s">
        <v>102</v>
      </c>
    </row>
    <row r="255" spans="1:7" x14ac:dyDescent="0.25">
      <c r="B255" s="71"/>
      <c r="C255" s="72"/>
      <c r="D255" s="73"/>
      <c r="E255" s="88"/>
      <c r="F255" s="74"/>
      <c r="G255" s="75"/>
    </row>
    <row r="256" spans="1:7" x14ac:dyDescent="0.25">
      <c r="B256" s="76" t="s">
        <v>103</v>
      </c>
      <c r="C256" s="72"/>
      <c r="D256" s="73"/>
      <c r="E256" s="88"/>
      <c r="F256" s="74"/>
      <c r="G256" s="75"/>
    </row>
    <row r="257" spans="1:7" ht="24" x14ac:dyDescent="0.25">
      <c r="B257" s="78" t="s">
        <v>188</v>
      </c>
      <c r="C257" s="67" t="s">
        <v>11</v>
      </c>
      <c r="D257" s="68">
        <v>1</v>
      </c>
      <c r="E257" s="87">
        <v>5</v>
      </c>
      <c r="F257" s="69"/>
      <c r="G257" s="126"/>
    </row>
    <row r="258" spans="1:7" x14ac:dyDescent="0.25">
      <c r="B258" s="71"/>
      <c r="C258" s="72"/>
      <c r="D258" s="73"/>
      <c r="E258" s="88"/>
      <c r="F258" s="74" t="s">
        <v>110</v>
      </c>
      <c r="G258" s="77"/>
    </row>
    <row r="259" spans="1:7" x14ac:dyDescent="0.25">
      <c r="B259" s="76" t="s">
        <v>111</v>
      </c>
      <c r="C259" s="72"/>
      <c r="D259" s="73"/>
      <c r="E259" s="88"/>
      <c r="F259" s="74"/>
      <c r="G259" s="75"/>
    </row>
    <row r="260" spans="1:7" x14ac:dyDescent="0.25">
      <c r="B260" s="66" t="s">
        <v>146</v>
      </c>
      <c r="C260" s="67" t="s">
        <v>113</v>
      </c>
      <c r="D260" s="68">
        <v>0.02</v>
      </c>
      <c r="E260" s="87"/>
      <c r="F260" s="69"/>
      <c r="G260" s="126"/>
    </row>
    <row r="261" spans="1:7" x14ac:dyDescent="0.25">
      <c r="B261" s="71"/>
      <c r="C261" s="72"/>
      <c r="D261" s="73"/>
      <c r="E261" s="88"/>
      <c r="F261" s="130" t="s">
        <v>147</v>
      </c>
      <c r="G261" s="77"/>
    </row>
    <row r="262" spans="1:7" x14ac:dyDescent="0.25">
      <c r="B262" s="76" t="s">
        <v>115</v>
      </c>
      <c r="C262" s="72"/>
      <c r="D262" s="73"/>
      <c r="E262" s="88"/>
      <c r="F262" s="130"/>
      <c r="G262" s="75"/>
    </row>
    <row r="263" spans="1:7" x14ac:dyDescent="0.25">
      <c r="B263" s="66" t="s">
        <v>116</v>
      </c>
      <c r="C263" s="67" t="s">
        <v>59</v>
      </c>
      <c r="D263" s="68">
        <v>9.8000000000000004E-2</v>
      </c>
      <c r="E263" s="87"/>
      <c r="F263" s="69"/>
      <c r="G263" s="126"/>
    </row>
    <row r="264" spans="1:7" x14ac:dyDescent="0.25">
      <c r="B264" s="71"/>
      <c r="C264" s="72"/>
      <c r="D264" s="73"/>
      <c r="E264" s="88"/>
      <c r="F264" s="74" t="s">
        <v>117</v>
      </c>
      <c r="G264" s="77"/>
    </row>
    <row r="265" spans="1:7" x14ac:dyDescent="0.25">
      <c r="B265" s="76" t="s">
        <v>118</v>
      </c>
      <c r="C265" s="72"/>
      <c r="D265" s="73"/>
      <c r="E265" s="88"/>
      <c r="F265" s="74"/>
      <c r="G265" s="75"/>
    </row>
    <row r="266" spans="1:7" x14ac:dyDescent="0.25">
      <c r="B266" s="66"/>
      <c r="C266" s="67"/>
      <c r="D266" s="68"/>
      <c r="E266" s="87"/>
      <c r="F266" s="69"/>
      <c r="G266" s="70"/>
    </row>
    <row r="267" spans="1:7" x14ac:dyDescent="0.25">
      <c r="B267" s="71"/>
      <c r="C267" s="72"/>
      <c r="D267" s="73"/>
      <c r="E267" s="88"/>
      <c r="F267" s="74" t="s">
        <v>119</v>
      </c>
      <c r="G267" s="70">
        <v>0</v>
      </c>
    </row>
    <row r="268" spans="1:7" x14ac:dyDescent="0.25">
      <c r="B268" s="71"/>
      <c r="C268" s="72"/>
      <c r="D268" s="73"/>
      <c r="E268" s="88"/>
      <c r="F268" s="74"/>
      <c r="G268" s="75"/>
    </row>
    <row r="269" spans="1:7" x14ac:dyDescent="0.25">
      <c r="B269" s="79"/>
      <c r="C269" s="80"/>
      <c r="D269" s="81"/>
      <c r="E269" s="82" t="s">
        <v>120</v>
      </c>
      <c r="F269" s="83"/>
      <c r="G269" s="84"/>
    </row>
    <row r="271" spans="1:7" ht="15" customHeight="1" x14ac:dyDescent="0.25">
      <c r="B271" s="324" t="s">
        <v>32</v>
      </c>
      <c r="C271" s="324"/>
      <c r="D271" s="324"/>
      <c r="E271" s="324"/>
      <c r="F271" s="62"/>
      <c r="G271" s="63" t="s">
        <v>97</v>
      </c>
    </row>
    <row r="272" spans="1:7" x14ac:dyDescent="0.25">
      <c r="A272">
        <f>+'ADECUACION PPTO'!C31</f>
        <v>2.4199999999999995</v>
      </c>
      <c r="B272" s="324"/>
      <c r="C272" s="324"/>
      <c r="D272" s="324"/>
      <c r="E272" s="324"/>
      <c r="F272" s="64"/>
      <c r="G272" s="65"/>
    </row>
    <row r="273" spans="2:7" x14ac:dyDescent="0.25">
      <c r="B273" s="66" t="s">
        <v>98</v>
      </c>
      <c r="C273" s="67" t="s">
        <v>13</v>
      </c>
      <c r="D273" s="68" t="s">
        <v>99</v>
      </c>
      <c r="E273" s="68" t="s">
        <v>100</v>
      </c>
      <c r="F273" s="69" t="s">
        <v>101</v>
      </c>
      <c r="G273" s="70" t="s">
        <v>102</v>
      </c>
    </row>
    <row r="274" spans="2:7" x14ac:dyDescent="0.25">
      <c r="B274" s="71"/>
      <c r="C274" s="72"/>
      <c r="D274" s="73"/>
      <c r="E274" s="73"/>
      <c r="F274" s="74"/>
      <c r="G274" s="75"/>
    </row>
    <row r="275" spans="2:7" x14ac:dyDescent="0.25">
      <c r="B275" s="76" t="s">
        <v>103</v>
      </c>
      <c r="C275" s="72"/>
      <c r="D275" s="73"/>
      <c r="E275" s="73"/>
      <c r="F275" s="74"/>
      <c r="G275" s="75"/>
    </row>
    <row r="276" spans="2:7" x14ac:dyDescent="0.25">
      <c r="B276" s="66" t="s">
        <v>189</v>
      </c>
      <c r="C276" s="67" t="s">
        <v>11</v>
      </c>
      <c r="D276" s="68">
        <v>1</v>
      </c>
      <c r="E276" s="68">
        <v>5</v>
      </c>
      <c r="F276" s="69"/>
      <c r="G276" s="70"/>
    </row>
    <row r="277" spans="2:7" x14ac:dyDescent="0.25">
      <c r="B277" s="66" t="s">
        <v>190</v>
      </c>
      <c r="C277" s="67" t="s">
        <v>11</v>
      </c>
      <c r="D277" s="68">
        <v>2</v>
      </c>
      <c r="E277" s="68">
        <v>5</v>
      </c>
      <c r="F277" s="69"/>
      <c r="G277" s="70"/>
    </row>
    <row r="278" spans="2:7" x14ac:dyDescent="0.25">
      <c r="B278" s="66" t="s">
        <v>191</v>
      </c>
      <c r="C278" s="67" t="s">
        <v>13</v>
      </c>
      <c r="D278" s="68">
        <v>0.33300000000000002</v>
      </c>
      <c r="E278" s="68"/>
      <c r="F278" s="69"/>
      <c r="G278" s="70"/>
    </row>
    <row r="279" spans="2:7" x14ac:dyDescent="0.25">
      <c r="B279" s="66" t="s">
        <v>192</v>
      </c>
      <c r="C279" s="67" t="s">
        <v>13</v>
      </c>
      <c r="D279" s="68">
        <v>0.17</v>
      </c>
      <c r="E279" s="68"/>
      <c r="F279" s="69"/>
      <c r="G279" s="70"/>
    </row>
    <row r="280" spans="2:7" x14ac:dyDescent="0.25">
      <c r="B280" s="66" t="s">
        <v>193</v>
      </c>
      <c r="C280" s="67" t="s">
        <v>13</v>
      </c>
      <c r="D280" s="68">
        <v>0.33300000000000002</v>
      </c>
      <c r="E280" s="68"/>
      <c r="F280" s="69"/>
      <c r="G280" s="70"/>
    </row>
    <row r="281" spans="2:7" x14ac:dyDescent="0.25">
      <c r="B281" s="71"/>
      <c r="C281" s="72"/>
      <c r="D281" s="73"/>
      <c r="E281" s="73"/>
      <c r="F281" s="74" t="s">
        <v>110</v>
      </c>
      <c r="G281" s="77"/>
    </row>
    <row r="282" spans="2:7" x14ac:dyDescent="0.25">
      <c r="B282" s="76" t="s">
        <v>111</v>
      </c>
      <c r="C282" s="72"/>
      <c r="D282" s="73"/>
      <c r="E282" s="73"/>
      <c r="F282" s="74"/>
      <c r="G282" s="75"/>
    </row>
    <row r="283" spans="2:7" x14ac:dyDescent="0.25">
      <c r="B283" s="66" t="s">
        <v>146</v>
      </c>
      <c r="C283" s="67" t="s">
        <v>113</v>
      </c>
      <c r="D283" s="68">
        <v>0.23</v>
      </c>
      <c r="E283" s="68"/>
      <c r="F283" s="69"/>
      <c r="G283" s="70"/>
    </row>
    <row r="284" spans="2:7" x14ac:dyDescent="0.25">
      <c r="B284" s="71"/>
      <c r="C284" s="72"/>
      <c r="D284" s="73"/>
      <c r="E284" s="73"/>
      <c r="F284" s="74" t="s">
        <v>147</v>
      </c>
      <c r="G284" s="77"/>
    </row>
    <row r="285" spans="2:7" x14ac:dyDescent="0.25">
      <c r="B285" s="76" t="s">
        <v>115</v>
      </c>
      <c r="C285" s="72"/>
      <c r="D285" s="73"/>
      <c r="E285" s="73"/>
      <c r="F285" s="74"/>
      <c r="G285" s="75"/>
    </row>
    <row r="286" spans="2:7" x14ac:dyDescent="0.25">
      <c r="B286" s="66" t="s">
        <v>116</v>
      </c>
      <c r="C286" s="67" t="s">
        <v>59</v>
      </c>
      <c r="D286" s="68">
        <v>9.8000000000000004E-2</v>
      </c>
      <c r="E286" s="68"/>
      <c r="F286" s="69"/>
      <c r="G286" s="70"/>
    </row>
    <row r="287" spans="2:7" x14ac:dyDescent="0.25">
      <c r="B287" s="71"/>
      <c r="C287" s="72"/>
      <c r="D287" s="73"/>
      <c r="E287" s="73"/>
      <c r="F287" s="74" t="s">
        <v>117</v>
      </c>
      <c r="G287" s="77"/>
    </row>
    <row r="288" spans="2:7" x14ac:dyDescent="0.25">
      <c r="B288" s="76" t="s">
        <v>118</v>
      </c>
      <c r="C288" s="72"/>
      <c r="D288" s="73"/>
      <c r="E288" s="73"/>
      <c r="F288" s="74"/>
      <c r="G288" s="75"/>
    </row>
    <row r="289" spans="1:7" x14ac:dyDescent="0.25">
      <c r="B289" s="66"/>
      <c r="C289" s="67"/>
      <c r="D289" s="68"/>
      <c r="E289" s="68"/>
      <c r="F289" s="69"/>
      <c r="G289" s="70"/>
    </row>
    <row r="290" spans="1:7" x14ac:dyDescent="0.25">
      <c r="B290" s="71"/>
      <c r="C290" s="72"/>
      <c r="D290" s="73"/>
      <c r="E290" s="73"/>
      <c r="F290" s="74" t="s">
        <v>119</v>
      </c>
      <c r="G290" s="70"/>
    </row>
    <row r="291" spans="1:7" x14ac:dyDescent="0.25">
      <c r="B291" s="71"/>
      <c r="C291" s="72"/>
      <c r="D291" s="73"/>
      <c r="E291" s="73"/>
      <c r="F291" s="74"/>
      <c r="G291" s="75"/>
    </row>
    <row r="292" spans="1:7" x14ac:dyDescent="0.25">
      <c r="B292" s="79"/>
      <c r="C292" s="80"/>
      <c r="D292" s="81"/>
      <c r="E292" s="82" t="s">
        <v>120</v>
      </c>
      <c r="F292" s="83"/>
      <c r="G292" s="84"/>
    </row>
    <row r="294" spans="1:7" ht="15" customHeight="1" x14ac:dyDescent="0.25">
      <c r="B294" s="324" t="s">
        <v>33</v>
      </c>
      <c r="C294" s="324"/>
      <c r="D294" s="324"/>
      <c r="E294" s="324"/>
      <c r="F294" s="62"/>
      <c r="G294" s="63" t="s">
        <v>97</v>
      </c>
    </row>
    <row r="295" spans="1:7" x14ac:dyDescent="0.25">
      <c r="A295">
        <f>+'ADECUACION PPTO'!C32</f>
        <v>2.4299999999999993</v>
      </c>
      <c r="B295" s="324"/>
      <c r="C295" s="324"/>
      <c r="D295" s="324"/>
      <c r="E295" s="324"/>
      <c r="F295" s="64"/>
      <c r="G295" s="65"/>
    </row>
    <row r="296" spans="1:7" x14ac:dyDescent="0.25">
      <c r="B296" s="66" t="s">
        <v>98</v>
      </c>
      <c r="C296" s="67" t="s">
        <v>13</v>
      </c>
      <c r="D296" s="68" t="s">
        <v>99</v>
      </c>
      <c r="E296" s="68" t="s">
        <v>100</v>
      </c>
      <c r="F296" s="69" t="s">
        <v>101</v>
      </c>
      <c r="G296" s="70" t="s">
        <v>102</v>
      </c>
    </row>
    <row r="297" spans="1:7" x14ac:dyDescent="0.25">
      <c r="B297" s="71"/>
      <c r="C297" s="72"/>
      <c r="D297" s="73"/>
      <c r="E297" s="73"/>
      <c r="F297" s="74"/>
      <c r="G297" s="75"/>
    </row>
    <row r="298" spans="1:7" x14ac:dyDescent="0.25">
      <c r="B298" s="76" t="s">
        <v>103</v>
      </c>
      <c r="C298" s="72"/>
      <c r="D298" s="73"/>
      <c r="E298" s="73"/>
      <c r="F298" s="74"/>
      <c r="G298" s="75"/>
    </row>
    <row r="299" spans="1:7" x14ac:dyDescent="0.25">
      <c r="B299" s="66" t="s">
        <v>194</v>
      </c>
      <c r="C299" s="67" t="s">
        <v>11</v>
      </c>
      <c r="D299" s="68">
        <v>3</v>
      </c>
      <c r="E299" s="68">
        <v>5</v>
      </c>
      <c r="F299" s="69"/>
      <c r="G299" s="70"/>
    </row>
    <row r="300" spans="1:7" x14ac:dyDescent="0.25">
      <c r="B300" s="66" t="s">
        <v>156</v>
      </c>
      <c r="C300" s="67" t="s">
        <v>13</v>
      </c>
      <c r="D300" s="68">
        <v>0.33300000000000002</v>
      </c>
      <c r="E300" s="68"/>
      <c r="F300" s="69"/>
      <c r="G300" s="70"/>
    </row>
    <row r="301" spans="1:7" x14ac:dyDescent="0.25">
      <c r="B301" s="66" t="s">
        <v>157</v>
      </c>
      <c r="C301" s="67" t="s">
        <v>13</v>
      </c>
      <c r="D301" s="68">
        <v>0.17</v>
      </c>
      <c r="E301" s="68"/>
      <c r="F301" s="69"/>
      <c r="G301" s="70"/>
    </row>
    <row r="302" spans="1:7" x14ac:dyDescent="0.25">
      <c r="B302" s="66" t="s">
        <v>159</v>
      </c>
      <c r="C302" s="67" t="s">
        <v>13</v>
      </c>
      <c r="D302" s="68">
        <v>0.33300000000000002</v>
      </c>
      <c r="E302" s="68"/>
      <c r="F302" s="69"/>
      <c r="G302" s="70"/>
    </row>
    <row r="303" spans="1:7" x14ac:dyDescent="0.25">
      <c r="B303" s="71"/>
      <c r="C303" s="72"/>
      <c r="D303" s="73"/>
      <c r="E303" s="73"/>
      <c r="F303" s="74" t="s">
        <v>110</v>
      </c>
      <c r="G303" s="77"/>
    </row>
    <row r="304" spans="1:7" x14ac:dyDescent="0.25">
      <c r="B304" s="76" t="s">
        <v>111</v>
      </c>
      <c r="C304" s="72"/>
      <c r="D304" s="73"/>
      <c r="E304" s="73"/>
      <c r="F304" s="74"/>
      <c r="G304" s="75"/>
    </row>
    <row r="305" spans="1:7" x14ac:dyDescent="0.25">
      <c r="B305" s="66" t="s">
        <v>146</v>
      </c>
      <c r="C305" s="67" t="s">
        <v>113</v>
      </c>
      <c r="D305" s="68">
        <v>0.19</v>
      </c>
      <c r="E305" s="68"/>
      <c r="F305" s="69"/>
      <c r="G305" s="70"/>
    </row>
    <row r="306" spans="1:7" x14ac:dyDescent="0.25">
      <c r="B306" s="71"/>
      <c r="C306" s="72"/>
      <c r="D306" s="73"/>
      <c r="E306" s="73"/>
      <c r="F306" s="74" t="s">
        <v>147</v>
      </c>
      <c r="G306" s="77"/>
    </row>
    <row r="307" spans="1:7" x14ac:dyDescent="0.25">
      <c r="B307" s="76" t="s">
        <v>115</v>
      </c>
      <c r="C307" s="72"/>
      <c r="D307" s="73"/>
      <c r="E307" s="73"/>
      <c r="F307" s="74"/>
      <c r="G307" s="75"/>
    </row>
    <row r="308" spans="1:7" x14ac:dyDescent="0.25">
      <c r="B308" s="66" t="s">
        <v>116</v>
      </c>
      <c r="C308" s="67" t="s">
        <v>59</v>
      </c>
      <c r="D308" s="68">
        <v>0.10299999999999999</v>
      </c>
      <c r="E308" s="68"/>
      <c r="F308" s="69"/>
      <c r="G308" s="70"/>
    </row>
    <row r="309" spans="1:7" x14ac:dyDescent="0.25">
      <c r="B309" s="71"/>
      <c r="C309" s="72"/>
      <c r="D309" s="73"/>
      <c r="E309" s="73"/>
      <c r="F309" s="74" t="s">
        <v>117</v>
      </c>
      <c r="G309" s="77"/>
    </row>
    <row r="310" spans="1:7" x14ac:dyDescent="0.25">
      <c r="B310" s="76" t="s">
        <v>118</v>
      </c>
      <c r="C310" s="72"/>
      <c r="D310" s="73"/>
      <c r="E310" s="73"/>
      <c r="F310" s="74"/>
      <c r="G310" s="75"/>
    </row>
    <row r="311" spans="1:7" x14ac:dyDescent="0.25">
      <c r="B311" s="66"/>
      <c r="C311" s="67"/>
      <c r="D311" s="68"/>
      <c r="E311" s="68"/>
      <c r="F311" s="69"/>
      <c r="G311" s="70"/>
    </row>
    <row r="312" spans="1:7" x14ac:dyDescent="0.25">
      <c r="B312" s="71"/>
      <c r="C312" s="72"/>
      <c r="D312" s="73"/>
      <c r="E312" s="73"/>
      <c r="F312" s="74" t="s">
        <v>119</v>
      </c>
      <c r="G312" s="70"/>
    </row>
    <row r="313" spans="1:7" x14ac:dyDescent="0.25">
      <c r="B313" s="71"/>
      <c r="C313" s="72"/>
      <c r="D313" s="73"/>
      <c r="E313" s="73"/>
      <c r="F313" s="74"/>
      <c r="G313" s="75"/>
    </row>
    <row r="314" spans="1:7" x14ac:dyDescent="0.25">
      <c r="B314" s="79"/>
      <c r="C314" s="80"/>
      <c r="D314" s="81"/>
      <c r="E314" s="82" t="s">
        <v>120</v>
      </c>
      <c r="F314" s="83"/>
      <c r="G314" s="84"/>
    </row>
    <row r="316" spans="1:7" ht="15" customHeight="1" x14ac:dyDescent="0.25">
      <c r="B316" s="324" t="s">
        <v>34</v>
      </c>
      <c r="C316" s="324"/>
      <c r="D316" s="324"/>
      <c r="E316" s="324"/>
      <c r="F316" s="85"/>
      <c r="G316" s="63" t="s">
        <v>97</v>
      </c>
    </row>
    <row r="317" spans="1:7" x14ac:dyDescent="0.25">
      <c r="A317">
        <f>+'ADECUACION PPTO'!C33</f>
        <v>2.4399999999999991</v>
      </c>
      <c r="B317" s="324"/>
      <c r="C317" s="324"/>
      <c r="D317" s="324"/>
      <c r="E317" s="324"/>
      <c r="F317" s="86"/>
      <c r="G317" s="65"/>
    </row>
    <row r="318" spans="1:7" x14ac:dyDescent="0.25">
      <c r="B318" s="66" t="s">
        <v>98</v>
      </c>
      <c r="C318" s="67" t="s">
        <v>13</v>
      </c>
      <c r="D318" s="68" t="s">
        <v>99</v>
      </c>
      <c r="E318" s="87" t="s">
        <v>100</v>
      </c>
      <c r="F318" s="69" t="s">
        <v>101</v>
      </c>
      <c r="G318" s="70" t="s">
        <v>102</v>
      </c>
    </row>
    <row r="319" spans="1:7" x14ac:dyDescent="0.25">
      <c r="B319" s="71"/>
      <c r="C319" s="72"/>
      <c r="D319" s="73"/>
      <c r="E319" s="88"/>
      <c r="F319" s="74"/>
      <c r="G319" s="75"/>
    </row>
    <row r="320" spans="1:7" x14ac:dyDescent="0.25">
      <c r="B320" s="76" t="s">
        <v>103</v>
      </c>
      <c r="C320" s="72"/>
      <c r="D320" s="73"/>
      <c r="E320" s="88"/>
      <c r="F320" s="74"/>
      <c r="G320" s="75"/>
    </row>
    <row r="321" spans="1:7" x14ac:dyDescent="0.25">
      <c r="B321" s="66" t="s">
        <v>34</v>
      </c>
      <c r="C321" s="67" t="s">
        <v>11</v>
      </c>
      <c r="D321" s="68">
        <v>1</v>
      </c>
      <c r="E321" s="87">
        <v>5</v>
      </c>
      <c r="F321" s="69"/>
      <c r="G321" s="70"/>
    </row>
    <row r="322" spans="1:7" x14ac:dyDescent="0.25">
      <c r="B322" s="71"/>
      <c r="C322" s="72"/>
      <c r="D322" s="73"/>
      <c r="E322" s="88"/>
      <c r="F322" s="74" t="s">
        <v>110</v>
      </c>
      <c r="G322" s="77"/>
    </row>
    <row r="323" spans="1:7" x14ac:dyDescent="0.25">
      <c r="B323" s="76" t="s">
        <v>111</v>
      </c>
      <c r="C323" s="72"/>
      <c r="D323" s="73"/>
      <c r="E323" s="88"/>
      <c r="F323" s="74"/>
      <c r="G323" s="75"/>
    </row>
    <row r="324" spans="1:7" x14ac:dyDescent="0.25">
      <c r="B324" s="66" t="s">
        <v>146</v>
      </c>
      <c r="C324" s="67" t="s">
        <v>113</v>
      </c>
      <c r="D324" s="68">
        <v>0.1</v>
      </c>
      <c r="E324" s="87"/>
      <c r="F324" s="69"/>
      <c r="G324" s="70"/>
    </row>
    <row r="325" spans="1:7" x14ac:dyDescent="0.25">
      <c r="B325" s="71"/>
      <c r="C325" s="72"/>
      <c r="D325" s="73"/>
      <c r="E325" s="88"/>
      <c r="F325" s="74" t="s">
        <v>114</v>
      </c>
      <c r="G325" s="77"/>
    </row>
    <row r="326" spans="1:7" x14ac:dyDescent="0.25">
      <c r="B326" s="76" t="s">
        <v>115</v>
      </c>
      <c r="C326" s="72"/>
      <c r="D326" s="73"/>
      <c r="E326" s="88"/>
      <c r="F326" s="74"/>
      <c r="G326" s="75"/>
    </row>
    <row r="327" spans="1:7" x14ac:dyDescent="0.25">
      <c r="B327" s="66" t="s">
        <v>116</v>
      </c>
      <c r="C327" s="67" t="s">
        <v>59</v>
      </c>
      <c r="D327" s="68">
        <v>0.03</v>
      </c>
      <c r="E327" s="87"/>
      <c r="F327" s="69"/>
      <c r="G327" s="70"/>
    </row>
    <row r="328" spans="1:7" x14ac:dyDescent="0.25">
      <c r="B328" s="71"/>
      <c r="C328" s="72"/>
      <c r="D328" s="73"/>
      <c r="E328" s="88"/>
      <c r="F328" s="74" t="s">
        <v>117</v>
      </c>
      <c r="G328" s="77"/>
    </row>
    <row r="329" spans="1:7" x14ac:dyDescent="0.25">
      <c r="B329" s="76" t="s">
        <v>118</v>
      </c>
      <c r="C329" s="72"/>
      <c r="D329" s="73"/>
      <c r="E329" s="88"/>
      <c r="F329" s="74"/>
      <c r="G329" s="75"/>
    </row>
    <row r="330" spans="1:7" x14ac:dyDescent="0.25">
      <c r="B330" s="66"/>
      <c r="C330" s="67"/>
      <c r="D330" s="68"/>
      <c r="E330" s="87"/>
      <c r="F330" s="69"/>
      <c r="G330" s="70"/>
    </row>
    <row r="331" spans="1:7" x14ac:dyDescent="0.25">
      <c r="B331" s="71"/>
      <c r="C331" s="72"/>
      <c r="D331" s="73"/>
      <c r="E331" s="88"/>
      <c r="F331" s="74" t="s">
        <v>119</v>
      </c>
      <c r="G331" s="70"/>
    </row>
    <row r="332" spans="1:7" x14ac:dyDescent="0.25">
      <c r="B332" s="71"/>
      <c r="C332" s="72"/>
      <c r="D332" s="73"/>
      <c r="E332" s="88"/>
      <c r="F332" s="74"/>
      <c r="G332" s="75"/>
    </row>
    <row r="333" spans="1:7" x14ac:dyDescent="0.25">
      <c r="B333" s="79"/>
      <c r="C333" s="80"/>
      <c r="D333" s="81"/>
      <c r="E333" s="82" t="s">
        <v>120</v>
      </c>
      <c r="F333" s="83"/>
      <c r="G333" s="84"/>
    </row>
    <row r="335" spans="1:7" ht="15" customHeight="1" x14ac:dyDescent="0.25">
      <c r="B335" s="327" t="s">
        <v>195</v>
      </c>
      <c r="C335" s="327"/>
      <c r="D335" s="327"/>
      <c r="E335" s="327"/>
      <c r="F335" s="117"/>
      <c r="G335" s="118" t="s">
        <v>162</v>
      </c>
    </row>
    <row r="336" spans="1:7" x14ac:dyDescent="0.25">
      <c r="A336">
        <f>+'ADECUACION PPTO'!C34</f>
        <v>2.4499999999999988</v>
      </c>
      <c r="B336" s="327"/>
      <c r="C336" s="327"/>
      <c r="D336" s="327"/>
      <c r="E336" s="327"/>
      <c r="F336" s="119"/>
      <c r="G336" s="120" t="s">
        <v>163</v>
      </c>
    </row>
    <row r="337" spans="2:7" x14ac:dyDescent="0.25">
      <c r="B337" s="121" t="s">
        <v>164</v>
      </c>
      <c r="C337" s="122" t="s">
        <v>5</v>
      </c>
      <c r="D337" s="123" t="s">
        <v>99</v>
      </c>
      <c r="E337" s="124" t="s">
        <v>100</v>
      </c>
      <c r="F337" s="125" t="s">
        <v>101</v>
      </c>
      <c r="G337" s="126" t="s">
        <v>102</v>
      </c>
    </row>
    <row r="338" spans="2:7" x14ac:dyDescent="0.25">
      <c r="B338" s="127"/>
      <c r="C338" s="119"/>
      <c r="D338" s="128"/>
      <c r="E338" s="129"/>
      <c r="F338" s="130"/>
      <c r="G338" s="131"/>
    </row>
    <row r="339" spans="2:7" x14ac:dyDescent="0.25">
      <c r="B339" s="132" t="s">
        <v>103</v>
      </c>
      <c r="C339" s="119"/>
      <c r="D339" s="128"/>
      <c r="E339" s="129"/>
      <c r="F339" s="130"/>
      <c r="G339" s="131"/>
    </row>
    <row r="340" spans="2:7" x14ac:dyDescent="0.25">
      <c r="B340" s="138" t="s">
        <v>196</v>
      </c>
      <c r="C340" s="114" t="s">
        <v>197</v>
      </c>
      <c r="D340" s="133">
        <v>1</v>
      </c>
      <c r="E340" s="134"/>
      <c r="F340" s="135"/>
      <c r="G340" s="126"/>
    </row>
    <row r="341" spans="2:7" x14ac:dyDescent="0.25">
      <c r="B341" s="138"/>
      <c r="C341" s="114"/>
      <c r="D341" s="133"/>
      <c r="E341" s="134"/>
      <c r="F341" s="135"/>
      <c r="G341" s="126"/>
    </row>
    <row r="342" spans="2:7" x14ac:dyDescent="0.25">
      <c r="B342" s="127"/>
      <c r="C342" s="119"/>
      <c r="D342" s="128"/>
      <c r="E342" s="129"/>
      <c r="F342" s="130" t="s">
        <v>110</v>
      </c>
      <c r="G342" s="137"/>
    </row>
    <row r="343" spans="2:7" x14ac:dyDescent="0.25">
      <c r="B343" s="132" t="s">
        <v>111</v>
      </c>
      <c r="C343" s="119"/>
      <c r="D343" s="128"/>
      <c r="E343" s="129"/>
      <c r="F343" s="130"/>
      <c r="G343" s="131"/>
    </row>
    <row r="344" spans="2:7" ht="24" x14ac:dyDescent="0.25">
      <c r="B344" s="146" t="s">
        <v>170</v>
      </c>
      <c r="C344" s="114" t="s">
        <v>171</v>
      </c>
      <c r="D344" s="133">
        <v>0.05</v>
      </c>
      <c r="E344" s="134"/>
      <c r="F344" s="69"/>
      <c r="G344" s="126"/>
    </row>
    <row r="345" spans="2:7" x14ac:dyDescent="0.25">
      <c r="B345" s="127"/>
      <c r="C345" s="119"/>
      <c r="D345" s="128"/>
      <c r="E345" s="129"/>
      <c r="F345" s="130" t="s">
        <v>147</v>
      </c>
      <c r="G345" s="137"/>
    </row>
    <row r="346" spans="2:7" x14ac:dyDescent="0.25">
      <c r="B346" s="132" t="s">
        <v>115</v>
      </c>
      <c r="C346" s="119"/>
      <c r="D346" s="128"/>
      <c r="E346" s="129"/>
      <c r="F346" s="130"/>
      <c r="G346" s="131"/>
    </row>
    <row r="347" spans="2:7" x14ac:dyDescent="0.25">
      <c r="B347" s="138" t="s">
        <v>116</v>
      </c>
      <c r="C347" s="114" t="s">
        <v>172</v>
      </c>
      <c r="D347" s="139">
        <v>0.01</v>
      </c>
      <c r="E347" s="134"/>
      <c r="F347" s="69"/>
      <c r="G347" s="126"/>
    </row>
    <row r="348" spans="2:7" x14ac:dyDescent="0.25">
      <c r="B348" s="127"/>
      <c r="C348" s="119"/>
      <c r="D348" s="128"/>
      <c r="E348" s="129"/>
      <c r="F348" s="130" t="s">
        <v>117</v>
      </c>
      <c r="G348" s="137"/>
    </row>
    <row r="349" spans="2:7" x14ac:dyDescent="0.25">
      <c r="B349" s="132" t="s">
        <v>118</v>
      </c>
      <c r="C349" s="119"/>
      <c r="D349" s="128"/>
      <c r="E349" s="129"/>
      <c r="F349" s="130"/>
      <c r="G349" s="131"/>
    </row>
    <row r="350" spans="2:7" x14ac:dyDescent="0.25">
      <c r="B350" s="138" t="s">
        <v>173</v>
      </c>
      <c r="C350" s="114" t="s">
        <v>172</v>
      </c>
      <c r="D350" s="133"/>
      <c r="E350" s="134"/>
      <c r="F350" s="135"/>
      <c r="G350" s="126"/>
    </row>
    <row r="351" spans="2:7" x14ac:dyDescent="0.25">
      <c r="B351" s="127"/>
      <c r="C351" s="119"/>
      <c r="D351" s="128"/>
      <c r="E351" s="129"/>
      <c r="F351" s="130" t="s">
        <v>160</v>
      </c>
      <c r="G351" s="126"/>
    </row>
    <row r="352" spans="2:7" x14ac:dyDescent="0.25">
      <c r="B352" s="127"/>
      <c r="C352" s="119"/>
      <c r="D352" s="128"/>
      <c r="E352" s="129"/>
      <c r="F352" s="130"/>
      <c r="G352" s="131"/>
    </row>
    <row r="353" spans="1:7" x14ac:dyDescent="0.25">
      <c r="B353" s="140"/>
      <c r="C353" s="141"/>
      <c r="D353" s="142"/>
      <c r="E353" s="143" t="s">
        <v>120</v>
      </c>
      <c r="F353" s="144"/>
      <c r="G353" s="145"/>
    </row>
    <row r="355" spans="1:7" x14ac:dyDescent="0.25">
      <c r="B355" s="61" t="str">
        <f>+'ADECUACION PPTO'!D35</f>
        <v>PROTECCIONES ELECTRICAS</v>
      </c>
    </row>
    <row r="356" spans="1:7" ht="15" customHeight="1" x14ac:dyDescent="0.25">
      <c r="A356" s="61">
        <f>+'ADECUACION PPTO'!C35</f>
        <v>2.5</v>
      </c>
      <c r="B356" s="324" t="s">
        <v>37</v>
      </c>
      <c r="C356" s="324"/>
      <c r="D356" s="324"/>
      <c r="E356" s="324"/>
      <c r="F356" s="85"/>
      <c r="G356" s="63" t="s">
        <v>121</v>
      </c>
    </row>
    <row r="357" spans="1:7" x14ac:dyDescent="0.25">
      <c r="A357">
        <f>+'ADECUACION PPTO'!C36</f>
        <v>2.5099999999999998</v>
      </c>
      <c r="B357" s="324"/>
      <c r="C357" s="324"/>
      <c r="D357" s="324"/>
      <c r="E357" s="324"/>
      <c r="F357" s="86"/>
      <c r="G357" s="65"/>
    </row>
    <row r="358" spans="1:7" x14ac:dyDescent="0.25">
      <c r="B358" s="66" t="s">
        <v>98</v>
      </c>
      <c r="C358" s="67" t="s">
        <v>13</v>
      </c>
      <c r="D358" s="68" t="s">
        <v>99</v>
      </c>
      <c r="E358" s="87" t="s">
        <v>100</v>
      </c>
      <c r="F358" s="69" t="s">
        <v>101</v>
      </c>
      <c r="G358" s="70" t="s">
        <v>102</v>
      </c>
    </row>
    <row r="359" spans="1:7" x14ac:dyDescent="0.25">
      <c r="B359" s="71"/>
      <c r="C359" s="72"/>
      <c r="D359" s="73"/>
      <c r="E359" s="88"/>
      <c r="F359" s="74"/>
      <c r="G359" s="75"/>
    </row>
    <row r="360" spans="1:7" x14ac:dyDescent="0.25">
      <c r="B360" s="76" t="s">
        <v>103</v>
      </c>
      <c r="C360" s="72"/>
      <c r="D360" s="73"/>
      <c r="E360" s="88"/>
      <c r="F360" s="74"/>
      <c r="G360" s="75"/>
    </row>
    <row r="361" spans="1:7" x14ac:dyDescent="0.25">
      <c r="B361" s="66" t="s">
        <v>198</v>
      </c>
      <c r="C361" s="67" t="s">
        <v>13</v>
      </c>
      <c r="D361" s="68">
        <v>1</v>
      </c>
      <c r="E361" s="87"/>
      <c r="F361" s="69"/>
      <c r="G361" s="70"/>
    </row>
    <row r="362" spans="1:7" x14ac:dyDescent="0.25">
      <c r="B362" s="71"/>
      <c r="C362" s="72"/>
      <c r="D362" s="73"/>
      <c r="E362" s="88"/>
      <c r="F362" s="74" t="s">
        <v>110</v>
      </c>
      <c r="G362" s="77"/>
    </row>
    <row r="363" spans="1:7" x14ac:dyDescent="0.25">
      <c r="B363" s="76" t="s">
        <v>111</v>
      </c>
      <c r="C363" s="72"/>
      <c r="D363" s="73"/>
      <c r="E363" s="88"/>
      <c r="F363" s="74"/>
      <c r="G363" s="75"/>
    </row>
    <row r="364" spans="1:7" x14ac:dyDescent="0.25">
      <c r="B364" s="66" t="s">
        <v>146</v>
      </c>
      <c r="C364" s="67" t="s">
        <v>113</v>
      </c>
      <c r="D364" s="68">
        <v>0.5</v>
      </c>
      <c r="E364" s="87"/>
      <c r="F364" s="69"/>
      <c r="G364" s="70"/>
    </row>
    <row r="365" spans="1:7" x14ac:dyDescent="0.25">
      <c r="B365" s="71"/>
      <c r="C365" s="72"/>
      <c r="D365" s="73"/>
      <c r="E365" s="88"/>
      <c r="F365" s="74" t="s">
        <v>114</v>
      </c>
      <c r="G365" s="77"/>
    </row>
    <row r="366" spans="1:7" x14ac:dyDescent="0.25">
      <c r="B366" s="76" t="s">
        <v>115</v>
      </c>
      <c r="C366" s="72"/>
      <c r="D366" s="73"/>
      <c r="E366" s="88"/>
      <c r="F366" s="74"/>
      <c r="G366" s="75"/>
    </row>
    <row r="367" spans="1:7" x14ac:dyDescent="0.25">
      <c r="B367" s="66" t="s">
        <v>116</v>
      </c>
      <c r="C367" s="67" t="s">
        <v>59</v>
      </c>
      <c r="D367" s="68">
        <v>9.9000000000000005E-2</v>
      </c>
      <c r="E367" s="87"/>
      <c r="F367" s="69"/>
      <c r="G367" s="70"/>
    </row>
    <row r="368" spans="1:7" x14ac:dyDescent="0.25">
      <c r="B368" s="71"/>
      <c r="C368" s="72"/>
      <c r="D368" s="73"/>
      <c r="E368" s="88"/>
      <c r="F368" s="74" t="s">
        <v>117</v>
      </c>
      <c r="G368" s="77"/>
    </row>
    <row r="369" spans="1:7" x14ac:dyDescent="0.25">
      <c r="B369" s="76" t="s">
        <v>118</v>
      </c>
      <c r="C369" s="72"/>
      <c r="D369" s="73"/>
      <c r="E369" s="88"/>
      <c r="F369" s="74"/>
      <c r="G369" s="75"/>
    </row>
    <row r="370" spans="1:7" x14ac:dyDescent="0.25">
      <c r="B370" s="66"/>
      <c r="C370" s="67"/>
      <c r="D370" s="68"/>
      <c r="E370" s="87"/>
      <c r="F370" s="69"/>
      <c r="G370" s="70"/>
    </row>
    <row r="371" spans="1:7" x14ac:dyDescent="0.25">
      <c r="B371" s="71"/>
      <c r="C371" s="72"/>
      <c r="D371" s="73"/>
      <c r="E371" s="88"/>
      <c r="F371" s="74" t="s">
        <v>119</v>
      </c>
      <c r="G371" s="70"/>
    </row>
    <row r="372" spans="1:7" x14ac:dyDescent="0.25">
      <c r="B372" s="71"/>
      <c r="C372" s="72"/>
      <c r="D372" s="73"/>
      <c r="E372" s="88"/>
      <c r="F372" s="74"/>
      <c r="G372" s="75"/>
    </row>
    <row r="373" spans="1:7" x14ac:dyDescent="0.25">
      <c r="B373" s="79"/>
      <c r="C373" s="80"/>
      <c r="D373" s="81"/>
      <c r="E373" s="82" t="s">
        <v>120</v>
      </c>
      <c r="F373" s="83"/>
      <c r="G373" s="84"/>
    </row>
    <row r="375" spans="1:7" x14ac:dyDescent="0.25">
      <c r="B375" s="61" t="str">
        <f>+'ADECUACION PPTO'!D37</f>
        <v>CAJAS Y GABINETES</v>
      </c>
    </row>
    <row r="376" spans="1:7" ht="15" customHeight="1" x14ac:dyDescent="0.25">
      <c r="A376" s="61">
        <f>+'ADECUACION PPTO'!C37</f>
        <v>2.6</v>
      </c>
      <c r="B376" s="324" t="s">
        <v>39</v>
      </c>
      <c r="C376" s="324"/>
      <c r="D376" s="324"/>
      <c r="E376" s="324"/>
      <c r="F376" s="85"/>
      <c r="G376" s="63" t="s">
        <v>121</v>
      </c>
    </row>
    <row r="377" spans="1:7" x14ac:dyDescent="0.25">
      <c r="A377">
        <f>+'ADECUACION PPTO'!C38</f>
        <v>2.61</v>
      </c>
      <c r="B377" s="324"/>
      <c r="C377" s="324"/>
      <c r="D377" s="324"/>
      <c r="E377" s="324"/>
      <c r="F377" s="86"/>
      <c r="G377" s="65"/>
    </row>
    <row r="378" spans="1:7" x14ac:dyDescent="0.25">
      <c r="B378" s="66" t="s">
        <v>98</v>
      </c>
      <c r="C378" s="67" t="s">
        <v>13</v>
      </c>
      <c r="D378" s="68" t="s">
        <v>99</v>
      </c>
      <c r="E378" s="87" t="s">
        <v>100</v>
      </c>
      <c r="F378" s="69" t="s">
        <v>101</v>
      </c>
      <c r="G378" s="70" t="s">
        <v>102</v>
      </c>
    </row>
    <row r="379" spans="1:7" x14ac:dyDescent="0.25">
      <c r="B379" s="71"/>
      <c r="C379" s="72"/>
      <c r="D379" s="73"/>
      <c r="E379" s="88"/>
      <c r="F379" s="74"/>
      <c r="G379" s="75"/>
    </row>
    <row r="380" spans="1:7" x14ac:dyDescent="0.25">
      <c r="B380" s="76" t="s">
        <v>103</v>
      </c>
      <c r="C380" s="72"/>
      <c r="D380" s="73"/>
      <c r="E380" s="88"/>
      <c r="F380" s="74"/>
      <c r="G380" s="75"/>
    </row>
    <row r="381" spans="1:7" x14ac:dyDescent="0.25">
      <c r="B381" s="66" t="s">
        <v>199</v>
      </c>
      <c r="C381" s="67" t="s">
        <v>13</v>
      </c>
      <c r="D381" s="68">
        <v>1</v>
      </c>
      <c r="E381" s="87"/>
      <c r="F381" s="69"/>
      <c r="G381" s="70"/>
    </row>
    <row r="382" spans="1:7" x14ac:dyDescent="0.25">
      <c r="B382" s="71"/>
      <c r="C382" s="72"/>
      <c r="D382" s="73"/>
      <c r="E382" s="88"/>
      <c r="F382" s="74" t="s">
        <v>110</v>
      </c>
      <c r="G382" s="77"/>
    </row>
    <row r="383" spans="1:7" x14ac:dyDescent="0.25">
      <c r="B383" s="76" t="s">
        <v>111</v>
      </c>
      <c r="C383" s="72"/>
      <c r="D383" s="73"/>
      <c r="E383" s="88"/>
      <c r="F383" s="74"/>
      <c r="G383" s="75"/>
    </row>
    <row r="384" spans="1:7" x14ac:dyDescent="0.25">
      <c r="B384" s="66" t="s">
        <v>146</v>
      </c>
      <c r="C384" s="67" t="s">
        <v>113</v>
      </c>
      <c r="D384" s="68">
        <v>3</v>
      </c>
      <c r="E384" s="87"/>
      <c r="F384" s="69"/>
      <c r="G384" s="70"/>
    </row>
    <row r="385" spans="1:7" x14ac:dyDescent="0.25">
      <c r="B385" s="71"/>
      <c r="C385" s="72"/>
      <c r="D385" s="73"/>
      <c r="E385" s="88"/>
      <c r="F385" s="74" t="s">
        <v>114</v>
      </c>
      <c r="G385" s="77"/>
    </row>
    <row r="386" spans="1:7" x14ac:dyDescent="0.25">
      <c r="B386" s="76" t="s">
        <v>115</v>
      </c>
      <c r="C386" s="72"/>
      <c r="D386" s="73"/>
      <c r="E386" s="88"/>
      <c r="F386" s="74"/>
      <c r="G386" s="75"/>
    </row>
    <row r="387" spans="1:7" x14ac:dyDescent="0.25">
      <c r="B387" s="66" t="s">
        <v>116</v>
      </c>
      <c r="C387" s="67" t="s">
        <v>59</v>
      </c>
      <c r="D387" s="68">
        <v>9.8000000000000004E-2</v>
      </c>
      <c r="E387" s="87"/>
      <c r="F387" s="69"/>
      <c r="G387" s="70"/>
    </row>
    <row r="388" spans="1:7" x14ac:dyDescent="0.25">
      <c r="B388" s="71"/>
      <c r="C388" s="72"/>
      <c r="D388" s="73"/>
      <c r="E388" s="88"/>
      <c r="F388" s="74" t="s">
        <v>117</v>
      </c>
      <c r="G388" s="77"/>
    </row>
    <row r="389" spans="1:7" x14ac:dyDescent="0.25">
      <c r="B389" s="76" t="s">
        <v>118</v>
      </c>
      <c r="C389" s="72"/>
      <c r="D389" s="73"/>
      <c r="E389" s="88"/>
      <c r="F389" s="74"/>
      <c r="G389" s="75"/>
    </row>
    <row r="390" spans="1:7" x14ac:dyDescent="0.25">
      <c r="B390" s="66"/>
      <c r="C390" s="67"/>
      <c r="D390" s="68"/>
      <c r="E390" s="87"/>
      <c r="F390" s="69"/>
      <c r="G390" s="70"/>
    </row>
    <row r="391" spans="1:7" x14ac:dyDescent="0.25">
      <c r="B391" s="71"/>
      <c r="C391" s="72"/>
      <c r="D391" s="73"/>
      <c r="E391" s="88"/>
      <c r="F391" s="74" t="s">
        <v>119</v>
      </c>
      <c r="G391" s="70"/>
    </row>
    <row r="392" spans="1:7" x14ac:dyDescent="0.25">
      <c r="B392" s="71"/>
      <c r="C392" s="72"/>
      <c r="D392" s="73"/>
      <c r="E392" s="88"/>
      <c r="F392" s="74"/>
      <c r="G392" s="75"/>
    </row>
    <row r="393" spans="1:7" x14ac:dyDescent="0.25">
      <c r="B393" s="79"/>
      <c r="C393" s="80"/>
      <c r="D393" s="81"/>
      <c r="E393" s="82" t="s">
        <v>120</v>
      </c>
      <c r="F393" s="83"/>
      <c r="G393" s="84"/>
    </row>
    <row r="395" spans="1:7" ht="15" customHeight="1" x14ac:dyDescent="0.25">
      <c r="B395" s="327" t="s">
        <v>40</v>
      </c>
      <c r="C395" s="327"/>
      <c r="D395" s="327"/>
      <c r="E395" s="327"/>
      <c r="F395" s="117"/>
      <c r="G395" s="118" t="s">
        <v>162</v>
      </c>
    </row>
    <row r="396" spans="1:7" x14ac:dyDescent="0.25">
      <c r="A396">
        <f>+'ADECUACION PPTO'!C39</f>
        <v>2.6199999999999997</v>
      </c>
      <c r="B396" s="327"/>
      <c r="C396" s="327"/>
      <c r="D396" s="327"/>
      <c r="E396" s="327"/>
      <c r="F396" s="119"/>
      <c r="G396" s="120" t="s">
        <v>163</v>
      </c>
    </row>
    <row r="397" spans="1:7" x14ac:dyDescent="0.25">
      <c r="B397" s="121" t="s">
        <v>164</v>
      </c>
      <c r="C397" s="122" t="s">
        <v>5</v>
      </c>
      <c r="D397" s="123" t="s">
        <v>99</v>
      </c>
      <c r="E397" s="124" t="s">
        <v>100</v>
      </c>
      <c r="F397" s="125" t="s">
        <v>101</v>
      </c>
      <c r="G397" s="126" t="s">
        <v>102</v>
      </c>
    </row>
    <row r="398" spans="1:7" x14ac:dyDescent="0.25">
      <c r="B398" s="127"/>
      <c r="C398" s="119"/>
      <c r="D398" s="128"/>
      <c r="E398" s="129"/>
      <c r="F398" s="130"/>
      <c r="G398" s="131"/>
    </row>
    <row r="399" spans="1:7" x14ac:dyDescent="0.25">
      <c r="B399" s="132" t="s">
        <v>103</v>
      </c>
      <c r="C399" s="119"/>
      <c r="D399" s="128"/>
      <c r="E399" s="129"/>
      <c r="F399" s="130"/>
      <c r="G399" s="131"/>
    </row>
    <row r="400" spans="1:7" x14ac:dyDescent="0.25">
      <c r="B400" s="138" t="s">
        <v>40</v>
      </c>
      <c r="C400" s="114" t="s">
        <v>153</v>
      </c>
      <c r="D400" s="133">
        <v>1</v>
      </c>
      <c r="E400" s="134"/>
      <c r="F400" s="135"/>
      <c r="G400" s="126"/>
    </row>
    <row r="401" spans="1:7" x14ac:dyDescent="0.25">
      <c r="B401" s="138"/>
      <c r="C401" s="114"/>
      <c r="D401" s="133"/>
      <c r="E401" s="134"/>
      <c r="F401" s="135"/>
      <c r="G401" s="126"/>
    </row>
    <row r="402" spans="1:7" x14ac:dyDescent="0.25">
      <c r="B402" s="127"/>
      <c r="C402" s="119"/>
      <c r="D402" s="128"/>
      <c r="E402" s="129"/>
      <c r="F402" s="130" t="s">
        <v>110</v>
      </c>
      <c r="G402" s="137"/>
    </row>
    <row r="403" spans="1:7" x14ac:dyDescent="0.25">
      <c r="B403" s="132" t="s">
        <v>111</v>
      </c>
      <c r="C403" s="119"/>
      <c r="D403" s="128"/>
      <c r="E403" s="129"/>
      <c r="F403" s="130"/>
      <c r="G403" s="131"/>
    </row>
    <row r="404" spans="1:7" x14ac:dyDescent="0.25">
      <c r="B404" s="138" t="s">
        <v>170</v>
      </c>
      <c r="C404" s="114" t="s">
        <v>171</v>
      </c>
      <c r="D404" s="133">
        <v>0.06</v>
      </c>
      <c r="E404" s="134"/>
      <c r="F404" s="69"/>
      <c r="G404" s="126"/>
    </row>
    <row r="405" spans="1:7" x14ac:dyDescent="0.25">
      <c r="B405" s="127"/>
      <c r="C405" s="119"/>
      <c r="D405" s="128"/>
      <c r="E405" s="129"/>
      <c r="F405" s="130" t="s">
        <v>147</v>
      </c>
      <c r="G405" s="137"/>
    </row>
    <row r="406" spans="1:7" x14ac:dyDescent="0.25">
      <c r="B406" s="132" t="s">
        <v>115</v>
      </c>
      <c r="C406" s="119"/>
      <c r="D406" s="128"/>
      <c r="E406" s="129"/>
      <c r="F406" s="130"/>
      <c r="G406" s="131"/>
    </row>
    <row r="407" spans="1:7" x14ac:dyDescent="0.25">
      <c r="B407" s="138" t="s">
        <v>116</v>
      </c>
      <c r="C407" s="114" t="s">
        <v>172</v>
      </c>
      <c r="D407" s="139">
        <v>0.35</v>
      </c>
      <c r="E407" s="134"/>
      <c r="F407" s="69"/>
      <c r="G407" s="126"/>
    </row>
    <row r="408" spans="1:7" x14ac:dyDescent="0.25">
      <c r="B408" s="127"/>
      <c r="C408" s="119"/>
      <c r="D408" s="128"/>
      <c r="E408" s="129"/>
      <c r="F408" s="130" t="s">
        <v>117</v>
      </c>
      <c r="G408" s="137"/>
    </row>
    <row r="409" spans="1:7" x14ac:dyDescent="0.25">
      <c r="B409" s="132" t="s">
        <v>118</v>
      </c>
      <c r="C409" s="119"/>
      <c r="D409" s="128"/>
      <c r="E409" s="129"/>
      <c r="F409" s="130"/>
      <c r="G409" s="131"/>
    </row>
    <row r="410" spans="1:7" x14ac:dyDescent="0.25">
      <c r="B410" s="138" t="s">
        <v>173</v>
      </c>
      <c r="C410" s="114" t="s">
        <v>172</v>
      </c>
      <c r="D410" s="133"/>
      <c r="E410" s="134"/>
      <c r="F410" s="135"/>
      <c r="G410" s="126"/>
    </row>
    <row r="411" spans="1:7" x14ac:dyDescent="0.25">
      <c r="B411" s="127"/>
      <c r="C411" s="119"/>
      <c r="D411" s="128"/>
      <c r="E411" s="129"/>
      <c r="F411" s="130" t="s">
        <v>160</v>
      </c>
      <c r="G411" s="126"/>
    </row>
    <row r="412" spans="1:7" x14ac:dyDescent="0.25">
      <c r="B412" s="127"/>
      <c r="C412" s="119"/>
      <c r="D412" s="128"/>
      <c r="E412" s="129"/>
      <c r="F412" s="130"/>
      <c r="G412" s="131"/>
    </row>
    <row r="413" spans="1:7" x14ac:dyDescent="0.25">
      <c r="B413" s="140"/>
      <c r="C413" s="141"/>
      <c r="D413" s="142"/>
      <c r="E413" s="143" t="s">
        <v>120</v>
      </c>
      <c r="F413" s="144"/>
      <c r="G413" s="145"/>
    </row>
    <row r="415" spans="1:7" ht="15" customHeight="1" x14ac:dyDescent="0.25">
      <c r="B415" s="324" t="s">
        <v>41</v>
      </c>
      <c r="C415" s="324"/>
      <c r="D415" s="324"/>
      <c r="E415" s="324"/>
      <c r="F415" s="62"/>
      <c r="G415" s="63" t="s">
        <v>121</v>
      </c>
    </row>
    <row r="416" spans="1:7" x14ac:dyDescent="0.25">
      <c r="A416">
        <f>+'ADECUACION PPTO'!C40</f>
        <v>2.6299999999999994</v>
      </c>
      <c r="B416" s="324"/>
      <c r="C416" s="324"/>
      <c r="D416" s="324"/>
      <c r="E416" s="324"/>
      <c r="F416" s="64"/>
      <c r="G416" s="65"/>
    </row>
    <row r="417" spans="2:7" x14ac:dyDescent="0.25">
      <c r="B417" s="66" t="s">
        <v>98</v>
      </c>
      <c r="C417" s="67" t="s">
        <v>13</v>
      </c>
      <c r="D417" s="68" t="s">
        <v>99</v>
      </c>
      <c r="E417" s="68" t="s">
        <v>100</v>
      </c>
      <c r="F417" s="69" t="s">
        <v>101</v>
      </c>
      <c r="G417" s="70" t="s">
        <v>102</v>
      </c>
    </row>
    <row r="418" spans="2:7" x14ac:dyDescent="0.25">
      <c r="B418" s="71"/>
      <c r="C418" s="72"/>
      <c r="D418" s="73"/>
      <c r="E418" s="73"/>
      <c r="F418" s="74"/>
      <c r="G418" s="75"/>
    </row>
    <row r="419" spans="2:7" x14ac:dyDescent="0.25">
      <c r="B419" s="76" t="s">
        <v>103</v>
      </c>
      <c r="C419" s="72"/>
      <c r="D419" s="73"/>
      <c r="E419" s="73"/>
      <c r="F419" s="74"/>
      <c r="G419" s="75"/>
    </row>
    <row r="420" spans="2:7" x14ac:dyDescent="0.25">
      <c r="B420" s="66" t="s">
        <v>200</v>
      </c>
      <c r="C420" s="67" t="s">
        <v>125</v>
      </c>
      <c r="D420" s="68">
        <v>0.02</v>
      </c>
      <c r="E420" s="68"/>
      <c r="F420" s="69"/>
      <c r="G420" s="70"/>
    </row>
    <row r="421" spans="2:7" x14ac:dyDescent="0.25">
      <c r="B421" s="66" t="s">
        <v>201</v>
      </c>
      <c r="C421" s="67" t="s">
        <v>108</v>
      </c>
      <c r="D421" s="68">
        <v>0.75</v>
      </c>
      <c r="E421" s="68"/>
      <c r="F421" s="69"/>
      <c r="G421" s="70"/>
    </row>
    <row r="422" spans="2:7" x14ac:dyDescent="0.25">
      <c r="B422" s="66" t="s">
        <v>130</v>
      </c>
      <c r="C422" s="67" t="s">
        <v>15</v>
      </c>
      <c r="D422" s="68">
        <v>0.09</v>
      </c>
      <c r="E422" s="68"/>
      <c r="F422" s="69"/>
      <c r="G422" s="70"/>
    </row>
    <row r="423" spans="2:7" x14ac:dyDescent="0.25">
      <c r="B423" s="66" t="s">
        <v>202</v>
      </c>
      <c r="C423" s="67" t="s">
        <v>15</v>
      </c>
      <c r="D423" s="68">
        <v>0.13</v>
      </c>
      <c r="E423" s="68"/>
      <c r="F423" s="69"/>
      <c r="G423" s="70"/>
    </row>
    <row r="424" spans="2:7" x14ac:dyDescent="0.25">
      <c r="B424" s="66" t="s">
        <v>203</v>
      </c>
      <c r="C424" s="67" t="s">
        <v>15</v>
      </c>
      <c r="D424" s="68">
        <v>1.4999999999999999E-2</v>
      </c>
      <c r="E424" s="68"/>
      <c r="F424" s="69"/>
      <c r="G424" s="70"/>
    </row>
    <row r="425" spans="2:7" x14ac:dyDescent="0.25">
      <c r="B425" s="66" t="s">
        <v>204</v>
      </c>
      <c r="C425" s="67" t="s">
        <v>15</v>
      </c>
      <c r="D425" s="68">
        <v>1.4999999999999999E-2</v>
      </c>
      <c r="E425" s="68"/>
      <c r="F425" s="69"/>
      <c r="G425" s="70"/>
    </row>
    <row r="426" spans="2:7" x14ac:dyDescent="0.25">
      <c r="B426" s="71"/>
      <c r="C426" s="72"/>
      <c r="D426" s="73"/>
      <c r="E426" s="73"/>
      <c r="F426" s="74" t="s">
        <v>110</v>
      </c>
      <c r="G426" s="77"/>
    </row>
    <row r="427" spans="2:7" x14ac:dyDescent="0.25">
      <c r="B427" s="76" t="s">
        <v>111</v>
      </c>
      <c r="C427" s="72"/>
      <c r="D427" s="73"/>
      <c r="E427" s="73"/>
      <c r="F427" s="74"/>
      <c r="G427" s="75"/>
    </row>
    <row r="428" spans="2:7" x14ac:dyDescent="0.25">
      <c r="B428" s="66" t="s">
        <v>205</v>
      </c>
      <c r="C428" s="67" t="s">
        <v>113</v>
      </c>
      <c r="D428" s="68">
        <v>0.5</v>
      </c>
      <c r="E428" s="68"/>
      <c r="F428" s="69"/>
      <c r="G428" s="70"/>
    </row>
    <row r="429" spans="2:7" x14ac:dyDescent="0.25">
      <c r="B429" s="66" t="s">
        <v>112</v>
      </c>
      <c r="C429" s="67" t="s">
        <v>113</v>
      </c>
      <c r="D429" s="68">
        <v>3</v>
      </c>
      <c r="E429" s="68"/>
      <c r="F429" s="69"/>
      <c r="G429" s="70"/>
    </row>
    <row r="430" spans="2:7" x14ac:dyDescent="0.25">
      <c r="B430" s="71"/>
      <c r="C430" s="72"/>
      <c r="D430" s="73"/>
      <c r="E430" s="73"/>
      <c r="F430" s="74" t="s">
        <v>114</v>
      </c>
      <c r="G430" s="77"/>
    </row>
    <row r="431" spans="2:7" x14ac:dyDescent="0.25">
      <c r="B431" s="76" t="s">
        <v>115</v>
      </c>
      <c r="C431" s="72"/>
      <c r="D431" s="73"/>
      <c r="E431" s="73"/>
      <c r="F431" s="74"/>
      <c r="G431" s="75"/>
    </row>
    <row r="432" spans="2:7" x14ac:dyDescent="0.25">
      <c r="B432" s="66" t="s">
        <v>116</v>
      </c>
      <c r="C432" s="67" t="s">
        <v>59</v>
      </c>
      <c r="D432" s="68">
        <v>0.2</v>
      </c>
      <c r="E432" s="68"/>
      <c r="F432" s="69"/>
      <c r="G432" s="70"/>
    </row>
    <row r="433" spans="1:7" x14ac:dyDescent="0.25">
      <c r="B433" s="71"/>
      <c r="C433" s="72"/>
      <c r="D433" s="73"/>
      <c r="E433" s="73"/>
      <c r="F433" s="74" t="s">
        <v>117</v>
      </c>
      <c r="G433" s="77"/>
    </row>
    <row r="434" spans="1:7" x14ac:dyDescent="0.25">
      <c r="B434" s="76" t="s">
        <v>118</v>
      </c>
      <c r="C434" s="72"/>
      <c r="D434" s="73"/>
      <c r="E434" s="73"/>
      <c r="F434" s="74"/>
      <c r="G434" s="75"/>
    </row>
    <row r="435" spans="1:7" x14ac:dyDescent="0.25">
      <c r="B435" s="66"/>
      <c r="C435" s="67"/>
      <c r="D435" s="68"/>
      <c r="E435" s="68"/>
      <c r="F435" s="69"/>
      <c r="G435" s="70"/>
    </row>
    <row r="436" spans="1:7" x14ac:dyDescent="0.25">
      <c r="B436" s="71"/>
      <c r="C436" s="72"/>
      <c r="D436" s="73"/>
      <c r="E436" s="73"/>
      <c r="F436" s="74" t="s">
        <v>119</v>
      </c>
      <c r="G436" s="70"/>
    </row>
    <row r="437" spans="1:7" x14ac:dyDescent="0.25">
      <c r="B437" s="71"/>
      <c r="C437" s="72"/>
      <c r="D437" s="73"/>
      <c r="E437" s="73"/>
      <c r="F437" s="74"/>
      <c r="G437" s="75"/>
    </row>
    <row r="438" spans="1:7" x14ac:dyDescent="0.25">
      <c r="B438" s="79"/>
      <c r="C438" s="80"/>
      <c r="D438" s="81"/>
      <c r="E438" s="82" t="s">
        <v>120</v>
      </c>
      <c r="F438" s="83"/>
      <c r="G438" s="84"/>
    </row>
    <row r="440" spans="1:7" ht="15" customHeight="1" x14ac:dyDescent="0.25">
      <c r="B440" s="324" t="s">
        <v>43</v>
      </c>
      <c r="C440" s="324"/>
      <c r="D440" s="324"/>
      <c r="E440" s="324"/>
      <c r="F440" s="62"/>
      <c r="G440" s="63" t="s">
        <v>121</v>
      </c>
    </row>
    <row r="441" spans="1:7" x14ac:dyDescent="0.25">
      <c r="A441">
        <f>+'ADECUACION PPTO'!C41</f>
        <v>2.6399999999999992</v>
      </c>
      <c r="B441" s="324"/>
      <c r="C441" s="324"/>
      <c r="D441" s="324"/>
      <c r="E441" s="324"/>
      <c r="F441" s="64"/>
      <c r="G441" s="65"/>
    </row>
    <row r="442" spans="1:7" x14ac:dyDescent="0.25">
      <c r="B442" s="66" t="s">
        <v>98</v>
      </c>
      <c r="C442" s="67" t="s">
        <v>13</v>
      </c>
      <c r="D442" s="68" t="s">
        <v>99</v>
      </c>
      <c r="E442" s="68" t="s">
        <v>100</v>
      </c>
      <c r="F442" s="69" t="s">
        <v>101</v>
      </c>
      <c r="G442" s="70" t="s">
        <v>102</v>
      </c>
    </row>
    <row r="443" spans="1:7" x14ac:dyDescent="0.25">
      <c r="B443" s="71"/>
      <c r="C443" s="72"/>
      <c r="D443" s="73"/>
      <c r="E443" s="73"/>
      <c r="F443" s="74"/>
      <c r="G443" s="75"/>
    </row>
    <row r="444" spans="1:7" x14ac:dyDescent="0.25">
      <c r="B444" s="76" t="s">
        <v>103</v>
      </c>
      <c r="C444" s="72"/>
      <c r="D444" s="73"/>
      <c r="E444" s="73"/>
      <c r="F444" s="74"/>
      <c r="G444" s="75"/>
    </row>
    <row r="445" spans="1:7" x14ac:dyDescent="0.25">
      <c r="B445" s="66" t="s">
        <v>206</v>
      </c>
      <c r="C445" s="67" t="s">
        <v>207</v>
      </c>
      <c r="D445" s="68">
        <v>0.08</v>
      </c>
      <c r="E445" s="68"/>
      <c r="F445" s="69"/>
      <c r="G445" s="70"/>
    </row>
    <row r="446" spans="1:7" x14ac:dyDescent="0.25">
      <c r="B446" s="66" t="s">
        <v>208</v>
      </c>
      <c r="C446" s="67" t="s">
        <v>125</v>
      </c>
      <c r="D446" s="68">
        <v>0.25</v>
      </c>
      <c r="E446" s="68"/>
      <c r="F446" s="69"/>
      <c r="G446" s="70"/>
    </row>
    <row r="447" spans="1:7" x14ac:dyDescent="0.25">
      <c r="B447" s="66" t="s">
        <v>209</v>
      </c>
      <c r="C447" s="67" t="s">
        <v>13</v>
      </c>
      <c r="D447" s="68">
        <v>0.75</v>
      </c>
      <c r="E447" s="68"/>
      <c r="F447" s="69"/>
      <c r="G447" s="70"/>
    </row>
    <row r="448" spans="1:7" x14ac:dyDescent="0.25">
      <c r="B448" s="66" t="s">
        <v>210</v>
      </c>
      <c r="C448" s="67" t="s">
        <v>15</v>
      </c>
      <c r="D448" s="68">
        <v>2.1000000000000001E-2</v>
      </c>
      <c r="E448" s="68"/>
      <c r="F448" s="69"/>
      <c r="G448" s="70"/>
    </row>
    <row r="449" spans="1:7" x14ac:dyDescent="0.25">
      <c r="B449" s="71"/>
      <c r="C449" s="72"/>
      <c r="D449" s="73"/>
      <c r="E449" s="73"/>
      <c r="F449" s="74" t="s">
        <v>110</v>
      </c>
      <c r="G449" s="77"/>
    </row>
    <row r="450" spans="1:7" x14ac:dyDescent="0.25">
      <c r="B450" s="76" t="s">
        <v>111</v>
      </c>
      <c r="C450" s="72"/>
      <c r="D450" s="73"/>
      <c r="E450" s="73"/>
      <c r="F450" s="74"/>
      <c r="G450" s="75"/>
    </row>
    <row r="451" spans="1:7" x14ac:dyDescent="0.25">
      <c r="B451" s="66" t="s">
        <v>112</v>
      </c>
      <c r="C451" s="67" t="s">
        <v>113</v>
      </c>
      <c r="D451" s="68">
        <v>0.35</v>
      </c>
      <c r="E451" s="68"/>
      <c r="F451" s="69"/>
      <c r="G451" s="70"/>
    </row>
    <row r="452" spans="1:7" x14ac:dyDescent="0.25">
      <c r="B452" s="66" t="s">
        <v>211</v>
      </c>
      <c r="C452" s="67" t="s">
        <v>113</v>
      </c>
      <c r="D452" s="68">
        <v>1.3</v>
      </c>
      <c r="E452" s="68"/>
      <c r="F452" s="69"/>
      <c r="G452" s="70"/>
    </row>
    <row r="453" spans="1:7" x14ac:dyDescent="0.25">
      <c r="B453" s="71"/>
      <c r="C453" s="72"/>
      <c r="D453" s="73"/>
      <c r="E453" s="73"/>
      <c r="F453" s="74" t="s">
        <v>114</v>
      </c>
      <c r="G453" s="77"/>
    </row>
    <row r="454" spans="1:7" x14ac:dyDescent="0.25">
      <c r="B454" s="76" t="s">
        <v>115</v>
      </c>
      <c r="C454" s="72"/>
      <c r="D454" s="73"/>
      <c r="E454" s="73"/>
      <c r="F454" s="74"/>
      <c r="G454" s="75"/>
    </row>
    <row r="455" spans="1:7" x14ac:dyDescent="0.25">
      <c r="B455" s="66" t="s">
        <v>116</v>
      </c>
      <c r="C455" s="67" t="s">
        <v>59</v>
      </c>
      <c r="D455" s="68">
        <v>1.9970000000000001</v>
      </c>
      <c r="E455" s="68"/>
      <c r="F455" s="69"/>
      <c r="G455" s="70"/>
    </row>
    <row r="456" spans="1:7" x14ac:dyDescent="0.25">
      <c r="B456" s="71"/>
      <c r="C456" s="72"/>
      <c r="D456" s="73"/>
      <c r="E456" s="73"/>
      <c r="F456" s="74" t="s">
        <v>117</v>
      </c>
      <c r="G456" s="77"/>
    </row>
    <row r="457" spans="1:7" x14ac:dyDescent="0.25">
      <c r="B457" s="76" t="s">
        <v>118</v>
      </c>
      <c r="C457" s="72"/>
      <c r="D457" s="73"/>
      <c r="E457" s="73"/>
      <c r="F457" s="74"/>
      <c r="G457" s="75"/>
    </row>
    <row r="458" spans="1:7" x14ac:dyDescent="0.25">
      <c r="B458" s="66"/>
      <c r="C458" s="67"/>
      <c r="D458" s="68"/>
      <c r="E458" s="68"/>
      <c r="F458" s="69"/>
      <c r="G458" s="70"/>
    </row>
    <row r="459" spans="1:7" x14ac:dyDescent="0.25">
      <c r="B459" s="71"/>
      <c r="C459" s="72"/>
      <c r="D459" s="73"/>
      <c r="E459" s="73"/>
      <c r="F459" s="74" t="s">
        <v>119</v>
      </c>
      <c r="G459" s="70">
        <v>0</v>
      </c>
    </row>
    <row r="460" spans="1:7" x14ac:dyDescent="0.25">
      <c r="B460" s="71"/>
      <c r="C460" s="72"/>
      <c r="D460" s="73"/>
      <c r="E460" s="73"/>
      <c r="F460" s="74"/>
      <c r="G460" s="75"/>
    </row>
    <row r="461" spans="1:7" x14ac:dyDescent="0.25">
      <c r="B461" s="79"/>
      <c r="C461" s="80"/>
      <c r="D461" s="81"/>
      <c r="E461" s="82" t="s">
        <v>120</v>
      </c>
      <c r="F461" s="83"/>
      <c r="G461" s="84"/>
    </row>
    <row r="463" spans="1:7" x14ac:dyDescent="0.25">
      <c r="B463" s="61" t="str">
        <f>+'ADECUACION PPTO'!D42</f>
        <v>REGATAS Y RESANE</v>
      </c>
    </row>
    <row r="464" spans="1:7" ht="15" customHeight="1" x14ac:dyDescent="0.25">
      <c r="A464" s="61">
        <f>+'ADECUACION PPTO'!C42</f>
        <v>2.7</v>
      </c>
      <c r="B464" s="324" t="s">
        <v>46</v>
      </c>
      <c r="C464" s="324"/>
      <c r="D464" s="324"/>
      <c r="E464" s="324"/>
      <c r="F464" s="85"/>
      <c r="G464" s="63" t="s">
        <v>97</v>
      </c>
    </row>
    <row r="465" spans="1:7" x14ac:dyDescent="0.25">
      <c r="A465">
        <f>+'ADECUACION PPTO'!C43</f>
        <v>2.71</v>
      </c>
      <c r="B465" s="324"/>
      <c r="C465" s="324"/>
      <c r="D465" s="324"/>
      <c r="E465" s="324"/>
      <c r="F465" s="86"/>
      <c r="G465" s="65"/>
    </row>
    <row r="466" spans="1:7" x14ac:dyDescent="0.25">
      <c r="B466" s="66" t="s">
        <v>98</v>
      </c>
      <c r="C466" s="67" t="s">
        <v>13</v>
      </c>
      <c r="D466" s="68" t="s">
        <v>99</v>
      </c>
      <c r="E466" s="87" t="s">
        <v>100</v>
      </c>
      <c r="F466" s="69" t="s">
        <v>101</v>
      </c>
      <c r="G466" s="70" t="s">
        <v>102</v>
      </c>
    </row>
    <row r="467" spans="1:7" x14ac:dyDescent="0.25">
      <c r="B467" s="71"/>
      <c r="C467" s="72"/>
      <c r="D467" s="73"/>
      <c r="E467" s="88"/>
      <c r="F467" s="74"/>
      <c r="G467" s="75"/>
    </row>
    <row r="468" spans="1:7" x14ac:dyDescent="0.25">
      <c r="B468" s="76" t="s">
        <v>103</v>
      </c>
      <c r="C468" s="72"/>
      <c r="D468" s="73"/>
      <c r="E468" s="88"/>
      <c r="F468" s="74"/>
      <c r="G468" s="75"/>
    </row>
    <row r="469" spans="1:7" x14ac:dyDescent="0.25">
      <c r="B469" s="66" t="s">
        <v>203</v>
      </c>
      <c r="C469" s="67" t="s">
        <v>15</v>
      </c>
      <c r="D469" s="68">
        <v>6.0000000000000001E-3</v>
      </c>
      <c r="E469" s="87"/>
      <c r="F469" s="69"/>
      <c r="G469" s="70"/>
    </row>
    <row r="470" spans="1:7" x14ac:dyDescent="0.25">
      <c r="B470" s="71"/>
      <c r="C470" s="72"/>
      <c r="D470" s="73"/>
      <c r="E470" s="88"/>
      <c r="F470" s="74" t="s">
        <v>110</v>
      </c>
      <c r="G470" s="77"/>
    </row>
    <row r="471" spans="1:7" x14ac:dyDescent="0.25">
      <c r="B471" s="76" t="s">
        <v>111</v>
      </c>
      <c r="C471" s="72"/>
      <c r="D471" s="73"/>
      <c r="E471" s="88"/>
      <c r="F471" s="74"/>
      <c r="G471" s="75"/>
    </row>
    <row r="472" spans="1:7" x14ac:dyDescent="0.25">
      <c r="B472" s="66" t="s">
        <v>112</v>
      </c>
      <c r="C472" s="67" t="s">
        <v>113</v>
      </c>
      <c r="D472" s="68">
        <v>0.2</v>
      </c>
      <c r="E472" s="87"/>
      <c r="F472" s="69"/>
      <c r="G472" s="70"/>
    </row>
    <row r="473" spans="1:7" x14ac:dyDescent="0.25">
      <c r="B473" s="71"/>
      <c r="C473" s="72"/>
      <c r="D473" s="73"/>
      <c r="E473" s="88"/>
      <c r="F473" s="74" t="s">
        <v>114</v>
      </c>
      <c r="G473" s="77"/>
    </row>
    <row r="474" spans="1:7" x14ac:dyDescent="0.25">
      <c r="B474" s="76" t="s">
        <v>115</v>
      </c>
      <c r="C474" s="72"/>
      <c r="D474" s="73"/>
      <c r="E474" s="88"/>
      <c r="F474" s="74"/>
      <c r="G474" s="75"/>
    </row>
    <row r="475" spans="1:7" x14ac:dyDescent="0.25">
      <c r="B475" s="66" t="s">
        <v>116</v>
      </c>
      <c r="C475" s="67" t="s">
        <v>59</v>
      </c>
      <c r="D475" s="68">
        <v>2.8000000000000001E-2</v>
      </c>
      <c r="E475" s="87"/>
      <c r="F475" s="69"/>
      <c r="G475" s="70"/>
    </row>
    <row r="476" spans="1:7" x14ac:dyDescent="0.25">
      <c r="B476" s="66" t="s">
        <v>212</v>
      </c>
      <c r="C476" s="67" t="s">
        <v>213</v>
      </c>
      <c r="D476" s="68">
        <v>0.1</v>
      </c>
      <c r="E476" s="87"/>
      <c r="F476" s="69"/>
      <c r="G476" s="70"/>
    </row>
    <row r="477" spans="1:7" x14ac:dyDescent="0.25">
      <c r="B477" s="71"/>
      <c r="C477" s="72"/>
      <c r="D477" s="73"/>
      <c r="E477" s="88"/>
      <c r="F477" s="74" t="s">
        <v>117</v>
      </c>
      <c r="G477" s="77"/>
    </row>
    <row r="478" spans="1:7" x14ac:dyDescent="0.25">
      <c r="B478" s="76" t="s">
        <v>118</v>
      </c>
      <c r="C478" s="72"/>
      <c r="D478" s="73"/>
      <c r="E478" s="88"/>
      <c r="F478" s="74"/>
      <c r="G478" s="75"/>
    </row>
    <row r="479" spans="1:7" x14ac:dyDescent="0.25">
      <c r="B479" s="66"/>
      <c r="C479" s="67"/>
      <c r="D479" s="68"/>
      <c r="E479" s="87"/>
      <c r="F479" s="69"/>
      <c r="G479" s="70"/>
    </row>
    <row r="480" spans="1:7" x14ac:dyDescent="0.25">
      <c r="B480" s="71"/>
      <c r="C480" s="72"/>
      <c r="D480" s="73"/>
      <c r="E480" s="88"/>
      <c r="F480" s="74" t="s">
        <v>119</v>
      </c>
      <c r="G480" s="70"/>
    </row>
    <row r="481" spans="1:7" x14ac:dyDescent="0.25">
      <c r="B481" s="71"/>
      <c r="C481" s="72"/>
      <c r="D481" s="73"/>
      <c r="E481" s="88"/>
      <c r="F481" s="74"/>
      <c r="G481" s="75"/>
    </row>
    <row r="482" spans="1:7" x14ac:dyDescent="0.25">
      <c r="B482" s="79"/>
      <c r="C482" s="80"/>
      <c r="D482" s="81"/>
      <c r="E482" s="82" t="s">
        <v>120</v>
      </c>
      <c r="F482" s="83"/>
      <c r="G482" s="84"/>
    </row>
    <row r="484" spans="1:7" x14ac:dyDescent="0.25">
      <c r="B484" s="61" t="str">
        <f>+'ADECUACION PPTO'!D46</f>
        <v>MURO</v>
      </c>
    </row>
    <row r="485" spans="1:7" ht="15" customHeight="1" x14ac:dyDescent="0.25">
      <c r="A485" s="61">
        <f>+'ADECUACION PPTO'!C46</f>
        <v>3</v>
      </c>
      <c r="B485" s="324" t="s">
        <v>48</v>
      </c>
      <c r="C485" s="324"/>
      <c r="D485" s="324"/>
      <c r="E485" s="324"/>
      <c r="F485" s="62"/>
      <c r="G485" s="63" t="s">
        <v>142</v>
      </c>
    </row>
    <row r="486" spans="1:7" x14ac:dyDescent="0.25">
      <c r="A486">
        <f>+'ADECUACION PPTO'!C47</f>
        <v>3.01</v>
      </c>
      <c r="B486" s="324"/>
      <c r="C486" s="324"/>
      <c r="D486" s="324"/>
      <c r="E486" s="324"/>
      <c r="F486" s="64"/>
      <c r="G486" s="65"/>
    </row>
    <row r="487" spans="1:7" x14ac:dyDescent="0.25">
      <c r="B487" s="66" t="s">
        <v>98</v>
      </c>
      <c r="C487" s="67" t="s">
        <v>13</v>
      </c>
      <c r="D487" s="68" t="s">
        <v>99</v>
      </c>
      <c r="E487" s="68" t="s">
        <v>100</v>
      </c>
      <c r="F487" s="69" t="s">
        <v>101</v>
      </c>
      <c r="G487" s="70" t="s">
        <v>102</v>
      </c>
    </row>
    <row r="488" spans="1:7" x14ac:dyDescent="0.25">
      <c r="B488" s="71"/>
      <c r="C488" s="72"/>
      <c r="D488" s="73"/>
      <c r="E488" s="73"/>
      <c r="F488" s="74"/>
      <c r="G488" s="75"/>
    </row>
    <row r="489" spans="1:7" x14ac:dyDescent="0.25">
      <c r="B489" s="76" t="s">
        <v>103</v>
      </c>
      <c r="C489" s="72"/>
      <c r="D489" s="73"/>
      <c r="E489" s="73"/>
      <c r="F489" s="74"/>
      <c r="G489" s="75"/>
    </row>
    <row r="490" spans="1:7" x14ac:dyDescent="0.25">
      <c r="B490" s="66" t="s">
        <v>214</v>
      </c>
      <c r="C490" s="67" t="s">
        <v>13</v>
      </c>
      <c r="D490" s="68">
        <v>60</v>
      </c>
      <c r="E490" s="68">
        <v>2</v>
      </c>
      <c r="F490" s="69"/>
      <c r="G490" s="70"/>
    </row>
    <row r="491" spans="1:7" x14ac:dyDescent="0.25">
      <c r="B491" s="66" t="s">
        <v>204</v>
      </c>
      <c r="C491" s="67" t="s">
        <v>15</v>
      </c>
      <c r="D491" s="68">
        <v>3.5000000000000003E-2</v>
      </c>
      <c r="E491" s="68"/>
      <c r="F491" s="69"/>
      <c r="G491" s="70"/>
    </row>
    <row r="492" spans="1:7" x14ac:dyDescent="0.25">
      <c r="B492" s="71"/>
      <c r="C492" s="72"/>
      <c r="D492" s="73"/>
      <c r="E492" s="73"/>
      <c r="F492" s="74" t="s">
        <v>110</v>
      </c>
      <c r="G492" s="77"/>
    </row>
    <row r="493" spans="1:7" x14ac:dyDescent="0.25">
      <c r="B493" s="76" t="s">
        <v>111</v>
      </c>
      <c r="C493" s="72"/>
      <c r="D493" s="73"/>
      <c r="E493" s="73"/>
      <c r="F493" s="74"/>
      <c r="G493" s="75"/>
    </row>
    <row r="494" spans="1:7" x14ac:dyDescent="0.25">
      <c r="B494" s="66" t="s">
        <v>112</v>
      </c>
      <c r="C494" s="67" t="s">
        <v>113</v>
      </c>
      <c r="D494" s="68">
        <v>0.53</v>
      </c>
      <c r="E494" s="68"/>
      <c r="F494" s="69"/>
      <c r="G494" s="70"/>
    </row>
    <row r="495" spans="1:7" x14ac:dyDescent="0.25">
      <c r="B495" s="71"/>
      <c r="C495" s="72"/>
      <c r="D495" s="73"/>
      <c r="E495" s="73"/>
      <c r="F495" s="74" t="s">
        <v>114</v>
      </c>
      <c r="G495" s="77"/>
    </row>
    <row r="496" spans="1:7" x14ac:dyDescent="0.25">
      <c r="B496" s="76" t="s">
        <v>115</v>
      </c>
      <c r="C496" s="72"/>
      <c r="D496" s="73"/>
      <c r="E496" s="73"/>
      <c r="F496" s="74"/>
      <c r="G496" s="75"/>
    </row>
    <row r="497" spans="1:7" x14ac:dyDescent="0.25">
      <c r="B497" s="66" t="s">
        <v>116</v>
      </c>
      <c r="C497" s="67" t="s">
        <v>59</v>
      </c>
      <c r="D497" s="68">
        <v>0.19800000000000001</v>
      </c>
      <c r="E497" s="68"/>
      <c r="F497" s="69"/>
      <c r="G497" s="70"/>
    </row>
    <row r="498" spans="1:7" x14ac:dyDescent="0.25">
      <c r="B498" s="66" t="s">
        <v>212</v>
      </c>
      <c r="C498" s="67" t="s">
        <v>213</v>
      </c>
      <c r="D498" s="68">
        <v>0.1</v>
      </c>
      <c r="E498" s="68"/>
      <c r="F498" s="69"/>
      <c r="G498" s="70"/>
    </row>
    <row r="499" spans="1:7" x14ac:dyDescent="0.25">
      <c r="B499" s="71"/>
      <c r="C499" s="72"/>
      <c r="D499" s="73"/>
      <c r="E499" s="73"/>
      <c r="F499" s="74" t="s">
        <v>117</v>
      </c>
      <c r="G499" s="77"/>
    </row>
    <row r="500" spans="1:7" x14ac:dyDescent="0.25">
      <c r="B500" s="76" t="s">
        <v>118</v>
      </c>
      <c r="C500" s="72"/>
      <c r="D500" s="73"/>
      <c r="E500" s="73"/>
      <c r="F500" s="74"/>
      <c r="G500" s="75"/>
    </row>
    <row r="501" spans="1:7" x14ac:dyDescent="0.25">
      <c r="B501" s="66"/>
      <c r="C501" s="67"/>
      <c r="D501" s="68"/>
      <c r="E501" s="68"/>
      <c r="F501" s="69"/>
      <c r="G501" s="70"/>
    </row>
    <row r="502" spans="1:7" x14ac:dyDescent="0.25">
      <c r="B502" s="71"/>
      <c r="C502" s="72"/>
      <c r="D502" s="73"/>
      <c r="E502" s="73"/>
      <c r="F502" s="74" t="s">
        <v>119</v>
      </c>
      <c r="G502" s="70">
        <v>0</v>
      </c>
    </row>
    <row r="503" spans="1:7" x14ac:dyDescent="0.25">
      <c r="B503" s="71"/>
      <c r="C503" s="72"/>
      <c r="D503" s="73"/>
      <c r="E503" s="73"/>
      <c r="F503" s="74"/>
      <c r="G503" s="75"/>
    </row>
    <row r="504" spans="1:7" x14ac:dyDescent="0.25">
      <c r="B504" s="79"/>
      <c r="C504" s="80"/>
      <c r="D504" s="81"/>
      <c r="E504" s="82" t="s">
        <v>120</v>
      </c>
      <c r="F504" s="83"/>
      <c r="G504" s="84"/>
    </row>
    <row r="506" spans="1:7" ht="15" customHeight="1" x14ac:dyDescent="0.25">
      <c r="B506" s="324" t="s">
        <v>49</v>
      </c>
      <c r="C506" s="324"/>
      <c r="D506" s="324"/>
      <c r="E506" s="324"/>
      <c r="F506" s="85"/>
      <c r="G506" s="63" t="s">
        <v>97</v>
      </c>
    </row>
    <row r="507" spans="1:7" x14ac:dyDescent="0.25">
      <c r="A507">
        <f>+'ADECUACION PPTO'!C48</f>
        <v>3.0199999999999996</v>
      </c>
      <c r="B507" s="324"/>
      <c r="C507" s="324"/>
      <c r="D507" s="324"/>
      <c r="E507" s="324"/>
      <c r="F507" s="86"/>
      <c r="G507" s="65"/>
    </row>
    <row r="508" spans="1:7" x14ac:dyDescent="0.25">
      <c r="B508" s="66" t="s">
        <v>98</v>
      </c>
      <c r="C508" s="67" t="s">
        <v>13</v>
      </c>
      <c r="D508" s="68" t="s">
        <v>99</v>
      </c>
      <c r="E508" s="87" t="s">
        <v>100</v>
      </c>
      <c r="F508" s="69" t="s">
        <v>101</v>
      </c>
      <c r="G508" s="70" t="s">
        <v>102</v>
      </c>
    </row>
    <row r="509" spans="1:7" x14ac:dyDescent="0.25">
      <c r="B509" s="71"/>
      <c r="C509" s="72"/>
      <c r="D509" s="73"/>
      <c r="E509" s="88"/>
      <c r="F509" s="74"/>
      <c r="G509" s="75"/>
    </row>
    <row r="510" spans="1:7" x14ac:dyDescent="0.25">
      <c r="B510" s="76" t="s">
        <v>103</v>
      </c>
      <c r="C510" s="72"/>
      <c r="D510" s="73"/>
      <c r="E510" s="88"/>
      <c r="F510" s="74"/>
      <c r="G510" s="75"/>
    </row>
    <row r="511" spans="1:7" x14ac:dyDescent="0.25">
      <c r="B511" s="66" t="s">
        <v>203</v>
      </c>
      <c r="C511" s="67" t="s">
        <v>15</v>
      </c>
      <c r="D511" s="68">
        <v>0.02</v>
      </c>
      <c r="E511" s="87"/>
      <c r="F511" s="69"/>
      <c r="G511" s="70"/>
    </row>
    <row r="512" spans="1:7" x14ac:dyDescent="0.25">
      <c r="B512" s="71"/>
      <c r="C512" s="72"/>
      <c r="D512" s="73"/>
      <c r="E512" s="88"/>
      <c r="F512" s="74" t="s">
        <v>110</v>
      </c>
      <c r="G512" s="77"/>
    </row>
    <row r="513" spans="1:7" x14ac:dyDescent="0.25">
      <c r="B513" s="76" t="s">
        <v>111</v>
      </c>
      <c r="C513" s="72"/>
      <c r="D513" s="73"/>
      <c r="E513" s="88"/>
      <c r="F513" s="74"/>
      <c r="G513" s="75"/>
    </row>
    <row r="514" spans="1:7" x14ac:dyDescent="0.25">
      <c r="B514" s="66" t="s">
        <v>112</v>
      </c>
      <c r="C514" s="67" t="s">
        <v>113</v>
      </c>
      <c r="D514" s="68">
        <v>0.3</v>
      </c>
      <c r="E514" s="87"/>
      <c r="F514" s="69"/>
      <c r="G514" s="70"/>
    </row>
    <row r="515" spans="1:7" x14ac:dyDescent="0.25">
      <c r="B515" s="71"/>
      <c r="C515" s="72"/>
      <c r="D515" s="73"/>
      <c r="E515" s="88"/>
      <c r="F515" s="74" t="s">
        <v>114</v>
      </c>
      <c r="G515" s="77"/>
    </row>
    <row r="516" spans="1:7" x14ac:dyDescent="0.25">
      <c r="B516" s="76" t="s">
        <v>115</v>
      </c>
      <c r="C516" s="72"/>
      <c r="D516" s="73"/>
      <c r="E516" s="88"/>
      <c r="F516" s="74"/>
      <c r="G516" s="75"/>
    </row>
    <row r="517" spans="1:7" x14ac:dyDescent="0.25">
      <c r="B517" s="66" t="s">
        <v>116</v>
      </c>
      <c r="C517" s="67" t="s">
        <v>59</v>
      </c>
      <c r="D517" s="68">
        <v>3.2000000000000001E-2</v>
      </c>
      <c r="E517" s="87"/>
      <c r="F517" s="69"/>
      <c r="G517" s="70"/>
    </row>
    <row r="518" spans="1:7" x14ac:dyDescent="0.25">
      <c r="B518" s="66" t="s">
        <v>212</v>
      </c>
      <c r="C518" s="67" t="s">
        <v>213</v>
      </c>
      <c r="D518" s="68">
        <v>0.1</v>
      </c>
      <c r="E518" s="87"/>
      <c r="F518" s="69"/>
      <c r="G518" s="70"/>
    </row>
    <row r="519" spans="1:7" x14ac:dyDescent="0.25">
      <c r="B519" s="71"/>
      <c r="C519" s="72"/>
      <c r="D519" s="73"/>
      <c r="E519" s="88"/>
      <c r="F519" s="74" t="s">
        <v>117</v>
      </c>
      <c r="G519" s="77"/>
    </row>
    <row r="520" spans="1:7" x14ac:dyDescent="0.25">
      <c r="B520" s="76" t="s">
        <v>118</v>
      </c>
      <c r="C520" s="72"/>
      <c r="D520" s="73"/>
      <c r="E520" s="88"/>
      <c r="F520" s="74"/>
      <c r="G520" s="75"/>
    </row>
    <row r="521" spans="1:7" x14ac:dyDescent="0.25">
      <c r="B521" s="66"/>
      <c r="C521" s="67"/>
      <c r="D521" s="68"/>
      <c r="E521" s="87"/>
      <c r="F521" s="69"/>
      <c r="G521" s="70"/>
    </row>
    <row r="522" spans="1:7" x14ac:dyDescent="0.25">
      <c r="B522" s="71"/>
      <c r="C522" s="72"/>
      <c r="D522" s="73"/>
      <c r="E522" s="88"/>
      <c r="F522" s="74" t="s">
        <v>119</v>
      </c>
      <c r="G522" s="70">
        <v>0</v>
      </c>
    </row>
    <row r="523" spans="1:7" x14ac:dyDescent="0.25">
      <c r="B523" s="71"/>
      <c r="C523" s="72"/>
      <c r="D523" s="73"/>
      <c r="E523" s="88"/>
      <c r="F523" s="74"/>
      <c r="G523" s="75"/>
    </row>
    <row r="524" spans="1:7" x14ac:dyDescent="0.25">
      <c r="B524" s="79"/>
      <c r="C524" s="80"/>
      <c r="D524" s="81"/>
      <c r="E524" s="82" t="s">
        <v>120</v>
      </c>
      <c r="F524" s="83"/>
      <c r="G524" s="84"/>
    </row>
    <row r="527" spans="1:7" ht="15" customHeight="1" x14ac:dyDescent="0.25">
      <c r="A527">
        <f>+'ADECUACION PPTO'!C49</f>
        <v>3.0299999999999994</v>
      </c>
      <c r="B527" s="323" t="s">
        <v>50</v>
      </c>
      <c r="C527" s="323"/>
      <c r="D527" s="323"/>
      <c r="E527" s="323"/>
      <c r="F527" s="62"/>
      <c r="G527" s="63" t="s">
        <v>97</v>
      </c>
    </row>
    <row r="528" spans="1:7" x14ac:dyDescent="0.25">
      <c r="B528" s="323"/>
      <c r="C528" s="323"/>
      <c r="D528" s="323"/>
      <c r="E528" s="323"/>
      <c r="F528" s="64"/>
      <c r="G528" s="65"/>
    </row>
    <row r="529" spans="2:7" x14ac:dyDescent="0.25">
      <c r="B529" s="66" t="s">
        <v>98</v>
      </c>
      <c r="C529" s="67" t="s">
        <v>13</v>
      </c>
      <c r="D529" s="68" t="s">
        <v>99</v>
      </c>
      <c r="E529" s="68" t="s">
        <v>100</v>
      </c>
      <c r="F529" s="69" t="s">
        <v>101</v>
      </c>
      <c r="G529" s="70" t="s">
        <v>102</v>
      </c>
    </row>
    <row r="530" spans="2:7" x14ac:dyDescent="0.25">
      <c r="B530" s="71"/>
      <c r="C530" s="72"/>
      <c r="D530" s="73"/>
      <c r="E530" s="73"/>
      <c r="F530" s="74"/>
      <c r="G530" s="75"/>
    </row>
    <row r="531" spans="2:7" x14ac:dyDescent="0.25">
      <c r="B531" s="76" t="s">
        <v>103</v>
      </c>
      <c r="C531" s="72"/>
      <c r="D531" s="73"/>
      <c r="E531" s="73"/>
      <c r="F531" s="74"/>
      <c r="G531" s="75"/>
    </row>
    <row r="532" spans="2:7" x14ac:dyDescent="0.25">
      <c r="B532" s="66" t="s">
        <v>105</v>
      </c>
      <c r="C532" s="67" t="s">
        <v>106</v>
      </c>
      <c r="D532" s="68">
        <v>0.04</v>
      </c>
      <c r="E532" s="68"/>
      <c r="F532" s="69"/>
      <c r="G532" s="70"/>
    </row>
    <row r="533" spans="2:7" x14ac:dyDescent="0.25">
      <c r="B533" s="66" t="s">
        <v>215</v>
      </c>
      <c r="C533" s="67" t="s">
        <v>13</v>
      </c>
      <c r="D533" s="68">
        <v>0.32</v>
      </c>
      <c r="E533" s="68"/>
      <c r="F533" s="69"/>
      <c r="G533" s="70"/>
    </row>
    <row r="534" spans="2:7" x14ac:dyDescent="0.25">
      <c r="B534" s="66" t="s">
        <v>216</v>
      </c>
      <c r="C534" s="67" t="s">
        <v>15</v>
      </c>
      <c r="D534" s="68">
        <v>0.01</v>
      </c>
      <c r="E534" s="68"/>
      <c r="F534" s="69"/>
      <c r="G534" s="70"/>
    </row>
    <row r="535" spans="2:7" x14ac:dyDescent="0.25">
      <c r="B535" s="71"/>
      <c r="C535" s="72"/>
      <c r="D535" s="73"/>
      <c r="E535" s="73"/>
      <c r="F535" s="74" t="s">
        <v>110</v>
      </c>
      <c r="G535" s="77"/>
    </row>
    <row r="536" spans="2:7" x14ac:dyDescent="0.25">
      <c r="B536" s="76" t="s">
        <v>111</v>
      </c>
      <c r="C536" s="72"/>
      <c r="D536" s="73"/>
      <c r="E536" s="73"/>
      <c r="F536" s="74"/>
      <c r="G536" s="75"/>
    </row>
    <row r="537" spans="2:7" x14ac:dyDescent="0.25">
      <c r="B537" s="66" t="s">
        <v>134</v>
      </c>
      <c r="C537" s="67" t="s">
        <v>113</v>
      </c>
      <c r="D537" s="68">
        <v>0.4</v>
      </c>
      <c r="E537" s="68"/>
      <c r="F537" s="69"/>
      <c r="G537" s="70"/>
    </row>
    <row r="538" spans="2:7" x14ac:dyDescent="0.25">
      <c r="B538" s="71"/>
      <c r="C538" s="72"/>
      <c r="D538" s="73"/>
      <c r="E538" s="73"/>
      <c r="F538" s="74" t="s">
        <v>114</v>
      </c>
      <c r="G538" s="77"/>
    </row>
    <row r="539" spans="2:7" x14ac:dyDescent="0.25">
      <c r="B539" s="76" t="s">
        <v>115</v>
      </c>
      <c r="C539" s="72"/>
      <c r="D539" s="73"/>
      <c r="E539" s="73"/>
      <c r="F539" s="74"/>
      <c r="G539" s="75"/>
    </row>
    <row r="540" spans="2:7" x14ac:dyDescent="0.25">
      <c r="B540" s="66" t="s">
        <v>217</v>
      </c>
      <c r="C540" s="67" t="s">
        <v>136</v>
      </c>
      <c r="D540" s="68">
        <v>0.01</v>
      </c>
      <c r="E540" s="68"/>
      <c r="F540" s="69"/>
      <c r="G540" s="70"/>
    </row>
    <row r="541" spans="2:7" x14ac:dyDescent="0.25">
      <c r="B541" s="66" t="s">
        <v>116</v>
      </c>
      <c r="C541" s="67" t="s">
        <v>59</v>
      </c>
      <c r="D541" s="68">
        <v>1</v>
      </c>
      <c r="E541" s="68"/>
      <c r="F541" s="69"/>
      <c r="G541" s="70"/>
    </row>
    <row r="542" spans="2:7" x14ac:dyDescent="0.25">
      <c r="B542" s="66" t="s">
        <v>218</v>
      </c>
      <c r="C542" s="67" t="s">
        <v>136</v>
      </c>
      <c r="D542" s="68">
        <v>1</v>
      </c>
      <c r="E542" s="68"/>
      <c r="F542" s="69"/>
      <c r="G542" s="70"/>
    </row>
    <row r="543" spans="2:7" x14ac:dyDescent="0.25">
      <c r="B543" s="66" t="s">
        <v>212</v>
      </c>
      <c r="C543" s="67" t="s">
        <v>213</v>
      </c>
      <c r="D543" s="68">
        <v>0.1</v>
      </c>
      <c r="E543" s="68"/>
      <c r="F543" s="69"/>
      <c r="G543" s="70"/>
    </row>
    <row r="544" spans="2:7" x14ac:dyDescent="0.25">
      <c r="B544" s="71"/>
      <c r="C544" s="72"/>
      <c r="D544" s="73"/>
      <c r="E544" s="73"/>
      <c r="F544" s="74" t="s">
        <v>117</v>
      </c>
      <c r="G544" s="77"/>
    </row>
    <row r="545" spans="1:7" x14ac:dyDescent="0.25">
      <c r="B545" s="76" t="s">
        <v>118</v>
      </c>
      <c r="C545" s="72"/>
      <c r="D545" s="73"/>
      <c r="E545" s="73"/>
      <c r="F545" s="74"/>
      <c r="G545" s="75"/>
    </row>
    <row r="546" spans="1:7" x14ac:dyDescent="0.25">
      <c r="B546" s="66"/>
      <c r="C546" s="67"/>
      <c r="D546" s="68"/>
      <c r="E546" s="68"/>
      <c r="F546" s="69"/>
      <c r="G546" s="70"/>
    </row>
    <row r="547" spans="1:7" x14ac:dyDescent="0.25">
      <c r="B547" s="71"/>
      <c r="C547" s="72"/>
      <c r="D547" s="73"/>
      <c r="E547" s="73"/>
      <c r="F547" s="74" t="s">
        <v>119</v>
      </c>
      <c r="G547" s="70"/>
    </row>
    <row r="548" spans="1:7" x14ac:dyDescent="0.25">
      <c r="B548" s="71"/>
      <c r="C548" s="72"/>
      <c r="D548" s="73"/>
      <c r="E548" s="73"/>
      <c r="F548" s="74"/>
      <c r="G548" s="75"/>
    </row>
    <row r="549" spans="1:7" x14ac:dyDescent="0.25">
      <c r="B549" s="79"/>
      <c r="C549" s="80"/>
      <c r="D549" s="81"/>
      <c r="E549" s="82" t="s">
        <v>120</v>
      </c>
      <c r="F549" s="83"/>
      <c r="G549" s="84"/>
    </row>
    <row r="551" spans="1:7" ht="15" customHeight="1" x14ac:dyDescent="0.25">
      <c r="A551">
        <f>+'ADECUACION PPTO'!C50</f>
        <v>3.0399999999999991</v>
      </c>
      <c r="B551" s="323" t="s">
        <v>51</v>
      </c>
      <c r="C551" s="323"/>
      <c r="D551" s="323"/>
      <c r="E551" s="323"/>
      <c r="F551" s="62"/>
      <c r="G551" s="63" t="s">
        <v>97</v>
      </c>
    </row>
    <row r="552" spans="1:7" x14ac:dyDescent="0.25">
      <c r="B552" s="323"/>
      <c r="C552" s="323"/>
      <c r="D552" s="323"/>
      <c r="E552" s="323"/>
      <c r="F552" s="64"/>
      <c r="G552" s="65"/>
    </row>
    <row r="553" spans="1:7" x14ac:dyDescent="0.25">
      <c r="B553" s="66" t="s">
        <v>98</v>
      </c>
      <c r="C553" s="67" t="s">
        <v>13</v>
      </c>
      <c r="D553" s="68" t="s">
        <v>99</v>
      </c>
      <c r="E553" s="68" t="s">
        <v>100</v>
      </c>
      <c r="F553" s="69" t="s">
        <v>101</v>
      </c>
      <c r="G553" s="70" t="s">
        <v>102</v>
      </c>
    </row>
    <row r="554" spans="1:7" x14ac:dyDescent="0.25">
      <c r="B554" s="71"/>
      <c r="C554" s="72"/>
      <c r="D554" s="73"/>
      <c r="E554" s="73"/>
      <c r="F554" s="74"/>
      <c r="G554" s="75"/>
    </row>
    <row r="555" spans="1:7" x14ac:dyDescent="0.25">
      <c r="B555" s="76" t="s">
        <v>103</v>
      </c>
      <c r="C555" s="72"/>
      <c r="D555" s="73"/>
      <c r="E555" s="73"/>
      <c r="F555" s="74"/>
      <c r="G555" s="75"/>
    </row>
    <row r="556" spans="1:7" x14ac:dyDescent="0.25">
      <c r="B556" s="66" t="s">
        <v>105</v>
      </c>
      <c r="C556" s="67" t="s">
        <v>106</v>
      </c>
      <c r="D556" s="68">
        <v>0.05</v>
      </c>
      <c r="E556" s="68"/>
      <c r="F556" s="69"/>
      <c r="G556" s="70"/>
    </row>
    <row r="557" spans="1:7" x14ac:dyDescent="0.25">
      <c r="B557" s="66" t="s">
        <v>215</v>
      </c>
      <c r="C557" s="67" t="s">
        <v>13</v>
      </c>
      <c r="D557" s="68">
        <v>0.67</v>
      </c>
      <c r="E557" s="68"/>
      <c r="F557" s="69"/>
      <c r="G557" s="70"/>
    </row>
    <row r="558" spans="1:7" x14ac:dyDescent="0.25">
      <c r="B558" s="66" t="s">
        <v>216</v>
      </c>
      <c r="C558" s="67" t="s">
        <v>15</v>
      </c>
      <c r="D558" s="68">
        <v>2.4E-2</v>
      </c>
      <c r="E558" s="68"/>
      <c r="F558" s="69"/>
      <c r="G558" s="70"/>
    </row>
    <row r="559" spans="1:7" x14ac:dyDescent="0.25">
      <c r="B559" s="71"/>
      <c r="C559" s="72"/>
      <c r="D559" s="73"/>
      <c r="E559" s="73"/>
      <c r="F559" s="74" t="s">
        <v>110</v>
      </c>
      <c r="G559" s="77"/>
    </row>
    <row r="560" spans="1:7" x14ac:dyDescent="0.25">
      <c r="B560" s="76" t="s">
        <v>111</v>
      </c>
      <c r="C560" s="72"/>
      <c r="D560" s="73"/>
      <c r="E560" s="73"/>
      <c r="F560" s="74"/>
      <c r="G560" s="75"/>
    </row>
    <row r="561" spans="1:7" x14ac:dyDescent="0.25">
      <c r="B561" s="66" t="s">
        <v>134</v>
      </c>
      <c r="C561" s="67" t="s">
        <v>113</v>
      </c>
      <c r="D561" s="68">
        <v>0.5</v>
      </c>
      <c r="E561" s="68"/>
      <c r="F561" s="69" t="str">
        <f>+F529</f>
        <v>PRECIO UNIT</v>
      </c>
      <c r="G561" s="70"/>
    </row>
    <row r="562" spans="1:7" x14ac:dyDescent="0.25">
      <c r="B562" s="71"/>
      <c r="C562" s="72"/>
      <c r="D562" s="73"/>
      <c r="E562" s="73"/>
      <c r="F562" s="74" t="s">
        <v>114</v>
      </c>
      <c r="G562" s="77"/>
    </row>
    <row r="563" spans="1:7" x14ac:dyDescent="0.25">
      <c r="B563" s="76" t="s">
        <v>115</v>
      </c>
      <c r="C563" s="72"/>
      <c r="D563" s="73"/>
      <c r="E563" s="73"/>
      <c r="F563" s="74"/>
      <c r="G563" s="75"/>
    </row>
    <row r="564" spans="1:7" x14ac:dyDescent="0.25">
      <c r="B564" s="66" t="s">
        <v>217</v>
      </c>
      <c r="C564" s="67" t="s">
        <v>136</v>
      </c>
      <c r="D564" s="68">
        <v>0.01</v>
      </c>
      <c r="E564" s="68"/>
      <c r="F564" s="69"/>
      <c r="G564" s="70"/>
    </row>
    <row r="565" spans="1:7" x14ac:dyDescent="0.25">
      <c r="B565" s="66" t="s">
        <v>116</v>
      </c>
      <c r="C565" s="67" t="s">
        <v>59</v>
      </c>
      <c r="D565" s="68">
        <v>1</v>
      </c>
      <c r="E565" s="68"/>
      <c r="F565" s="69"/>
      <c r="G565" s="70"/>
    </row>
    <row r="566" spans="1:7" x14ac:dyDescent="0.25">
      <c r="B566" s="66" t="s">
        <v>218</v>
      </c>
      <c r="C566" s="67" t="s">
        <v>136</v>
      </c>
      <c r="D566" s="68">
        <v>1</v>
      </c>
      <c r="E566" s="68"/>
      <c r="F566" s="69"/>
      <c r="G566" s="70"/>
    </row>
    <row r="567" spans="1:7" x14ac:dyDescent="0.25">
      <c r="B567" s="66" t="s">
        <v>212</v>
      </c>
      <c r="C567" s="67" t="s">
        <v>213</v>
      </c>
      <c r="D567" s="68">
        <v>0.1</v>
      </c>
      <c r="E567" s="68"/>
      <c r="F567" s="69"/>
      <c r="G567" s="70"/>
    </row>
    <row r="568" spans="1:7" x14ac:dyDescent="0.25">
      <c r="B568" s="71"/>
      <c r="C568" s="72"/>
      <c r="D568" s="73"/>
      <c r="E568" s="73"/>
      <c r="F568" s="74" t="s">
        <v>117</v>
      </c>
      <c r="G568" s="77"/>
    </row>
    <row r="569" spans="1:7" x14ac:dyDescent="0.25">
      <c r="B569" s="76" t="s">
        <v>118</v>
      </c>
      <c r="C569" s="72"/>
      <c r="D569" s="73"/>
      <c r="E569" s="73"/>
      <c r="F569" s="74"/>
      <c r="G569" s="75"/>
    </row>
    <row r="570" spans="1:7" x14ac:dyDescent="0.25">
      <c r="B570" s="66"/>
      <c r="C570" s="67"/>
      <c r="D570" s="68"/>
      <c r="E570" s="68"/>
      <c r="F570" s="69"/>
      <c r="G570" s="70"/>
    </row>
    <row r="571" spans="1:7" x14ac:dyDescent="0.25">
      <c r="B571" s="71"/>
      <c r="C571" s="72"/>
      <c r="D571" s="73"/>
      <c r="E571" s="73"/>
      <c r="F571" s="74" t="s">
        <v>119</v>
      </c>
      <c r="G571" s="70"/>
    </row>
    <row r="572" spans="1:7" x14ac:dyDescent="0.25">
      <c r="B572" s="71"/>
      <c r="C572" s="72"/>
      <c r="D572" s="73"/>
      <c r="E572" s="73"/>
      <c r="F572" s="74"/>
      <c r="G572" s="75"/>
    </row>
    <row r="573" spans="1:7" x14ac:dyDescent="0.25">
      <c r="B573" s="79"/>
      <c r="C573" s="80"/>
      <c r="D573" s="81"/>
      <c r="E573" s="82" t="s">
        <v>120</v>
      </c>
      <c r="F573" s="83"/>
      <c r="G573" s="84"/>
    </row>
    <row r="575" spans="1:7" x14ac:dyDescent="0.25">
      <c r="B575" s="61" t="str">
        <f>+'ADECUACION PPTO'!D53</f>
        <v>PINTURA</v>
      </c>
    </row>
    <row r="576" spans="1:7" ht="15" customHeight="1" x14ac:dyDescent="0.25">
      <c r="A576" s="61">
        <f>+'ADECUACION PPTO'!C53</f>
        <v>4</v>
      </c>
      <c r="B576" s="324" t="s">
        <v>53</v>
      </c>
      <c r="C576" s="324"/>
      <c r="D576" s="324"/>
      <c r="E576" s="324"/>
      <c r="F576" s="85"/>
      <c r="G576" s="63" t="s">
        <v>142</v>
      </c>
    </row>
    <row r="577" spans="1:7" x14ac:dyDescent="0.25">
      <c r="A577">
        <f>+'ADECUACION PPTO'!C54</f>
        <v>4.01</v>
      </c>
      <c r="B577" s="324"/>
      <c r="C577" s="324"/>
      <c r="D577" s="324"/>
      <c r="E577" s="324"/>
      <c r="F577" s="86"/>
      <c r="G577" s="65"/>
    </row>
    <row r="578" spans="1:7" x14ac:dyDescent="0.25">
      <c r="B578" s="66" t="s">
        <v>98</v>
      </c>
      <c r="C578" s="67" t="s">
        <v>13</v>
      </c>
      <c r="D578" s="68" t="s">
        <v>99</v>
      </c>
      <c r="E578" s="87" t="s">
        <v>100</v>
      </c>
      <c r="F578" s="69" t="s">
        <v>101</v>
      </c>
      <c r="G578" s="70" t="s">
        <v>102</v>
      </c>
    </row>
    <row r="579" spans="1:7" x14ac:dyDescent="0.25">
      <c r="B579" s="71"/>
      <c r="C579" s="72"/>
      <c r="D579" s="73"/>
      <c r="E579" s="88"/>
      <c r="F579" s="74"/>
      <c r="G579" s="75"/>
    </row>
    <row r="580" spans="1:7" x14ac:dyDescent="0.25">
      <c r="B580" s="76" t="s">
        <v>103</v>
      </c>
      <c r="C580" s="72"/>
      <c r="D580" s="73"/>
      <c r="E580" s="88"/>
      <c r="F580" s="74"/>
      <c r="G580" s="75"/>
    </row>
    <row r="581" spans="1:7" x14ac:dyDescent="0.25">
      <c r="B581" s="66" t="s">
        <v>219</v>
      </c>
      <c r="C581" s="67" t="s">
        <v>132</v>
      </c>
      <c r="D581" s="68">
        <v>0.17499999999999999</v>
      </c>
      <c r="E581" s="87">
        <v>1</v>
      </c>
      <c r="F581" s="69"/>
      <c r="G581" s="70"/>
    </row>
    <row r="582" spans="1:7" x14ac:dyDescent="0.25">
      <c r="B582" s="71"/>
      <c r="C582" s="72"/>
      <c r="D582" s="73"/>
      <c r="E582" s="88"/>
      <c r="F582" s="74" t="s">
        <v>110</v>
      </c>
      <c r="G582" s="77"/>
    </row>
    <row r="583" spans="1:7" x14ac:dyDescent="0.25">
      <c r="B583" s="76" t="s">
        <v>111</v>
      </c>
      <c r="C583" s="72"/>
      <c r="D583" s="73"/>
      <c r="E583" s="88"/>
      <c r="F583" s="74"/>
      <c r="G583" s="75"/>
    </row>
    <row r="584" spans="1:7" x14ac:dyDescent="0.25">
      <c r="B584" s="66" t="s">
        <v>220</v>
      </c>
      <c r="C584" s="67" t="s">
        <v>113</v>
      </c>
      <c r="D584" s="68">
        <v>0.2</v>
      </c>
      <c r="E584" s="87"/>
      <c r="F584" s="69"/>
      <c r="G584" s="70"/>
    </row>
    <row r="585" spans="1:7" x14ac:dyDescent="0.25">
      <c r="B585" s="71"/>
      <c r="C585" s="72"/>
      <c r="D585" s="73"/>
      <c r="E585" s="88"/>
      <c r="F585" s="74" t="s">
        <v>114</v>
      </c>
      <c r="G585" s="77"/>
    </row>
    <row r="586" spans="1:7" x14ac:dyDescent="0.25">
      <c r="B586" s="76" t="s">
        <v>115</v>
      </c>
      <c r="C586" s="72"/>
      <c r="D586" s="73"/>
      <c r="E586" s="88"/>
      <c r="F586" s="74"/>
      <c r="G586" s="75"/>
    </row>
    <row r="587" spans="1:7" x14ac:dyDescent="0.25">
      <c r="B587" s="66" t="s">
        <v>116</v>
      </c>
      <c r="C587" s="67" t="s">
        <v>59</v>
      </c>
      <c r="D587" s="68">
        <v>4.7E-2</v>
      </c>
      <c r="E587" s="87"/>
      <c r="F587" s="69"/>
      <c r="G587" s="70"/>
    </row>
    <row r="588" spans="1:7" x14ac:dyDescent="0.25">
      <c r="B588" s="66" t="s">
        <v>212</v>
      </c>
      <c r="C588" s="67" t="s">
        <v>213</v>
      </c>
      <c r="D588" s="68">
        <v>0.05</v>
      </c>
      <c r="E588" s="87"/>
      <c r="F588" s="69"/>
      <c r="G588" s="70"/>
    </row>
    <row r="589" spans="1:7" x14ac:dyDescent="0.25">
      <c r="B589" s="71"/>
      <c r="C589" s="72"/>
      <c r="D589" s="73"/>
      <c r="E589" s="88"/>
      <c r="F589" s="74" t="s">
        <v>117</v>
      </c>
      <c r="G589" s="77"/>
    </row>
    <row r="590" spans="1:7" x14ac:dyDescent="0.25">
      <c r="B590" s="76" t="s">
        <v>118</v>
      </c>
      <c r="C590" s="72"/>
      <c r="D590" s="73"/>
      <c r="E590" s="88"/>
      <c r="F590" s="74"/>
      <c r="G590" s="75"/>
    </row>
    <row r="591" spans="1:7" x14ac:dyDescent="0.25">
      <c r="B591" s="66"/>
      <c r="C591" s="67"/>
      <c r="D591" s="68"/>
      <c r="E591" s="87"/>
      <c r="F591" s="69"/>
      <c r="G591" s="70"/>
    </row>
    <row r="592" spans="1:7" x14ac:dyDescent="0.25">
      <c r="B592" s="71"/>
      <c r="C592" s="72"/>
      <c r="D592" s="73"/>
      <c r="E592" s="88"/>
      <c r="F592" s="74" t="s">
        <v>119</v>
      </c>
      <c r="G592" s="70"/>
    </row>
    <row r="593" spans="1:7" x14ac:dyDescent="0.25">
      <c r="B593" s="71"/>
      <c r="C593" s="72"/>
      <c r="D593" s="73"/>
      <c r="E593" s="88"/>
      <c r="F593" s="74"/>
      <c r="G593" s="75"/>
    </row>
    <row r="594" spans="1:7" x14ac:dyDescent="0.25">
      <c r="B594" s="79"/>
      <c r="C594" s="80"/>
      <c r="D594" s="81"/>
      <c r="E594" s="82" t="s">
        <v>120</v>
      </c>
      <c r="F594" s="83"/>
      <c r="G594" s="84"/>
    </row>
    <row r="596" spans="1:7" ht="15" customHeight="1" x14ac:dyDescent="0.25">
      <c r="B596" s="325" t="s">
        <v>54</v>
      </c>
      <c r="C596" s="325"/>
      <c r="D596" s="325"/>
      <c r="E596" s="325"/>
      <c r="F596" s="62"/>
      <c r="G596" s="91" t="s">
        <v>221</v>
      </c>
    </row>
    <row r="597" spans="1:7" x14ac:dyDescent="0.25">
      <c r="A597">
        <f>+'ADECUACION PPTO'!C55</f>
        <v>4.0199999999999996</v>
      </c>
      <c r="B597" s="325"/>
      <c r="C597" s="325"/>
      <c r="D597" s="325"/>
      <c r="E597" s="325"/>
      <c r="F597" s="64"/>
      <c r="G597" s="147"/>
    </row>
    <row r="598" spans="1:7" x14ac:dyDescent="0.25">
      <c r="B598" s="92" t="s">
        <v>98</v>
      </c>
      <c r="C598" s="93" t="s">
        <v>13</v>
      </c>
      <c r="D598" s="94" t="s">
        <v>99</v>
      </c>
      <c r="E598" s="107" t="s">
        <v>100</v>
      </c>
      <c r="F598" s="95" t="s">
        <v>101</v>
      </c>
      <c r="G598" s="70" t="s">
        <v>102</v>
      </c>
    </row>
    <row r="599" spans="1:7" x14ac:dyDescent="0.25">
      <c r="B599" s="96"/>
      <c r="C599" s="97"/>
      <c r="D599" s="98"/>
      <c r="E599" s="108"/>
      <c r="F599" s="74"/>
      <c r="G599" s="75"/>
    </row>
    <row r="600" spans="1:7" x14ac:dyDescent="0.25">
      <c r="B600" s="99" t="s">
        <v>103</v>
      </c>
      <c r="C600" s="97"/>
      <c r="D600" s="98"/>
      <c r="E600" s="108"/>
      <c r="F600" s="74"/>
      <c r="G600" s="75"/>
    </row>
    <row r="601" spans="1:7" x14ac:dyDescent="0.25">
      <c r="B601" s="100" t="s">
        <v>222</v>
      </c>
      <c r="C601" s="101" t="s">
        <v>223</v>
      </c>
      <c r="D601" s="115">
        <v>0.3</v>
      </c>
      <c r="E601" s="102"/>
      <c r="F601" s="69"/>
      <c r="G601" s="70"/>
    </row>
    <row r="602" spans="1:7" x14ac:dyDescent="0.25">
      <c r="B602" s="100" t="s">
        <v>224</v>
      </c>
      <c r="C602" s="101" t="s">
        <v>207</v>
      </c>
      <c r="D602" s="115">
        <v>1</v>
      </c>
      <c r="E602" s="102"/>
      <c r="F602" s="69"/>
      <c r="G602" s="70"/>
    </row>
    <row r="603" spans="1:7" x14ac:dyDescent="0.25">
      <c r="B603" s="100" t="s">
        <v>225</v>
      </c>
      <c r="C603" s="101" t="s">
        <v>132</v>
      </c>
      <c r="D603" s="115">
        <v>5.0000000000000001E-3</v>
      </c>
      <c r="E603" s="102">
        <v>1</v>
      </c>
      <c r="F603" s="69"/>
      <c r="G603" s="70"/>
    </row>
    <row r="604" spans="1:7" x14ac:dyDescent="0.25">
      <c r="B604" s="96"/>
      <c r="C604" s="97"/>
      <c r="D604" s="98"/>
      <c r="E604" s="108"/>
      <c r="F604" s="74" t="s">
        <v>110</v>
      </c>
      <c r="G604" s="110"/>
    </row>
    <row r="605" spans="1:7" x14ac:dyDescent="0.25">
      <c r="B605" s="99" t="s">
        <v>111</v>
      </c>
      <c r="C605" s="97"/>
      <c r="D605" s="98"/>
      <c r="E605" s="108"/>
      <c r="F605" s="74"/>
      <c r="G605" s="75"/>
    </row>
    <row r="606" spans="1:7" x14ac:dyDescent="0.25">
      <c r="B606" s="100" t="s">
        <v>226</v>
      </c>
      <c r="C606" s="101" t="s">
        <v>113</v>
      </c>
      <c r="D606" s="115">
        <v>0.1</v>
      </c>
      <c r="E606" s="102"/>
      <c r="F606" s="69">
        <v>25709</v>
      </c>
      <c r="G606" s="70"/>
    </row>
    <row r="607" spans="1:7" x14ac:dyDescent="0.25">
      <c r="B607" s="96"/>
      <c r="C607" s="97"/>
      <c r="D607" s="98"/>
      <c r="E607" s="108"/>
      <c r="F607" s="74" t="s">
        <v>147</v>
      </c>
      <c r="G607" s="110"/>
    </row>
    <row r="608" spans="1:7" x14ac:dyDescent="0.25">
      <c r="B608" s="99" t="s">
        <v>115</v>
      </c>
      <c r="C608" s="97"/>
      <c r="D608" s="98"/>
      <c r="E608" s="108"/>
      <c r="F608" s="74"/>
      <c r="G608" s="75"/>
    </row>
    <row r="609" spans="1:7" x14ac:dyDescent="0.25">
      <c r="B609" s="100" t="s">
        <v>116</v>
      </c>
      <c r="C609" s="101" t="s">
        <v>59</v>
      </c>
      <c r="D609" s="115">
        <v>1.0999999999999999E-2</v>
      </c>
      <c r="E609" s="102"/>
      <c r="F609" s="69">
        <v>1690</v>
      </c>
      <c r="G609" s="70"/>
    </row>
    <row r="610" spans="1:7" x14ac:dyDescent="0.25">
      <c r="B610" s="96"/>
      <c r="C610" s="97"/>
      <c r="D610" s="98"/>
      <c r="E610" s="108"/>
      <c r="F610" s="74" t="s">
        <v>117</v>
      </c>
      <c r="G610" s="110"/>
    </row>
    <row r="611" spans="1:7" x14ac:dyDescent="0.25">
      <c r="B611" s="99" t="s">
        <v>118</v>
      </c>
      <c r="C611" s="97"/>
      <c r="D611" s="98"/>
      <c r="E611" s="108"/>
      <c r="F611" s="74"/>
      <c r="G611" s="75"/>
    </row>
    <row r="612" spans="1:7" x14ac:dyDescent="0.25">
      <c r="B612" s="100"/>
      <c r="C612" s="101"/>
      <c r="D612" s="115"/>
      <c r="E612" s="102"/>
      <c r="F612" s="69"/>
      <c r="G612" s="70"/>
    </row>
    <row r="613" spans="1:7" x14ac:dyDescent="0.25">
      <c r="B613" s="96"/>
      <c r="C613" s="97"/>
      <c r="D613" s="98"/>
      <c r="E613" s="108"/>
      <c r="F613" s="74" t="s">
        <v>160</v>
      </c>
      <c r="G613" s="70"/>
    </row>
    <row r="614" spans="1:7" x14ac:dyDescent="0.25">
      <c r="B614" s="96"/>
      <c r="C614" s="97"/>
      <c r="D614" s="98"/>
      <c r="E614" s="108"/>
      <c r="F614" s="74"/>
      <c r="G614" s="75"/>
    </row>
    <row r="615" spans="1:7" x14ac:dyDescent="0.25">
      <c r="B615" s="103"/>
      <c r="C615" s="104"/>
      <c r="D615" s="116"/>
      <c r="E615" s="106" t="s">
        <v>120</v>
      </c>
      <c r="F615" s="83"/>
      <c r="G615" s="84"/>
    </row>
    <row r="617" spans="1:7" ht="15" customHeight="1" x14ac:dyDescent="0.25">
      <c r="B617" s="325" t="s">
        <v>55</v>
      </c>
      <c r="C617" s="325"/>
      <c r="D617" s="325"/>
      <c r="E617" s="325"/>
      <c r="F617" s="85"/>
      <c r="G617" s="91" t="s">
        <v>142</v>
      </c>
    </row>
    <row r="618" spans="1:7" x14ac:dyDescent="0.25">
      <c r="A618">
        <f>+'ADECUACION PPTO'!C56</f>
        <v>4.0299999999999994</v>
      </c>
      <c r="B618" s="325"/>
      <c r="C618" s="325"/>
      <c r="D618" s="325"/>
      <c r="E618" s="325"/>
      <c r="F618" s="86"/>
      <c r="G618" s="147"/>
    </row>
    <row r="619" spans="1:7" x14ac:dyDescent="0.25">
      <c r="B619" s="92" t="s">
        <v>98</v>
      </c>
      <c r="C619" s="93" t="s">
        <v>13</v>
      </c>
      <c r="D619" s="94" t="s">
        <v>99</v>
      </c>
      <c r="E619" s="107" t="s">
        <v>100</v>
      </c>
      <c r="F619" s="95" t="s">
        <v>101</v>
      </c>
      <c r="G619" s="70" t="s">
        <v>102</v>
      </c>
    </row>
    <row r="620" spans="1:7" x14ac:dyDescent="0.25">
      <c r="B620" s="96"/>
      <c r="C620" s="97"/>
      <c r="D620" s="98"/>
      <c r="E620" s="108"/>
      <c r="F620" s="74"/>
      <c r="G620" s="75"/>
    </row>
    <row r="621" spans="1:7" x14ac:dyDescent="0.25">
      <c r="B621" s="99" t="s">
        <v>103</v>
      </c>
      <c r="C621" s="97"/>
      <c r="D621" s="98"/>
      <c r="E621" s="108"/>
      <c r="F621" s="74"/>
      <c r="G621" s="75"/>
    </row>
    <row r="622" spans="1:7" x14ac:dyDescent="0.25">
      <c r="B622" s="100" t="s">
        <v>227</v>
      </c>
      <c r="C622" s="101" t="s">
        <v>132</v>
      </c>
      <c r="D622" s="115">
        <v>6.0000000000000001E-3</v>
      </c>
      <c r="E622" s="102">
        <v>1</v>
      </c>
      <c r="F622" s="69"/>
      <c r="G622" s="70"/>
    </row>
    <row r="623" spans="1:7" x14ac:dyDescent="0.25">
      <c r="B623" s="100" t="s">
        <v>228</v>
      </c>
      <c r="C623" s="101" t="s">
        <v>132</v>
      </c>
      <c r="D623" s="115">
        <v>5.5E-2</v>
      </c>
      <c r="E623" s="102">
        <v>1</v>
      </c>
      <c r="F623" s="69"/>
      <c r="G623" s="70"/>
    </row>
    <row r="624" spans="1:7" x14ac:dyDescent="0.25">
      <c r="B624" s="96"/>
      <c r="C624" s="97"/>
      <c r="D624" s="98"/>
      <c r="E624" s="108"/>
      <c r="F624" s="74" t="s">
        <v>110</v>
      </c>
      <c r="G624" s="110"/>
    </row>
    <row r="625" spans="1:7" x14ac:dyDescent="0.25">
      <c r="B625" s="99" t="s">
        <v>111</v>
      </c>
      <c r="C625" s="97"/>
      <c r="D625" s="98"/>
      <c r="E625" s="108"/>
      <c r="F625" s="74"/>
      <c r="G625" s="75"/>
    </row>
    <row r="626" spans="1:7" x14ac:dyDescent="0.25">
      <c r="B626" s="100" t="s">
        <v>226</v>
      </c>
      <c r="C626" s="101" t="s">
        <v>113</v>
      </c>
      <c r="D626" s="115">
        <v>0.15</v>
      </c>
      <c r="E626" s="102"/>
      <c r="F626" s="69">
        <v>25709</v>
      </c>
      <c r="G626" s="70"/>
    </row>
    <row r="627" spans="1:7" x14ac:dyDescent="0.25">
      <c r="B627" s="96"/>
      <c r="C627" s="97"/>
      <c r="D627" s="98"/>
      <c r="E627" s="108"/>
      <c r="F627" s="74" t="s">
        <v>147</v>
      </c>
      <c r="G627" s="110"/>
    </row>
    <row r="628" spans="1:7" x14ac:dyDescent="0.25">
      <c r="B628" s="99" t="s">
        <v>115</v>
      </c>
      <c r="C628" s="97"/>
      <c r="D628" s="98"/>
      <c r="E628" s="108"/>
      <c r="F628" s="74"/>
      <c r="G628" s="75"/>
    </row>
    <row r="629" spans="1:7" x14ac:dyDescent="0.25">
      <c r="B629" s="100" t="s">
        <v>229</v>
      </c>
      <c r="C629" s="101" t="s">
        <v>136</v>
      </c>
      <c r="D629" s="115">
        <v>0.05</v>
      </c>
      <c r="E629" s="102"/>
      <c r="F629" s="69">
        <v>28517</v>
      </c>
      <c r="G629" s="70"/>
    </row>
    <row r="630" spans="1:7" x14ac:dyDescent="0.25">
      <c r="B630" s="100" t="s">
        <v>116</v>
      </c>
      <c r="C630" s="101" t="s">
        <v>59</v>
      </c>
      <c r="D630" s="115">
        <v>0.1</v>
      </c>
      <c r="E630" s="102"/>
      <c r="F630" s="69">
        <v>1690</v>
      </c>
      <c r="G630" s="70"/>
    </row>
    <row r="631" spans="1:7" x14ac:dyDescent="0.25">
      <c r="B631" s="96"/>
      <c r="C631" s="97"/>
      <c r="D631" s="98"/>
      <c r="E631" s="108"/>
      <c r="F631" s="74" t="s">
        <v>117</v>
      </c>
      <c r="G631" s="110"/>
    </row>
    <row r="632" spans="1:7" x14ac:dyDescent="0.25">
      <c r="B632" s="99" t="s">
        <v>118</v>
      </c>
      <c r="C632" s="97"/>
      <c r="D632" s="98"/>
      <c r="E632" s="108"/>
      <c r="F632" s="74"/>
      <c r="G632" s="75"/>
    </row>
    <row r="633" spans="1:7" x14ac:dyDescent="0.25">
      <c r="B633" s="100"/>
      <c r="C633" s="101"/>
      <c r="D633" s="115"/>
      <c r="E633" s="102"/>
      <c r="F633" s="69"/>
      <c r="G633" s="70"/>
    </row>
    <row r="634" spans="1:7" x14ac:dyDescent="0.25">
      <c r="B634" s="96"/>
      <c r="C634" s="97"/>
      <c r="D634" s="98"/>
      <c r="E634" s="108"/>
      <c r="F634" s="74" t="s">
        <v>160</v>
      </c>
      <c r="G634" s="70"/>
    </row>
    <row r="635" spans="1:7" x14ac:dyDescent="0.25">
      <c r="B635" s="96"/>
      <c r="C635" s="97"/>
      <c r="D635" s="98"/>
      <c r="E635" s="108"/>
      <c r="F635" s="74"/>
      <c r="G635" s="75"/>
    </row>
    <row r="636" spans="1:7" x14ac:dyDescent="0.25">
      <c r="B636" s="103"/>
      <c r="C636" s="104"/>
      <c r="D636" s="116"/>
      <c r="E636" s="106" t="s">
        <v>120</v>
      </c>
      <c r="F636" s="83"/>
      <c r="G636" s="84"/>
    </row>
    <row r="638" spans="1:7" ht="15" customHeight="1" x14ac:dyDescent="0.25">
      <c r="B638" s="326" t="s">
        <v>56</v>
      </c>
      <c r="C638" s="326"/>
      <c r="D638" s="326"/>
      <c r="E638" s="326"/>
      <c r="F638" s="85"/>
      <c r="G638" s="91" t="s">
        <v>142</v>
      </c>
    </row>
    <row r="639" spans="1:7" x14ac:dyDescent="0.25">
      <c r="A639">
        <f>+'ADECUACION PPTO'!C57</f>
        <v>4.0399999999999991</v>
      </c>
      <c r="B639" s="326"/>
      <c r="C639" s="326"/>
      <c r="D639" s="326"/>
      <c r="E639" s="326"/>
      <c r="F639" s="86"/>
      <c r="G639" s="147"/>
    </row>
    <row r="640" spans="1:7" x14ac:dyDescent="0.25">
      <c r="B640" s="92" t="s">
        <v>98</v>
      </c>
      <c r="C640" s="93" t="s">
        <v>13</v>
      </c>
      <c r="D640" s="94" t="s">
        <v>99</v>
      </c>
      <c r="E640" s="107" t="s">
        <v>100</v>
      </c>
      <c r="F640" s="95" t="s">
        <v>101</v>
      </c>
      <c r="G640" s="70" t="s">
        <v>102</v>
      </c>
    </row>
    <row r="641" spans="2:7" x14ac:dyDescent="0.25">
      <c r="B641" s="96"/>
      <c r="C641" s="97"/>
      <c r="D641" s="98"/>
      <c r="E641" s="108"/>
      <c r="F641" s="74"/>
      <c r="G641" s="75"/>
    </row>
    <row r="642" spans="2:7" x14ac:dyDescent="0.25">
      <c r="B642" s="99" t="s">
        <v>103</v>
      </c>
      <c r="C642" s="97"/>
      <c r="D642" s="98"/>
      <c r="E642" s="108"/>
      <c r="F642" s="74"/>
      <c r="G642" s="75"/>
    </row>
    <row r="643" spans="2:7" x14ac:dyDescent="0.25">
      <c r="B643" s="100" t="s">
        <v>227</v>
      </c>
      <c r="C643" s="101" t="s">
        <v>132</v>
      </c>
      <c r="D643" s="115">
        <v>6.0000000000000001E-3</v>
      </c>
      <c r="E643" s="102">
        <v>1</v>
      </c>
      <c r="F643" s="69"/>
      <c r="G643" s="70"/>
    </row>
    <row r="644" spans="2:7" x14ac:dyDescent="0.25">
      <c r="B644" s="100" t="s">
        <v>228</v>
      </c>
      <c r="C644" s="101" t="s">
        <v>132</v>
      </c>
      <c r="D644" s="115">
        <v>0.06</v>
      </c>
      <c r="E644" s="102">
        <v>1</v>
      </c>
      <c r="F644" s="69"/>
      <c r="G644" s="70"/>
    </row>
    <row r="645" spans="2:7" x14ac:dyDescent="0.25">
      <c r="B645" s="96"/>
      <c r="C645" s="97"/>
      <c r="D645" s="98"/>
      <c r="E645" s="108"/>
      <c r="F645" s="74" t="s">
        <v>110</v>
      </c>
      <c r="G645" s="110"/>
    </row>
    <row r="646" spans="2:7" x14ac:dyDescent="0.25">
      <c r="B646" s="99" t="s">
        <v>111</v>
      </c>
      <c r="C646" s="97"/>
      <c r="D646" s="98"/>
      <c r="E646" s="108"/>
      <c r="F646" s="74"/>
      <c r="G646" s="75"/>
    </row>
    <row r="647" spans="2:7" x14ac:dyDescent="0.25">
      <c r="B647" s="100" t="s">
        <v>226</v>
      </c>
      <c r="C647" s="101" t="s">
        <v>113</v>
      </c>
      <c r="D647" s="115">
        <v>0.2</v>
      </c>
      <c r="E647" s="102"/>
      <c r="F647" s="69"/>
      <c r="G647" s="70"/>
    </row>
    <row r="648" spans="2:7" x14ac:dyDescent="0.25">
      <c r="B648" s="96"/>
      <c r="C648" s="97"/>
      <c r="D648" s="98"/>
      <c r="E648" s="108"/>
      <c r="F648" s="74" t="s">
        <v>147</v>
      </c>
      <c r="G648" s="110"/>
    </row>
    <row r="649" spans="2:7" x14ac:dyDescent="0.25">
      <c r="B649" s="99" t="s">
        <v>115</v>
      </c>
      <c r="C649" s="97"/>
      <c r="D649" s="98"/>
      <c r="E649" s="108"/>
      <c r="F649" s="74"/>
      <c r="G649" s="75"/>
    </row>
    <row r="650" spans="2:7" x14ac:dyDescent="0.25">
      <c r="B650" s="100" t="s">
        <v>212</v>
      </c>
      <c r="C650" s="101" t="s">
        <v>213</v>
      </c>
      <c r="D650" s="115">
        <v>0.125</v>
      </c>
      <c r="E650" s="102"/>
      <c r="F650" s="69"/>
      <c r="G650" s="70"/>
    </row>
    <row r="651" spans="2:7" x14ac:dyDescent="0.25">
      <c r="B651" s="100" t="s">
        <v>229</v>
      </c>
      <c r="C651" s="101" t="s">
        <v>136</v>
      </c>
      <c r="D651" s="115">
        <v>0.06</v>
      </c>
      <c r="E651" s="102"/>
      <c r="F651" s="69"/>
      <c r="G651" s="70"/>
    </row>
    <row r="652" spans="2:7" x14ac:dyDescent="0.25">
      <c r="B652" s="100" t="s">
        <v>116</v>
      </c>
      <c r="C652" s="101" t="s">
        <v>59</v>
      </c>
      <c r="D652" s="115">
        <v>0.10299999999999999</v>
      </c>
      <c r="E652" s="102"/>
      <c r="F652" s="69"/>
      <c r="G652" s="70"/>
    </row>
    <row r="653" spans="2:7" x14ac:dyDescent="0.25">
      <c r="B653" s="96"/>
      <c r="C653" s="97"/>
      <c r="D653" s="98"/>
      <c r="E653" s="108"/>
      <c r="F653" s="74" t="s">
        <v>117</v>
      </c>
      <c r="G653" s="110"/>
    </row>
    <row r="654" spans="2:7" x14ac:dyDescent="0.25">
      <c r="B654" s="99" t="s">
        <v>118</v>
      </c>
      <c r="C654" s="97"/>
      <c r="D654" s="98"/>
      <c r="E654" s="108"/>
      <c r="F654" s="74"/>
      <c r="G654" s="75"/>
    </row>
    <row r="655" spans="2:7" x14ac:dyDescent="0.25">
      <c r="B655" s="100"/>
      <c r="C655" s="101"/>
      <c r="D655" s="115"/>
      <c r="E655" s="102"/>
      <c r="F655" s="69"/>
      <c r="G655" s="70"/>
    </row>
    <row r="656" spans="2:7" x14ac:dyDescent="0.25">
      <c r="B656" s="96"/>
      <c r="C656" s="97"/>
      <c r="D656" s="98"/>
      <c r="E656" s="108"/>
      <c r="F656" s="74" t="s">
        <v>160</v>
      </c>
      <c r="G656" s="70"/>
    </row>
    <row r="657" spans="1:7" x14ac:dyDescent="0.25">
      <c r="B657" s="96"/>
      <c r="C657" s="97"/>
      <c r="D657" s="98"/>
      <c r="E657" s="108"/>
      <c r="F657" s="74"/>
      <c r="G657" s="75"/>
    </row>
    <row r="658" spans="1:7" x14ac:dyDescent="0.25">
      <c r="B658" s="103"/>
      <c r="C658" s="104"/>
      <c r="D658" s="116"/>
      <c r="E658" s="106" t="s">
        <v>120</v>
      </c>
      <c r="F658" s="83"/>
      <c r="G658" s="84"/>
    </row>
    <row r="660" spans="1:7" x14ac:dyDescent="0.25">
      <c r="A660" s="61">
        <f>+'ADECUACION PPTO'!C59</f>
        <v>5</v>
      </c>
      <c r="B660" s="53" t="s">
        <v>58</v>
      </c>
    </row>
    <row r="661" spans="1:7" x14ac:dyDescent="0.25">
      <c r="A661">
        <f>+'ADECUACION PPTO'!C60</f>
        <v>5.01</v>
      </c>
      <c r="B661" t="s">
        <v>230</v>
      </c>
    </row>
    <row r="663" spans="1:7" x14ac:dyDescent="0.25">
      <c r="B663" s="61" t="str">
        <f>+'ADECUACION PPTO'!D63</f>
        <v>PISOS</v>
      </c>
    </row>
    <row r="664" spans="1:7" ht="15" customHeight="1" x14ac:dyDescent="0.25">
      <c r="A664" s="61">
        <f>+'ADECUACION PPTO'!C63</f>
        <v>6</v>
      </c>
      <c r="B664" s="324" t="s">
        <v>61</v>
      </c>
      <c r="C664" s="324"/>
      <c r="D664" s="324"/>
      <c r="E664" s="324"/>
      <c r="F664" s="62"/>
      <c r="G664" s="63" t="s">
        <v>142</v>
      </c>
    </row>
    <row r="665" spans="1:7" x14ac:dyDescent="0.25">
      <c r="A665">
        <f>+'ADECUACION PPTO'!C64</f>
        <v>6.01</v>
      </c>
      <c r="B665" s="324"/>
      <c r="C665" s="324"/>
      <c r="D665" s="324"/>
      <c r="E665" s="324"/>
      <c r="F665" s="64"/>
      <c r="G665" s="65"/>
    </row>
    <row r="666" spans="1:7" x14ac:dyDescent="0.25">
      <c r="B666" s="66" t="s">
        <v>98</v>
      </c>
      <c r="C666" s="67" t="s">
        <v>13</v>
      </c>
      <c r="D666" s="68" t="s">
        <v>99</v>
      </c>
      <c r="E666" s="68" t="s">
        <v>100</v>
      </c>
      <c r="F666" s="69" t="s">
        <v>101</v>
      </c>
      <c r="G666" s="70" t="s">
        <v>102</v>
      </c>
    </row>
    <row r="667" spans="1:7" x14ac:dyDescent="0.25">
      <c r="B667" s="71"/>
      <c r="C667" s="72"/>
      <c r="D667" s="73"/>
      <c r="E667" s="73"/>
      <c r="F667" s="74"/>
      <c r="G667" s="75"/>
    </row>
    <row r="668" spans="1:7" x14ac:dyDescent="0.25">
      <c r="B668" s="76" t="s">
        <v>111</v>
      </c>
      <c r="C668" s="72"/>
      <c r="D668" s="73"/>
      <c r="E668" s="73"/>
      <c r="F668" s="74"/>
      <c r="G668" s="75"/>
    </row>
    <row r="669" spans="1:7" x14ac:dyDescent="0.25">
      <c r="B669" s="66" t="s">
        <v>127</v>
      </c>
      <c r="C669" s="67" t="s">
        <v>113</v>
      </c>
      <c r="D669" s="68">
        <v>0.5</v>
      </c>
      <c r="E669" s="68"/>
      <c r="F669" s="69"/>
      <c r="G669" s="70"/>
    </row>
    <row r="670" spans="1:7" x14ac:dyDescent="0.25">
      <c r="B670" s="71"/>
      <c r="C670" s="72"/>
      <c r="D670" s="73"/>
      <c r="E670" s="73"/>
      <c r="F670" s="74" t="s">
        <v>114</v>
      </c>
      <c r="G670" s="77"/>
    </row>
    <row r="671" spans="1:7" x14ac:dyDescent="0.25">
      <c r="B671" s="76" t="s">
        <v>115</v>
      </c>
      <c r="C671" s="72"/>
      <c r="D671" s="73"/>
      <c r="E671" s="73"/>
      <c r="F671" s="74"/>
      <c r="G671" s="75"/>
    </row>
    <row r="672" spans="1:7" x14ac:dyDescent="0.25">
      <c r="B672" s="66" t="s">
        <v>116</v>
      </c>
      <c r="C672" s="67" t="s">
        <v>59</v>
      </c>
      <c r="D672" s="68">
        <v>0.10299999999999999</v>
      </c>
      <c r="E672" s="68"/>
      <c r="F672" s="69"/>
      <c r="G672" s="70"/>
    </row>
    <row r="673" spans="1:7" x14ac:dyDescent="0.25">
      <c r="B673" s="71"/>
      <c r="C673" s="72"/>
      <c r="D673" s="73"/>
      <c r="E673" s="73"/>
      <c r="F673" s="74" t="s">
        <v>117</v>
      </c>
      <c r="G673" s="77"/>
    </row>
    <row r="674" spans="1:7" x14ac:dyDescent="0.25">
      <c r="B674" s="76" t="s">
        <v>118</v>
      </c>
      <c r="C674" s="72"/>
      <c r="D674" s="73"/>
      <c r="E674" s="73"/>
      <c r="F674" s="74"/>
      <c r="G674" s="75"/>
    </row>
    <row r="675" spans="1:7" x14ac:dyDescent="0.25">
      <c r="B675" s="66"/>
      <c r="C675" s="67"/>
      <c r="D675" s="68"/>
      <c r="E675" s="68"/>
      <c r="F675" s="69"/>
      <c r="G675" s="70"/>
    </row>
    <row r="676" spans="1:7" x14ac:dyDescent="0.25">
      <c r="B676" s="71"/>
      <c r="C676" s="72"/>
      <c r="D676" s="73"/>
      <c r="E676" s="73"/>
      <c r="F676" s="74" t="s">
        <v>119</v>
      </c>
      <c r="G676" s="70"/>
    </row>
    <row r="677" spans="1:7" x14ac:dyDescent="0.25">
      <c r="B677" s="71"/>
      <c r="C677" s="72"/>
      <c r="D677" s="73"/>
      <c r="E677" s="73"/>
      <c r="F677" s="74"/>
      <c r="G677" s="75"/>
    </row>
    <row r="678" spans="1:7" x14ac:dyDescent="0.25">
      <c r="B678" s="79"/>
      <c r="C678" s="80"/>
      <c r="D678" s="81"/>
      <c r="E678" s="82" t="s">
        <v>120</v>
      </c>
      <c r="F678" s="83"/>
      <c r="G678" s="84"/>
    </row>
    <row r="680" spans="1:7" ht="15" customHeight="1" x14ac:dyDescent="0.25">
      <c r="B680" s="324" t="s">
        <v>62</v>
      </c>
      <c r="C680" s="324"/>
      <c r="D680" s="324"/>
      <c r="E680" s="324"/>
      <c r="F680" s="85"/>
      <c r="G680" s="63" t="s">
        <v>142</v>
      </c>
    </row>
    <row r="681" spans="1:7" x14ac:dyDescent="0.25">
      <c r="A681">
        <f>+'ADECUACION PPTO'!C65</f>
        <v>6.02</v>
      </c>
      <c r="B681" s="324"/>
      <c r="C681" s="324"/>
      <c r="D681" s="324"/>
      <c r="E681" s="324"/>
      <c r="F681" s="86"/>
      <c r="G681" s="65"/>
    </row>
    <row r="682" spans="1:7" x14ac:dyDescent="0.25">
      <c r="B682" s="66" t="s">
        <v>98</v>
      </c>
      <c r="C682" s="67" t="s">
        <v>13</v>
      </c>
      <c r="D682" s="68" t="s">
        <v>99</v>
      </c>
      <c r="E682" s="87" t="s">
        <v>100</v>
      </c>
      <c r="F682" s="69" t="s">
        <v>101</v>
      </c>
      <c r="G682" s="70" t="s">
        <v>102</v>
      </c>
    </row>
    <row r="683" spans="1:7" x14ac:dyDescent="0.25">
      <c r="B683" s="71"/>
      <c r="C683" s="72"/>
      <c r="D683" s="73"/>
      <c r="E683" s="88"/>
      <c r="F683" s="74"/>
      <c r="G683" s="75"/>
    </row>
    <row r="684" spans="1:7" x14ac:dyDescent="0.25">
      <c r="B684" s="76" t="s">
        <v>103</v>
      </c>
      <c r="C684" s="72"/>
      <c r="D684" s="73"/>
      <c r="E684" s="88"/>
      <c r="F684" s="74"/>
      <c r="G684" s="75"/>
    </row>
    <row r="685" spans="1:7" x14ac:dyDescent="0.25">
      <c r="B685" s="66" t="s">
        <v>231</v>
      </c>
      <c r="C685" s="67" t="s">
        <v>106</v>
      </c>
      <c r="D685" s="68">
        <v>0.05</v>
      </c>
      <c r="E685" s="87"/>
      <c r="F685" s="69"/>
      <c r="G685" s="70"/>
    </row>
    <row r="686" spans="1:7" x14ac:dyDescent="0.25">
      <c r="B686" s="66" t="s">
        <v>232</v>
      </c>
      <c r="C686" s="67" t="s">
        <v>13</v>
      </c>
      <c r="D686" s="68">
        <v>0.33500000000000002</v>
      </c>
      <c r="E686" s="87"/>
      <c r="F686" s="69"/>
      <c r="G686" s="70"/>
    </row>
    <row r="687" spans="1:7" x14ac:dyDescent="0.25">
      <c r="B687" s="66" t="s">
        <v>126</v>
      </c>
      <c r="C687" s="67" t="s">
        <v>15</v>
      </c>
      <c r="D687" s="68">
        <v>0.15</v>
      </c>
      <c r="E687" s="87"/>
      <c r="F687" s="69"/>
      <c r="G687" s="70"/>
    </row>
    <row r="688" spans="1:7" x14ac:dyDescent="0.25">
      <c r="B688" s="71"/>
      <c r="C688" s="72"/>
      <c r="D688" s="73"/>
      <c r="E688" s="88"/>
      <c r="F688" s="74" t="s">
        <v>110</v>
      </c>
      <c r="G688" s="77"/>
    </row>
    <row r="689" spans="1:7" x14ac:dyDescent="0.25">
      <c r="B689" s="76" t="s">
        <v>111</v>
      </c>
      <c r="C689" s="72"/>
      <c r="D689" s="73"/>
      <c r="E689" s="88"/>
      <c r="F689" s="74"/>
      <c r="G689" s="75"/>
    </row>
    <row r="690" spans="1:7" x14ac:dyDescent="0.25">
      <c r="B690" s="66" t="s">
        <v>112</v>
      </c>
      <c r="C690" s="67" t="s">
        <v>113</v>
      </c>
      <c r="D690" s="68">
        <v>0.8</v>
      </c>
      <c r="E690" s="87"/>
      <c r="F690" s="69">
        <v>24195</v>
      </c>
      <c r="G690" s="70"/>
    </row>
    <row r="691" spans="1:7" x14ac:dyDescent="0.25">
      <c r="B691" s="71"/>
      <c r="C691" s="72"/>
      <c r="D691" s="73"/>
      <c r="E691" s="88"/>
      <c r="F691" s="74" t="s">
        <v>114</v>
      </c>
      <c r="G691" s="77"/>
    </row>
    <row r="692" spans="1:7" x14ac:dyDescent="0.25">
      <c r="B692" s="76" t="s">
        <v>115</v>
      </c>
      <c r="C692" s="72"/>
      <c r="D692" s="73"/>
      <c r="E692" s="88"/>
      <c r="F692" s="74"/>
      <c r="G692" s="75"/>
    </row>
    <row r="693" spans="1:7" x14ac:dyDescent="0.25">
      <c r="B693" s="66" t="s">
        <v>116</v>
      </c>
      <c r="C693" s="67" t="s">
        <v>59</v>
      </c>
      <c r="D693" s="68">
        <v>0.40200000000000002</v>
      </c>
      <c r="E693" s="87"/>
      <c r="F693" s="69">
        <v>1690</v>
      </c>
      <c r="G693" s="70"/>
    </row>
    <row r="694" spans="1:7" x14ac:dyDescent="0.25">
      <c r="B694" s="71"/>
      <c r="C694" s="72"/>
      <c r="D694" s="73"/>
      <c r="E694" s="88"/>
      <c r="F694" s="74" t="s">
        <v>117</v>
      </c>
      <c r="G694" s="77"/>
    </row>
    <row r="695" spans="1:7" x14ac:dyDescent="0.25">
      <c r="B695" s="76" t="s">
        <v>118</v>
      </c>
      <c r="C695" s="72"/>
      <c r="D695" s="73"/>
      <c r="E695" s="88"/>
      <c r="F695" s="74"/>
      <c r="G695" s="75"/>
    </row>
    <row r="696" spans="1:7" x14ac:dyDescent="0.25">
      <c r="B696" s="66"/>
      <c r="C696" s="67"/>
      <c r="D696" s="68"/>
      <c r="E696" s="87"/>
      <c r="F696" s="69"/>
      <c r="G696" s="70"/>
    </row>
    <row r="697" spans="1:7" x14ac:dyDescent="0.25">
      <c r="B697" s="71"/>
      <c r="C697" s="72"/>
      <c r="D697" s="73"/>
      <c r="E697" s="88"/>
      <c r="F697" s="74" t="s">
        <v>119</v>
      </c>
      <c r="G697" s="70"/>
    </row>
    <row r="698" spans="1:7" x14ac:dyDescent="0.25">
      <c r="B698" s="71"/>
      <c r="C698" s="72"/>
      <c r="D698" s="73"/>
      <c r="E698" s="88"/>
      <c r="F698" s="74"/>
      <c r="G698" s="75"/>
    </row>
    <row r="699" spans="1:7" x14ac:dyDescent="0.25">
      <c r="B699" s="79"/>
      <c r="C699" s="80"/>
      <c r="D699" s="81"/>
      <c r="E699" s="82" t="s">
        <v>120</v>
      </c>
      <c r="F699" s="83"/>
      <c r="G699" s="84"/>
    </row>
    <row r="701" spans="1:7" ht="15" customHeight="1" x14ac:dyDescent="0.25">
      <c r="B701" s="324" t="s">
        <v>63</v>
      </c>
      <c r="C701" s="324"/>
      <c r="D701" s="324"/>
      <c r="E701" s="324"/>
      <c r="F701" s="85"/>
      <c r="G701" s="63" t="s">
        <v>142</v>
      </c>
    </row>
    <row r="702" spans="1:7" x14ac:dyDescent="0.25">
      <c r="A702">
        <f>+'ADECUACION PPTO'!C66</f>
        <v>6.0299999999999994</v>
      </c>
      <c r="B702" s="324"/>
      <c r="C702" s="324"/>
      <c r="D702" s="324"/>
      <c r="E702" s="324"/>
      <c r="F702" s="86"/>
      <c r="G702" s="65"/>
    </row>
    <row r="703" spans="1:7" x14ac:dyDescent="0.25">
      <c r="B703" s="66" t="s">
        <v>98</v>
      </c>
      <c r="C703" s="67" t="s">
        <v>13</v>
      </c>
      <c r="D703" s="68" t="s">
        <v>99</v>
      </c>
      <c r="E703" s="87" t="s">
        <v>100</v>
      </c>
      <c r="F703" s="69" t="s">
        <v>101</v>
      </c>
      <c r="G703" s="70" t="s">
        <v>102</v>
      </c>
    </row>
    <row r="704" spans="1:7" x14ac:dyDescent="0.25">
      <c r="B704" s="71"/>
      <c r="C704" s="72"/>
      <c r="D704" s="73"/>
      <c r="E704" s="88"/>
      <c r="F704" s="74"/>
      <c r="G704" s="75"/>
    </row>
    <row r="705" spans="2:7" x14ac:dyDescent="0.25">
      <c r="B705" s="76" t="s">
        <v>103</v>
      </c>
      <c r="C705" s="72"/>
      <c r="D705" s="73"/>
      <c r="E705" s="88"/>
      <c r="F705" s="74"/>
      <c r="G705" s="75"/>
    </row>
    <row r="706" spans="2:7" x14ac:dyDescent="0.25">
      <c r="B706" s="100" t="s">
        <v>233</v>
      </c>
      <c r="C706" s="101" t="s">
        <v>132</v>
      </c>
      <c r="D706" s="115">
        <v>2.5000000000000001E-2</v>
      </c>
      <c r="E706" s="102">
        <v>1</v>
      </c>
      <c r="F706" s="69"/>
      <c r="G706" s="70"/>
    </row>
    <row r="707" spans="2:7" x14ac:dyDescent="0.25">
      <c r="B707" s="100" t="s">
        <v>234</v>
      </c>
      <c r="C707" s="101" t="s">
        <v>13</v>
      </c>
      <c r="D707" s="115">
        <v>0.15</v>
      </c>
      <c r="E707" s="102">
        <v>1</v>
      </c>
      <c r="F707" s="69"/>
      <c r="G707" s="70"/>
    </row>
    <row r="708" spans="2:7" x14ac:dyDescent="0.25">
      <c r="B708" s="100" t="s">
        <v>235</v>
      </c>
      <c r="C708" s="101" t="s">
        <v>132</v>
      </c>
      <c r="D708" s="115">
        <v>1.4999999999999999E-2</v>
      </c>
      <c r="E708" s="102">
        <v>1</v>
      </c>
      <c r="F708" s="69"/>
      <c r="G708" s="70"/>
    </row>
    <row r="709" spans="2:7" x14ac:dyDescent="0.25">
      <c r="B709" s="100" t="s">
        <v>236</v>
      </c>
      <c r="C709" s="101" t="s">
        <v>237</v>
      </c>
      <c r="D709" s="115">
        <v>1.4999999999999999E-2</v>
      </c>
      <c r="E709" s="102">
        <v>1</v>
      </c>
      <c r="F709" s="69"/>
      <c r="G709" s="70"/>
    </row>
    <row r="710" spans="2:7" x14ac:dyDescent="0.25">
      <c r="B710" s="66" t="s">
        <v>224</v>
      </c>
      <c r="C710" s="67" t="s">
        <v>207</v>
      </c>
      <c r="D710" s="68">
        <v>1</v>
      </c>
      <c r="E710" s="87"/>
      <c r="F710" s="69"/>
      <c r="G710" s="70"/>
    </row>
    <row r="711" spans="2:7" x14ac:dyDescent="0.25">
      <c r="B711" s="66" t="s">
        <v>238</v>
      </c>
      <c r="C711" s="67" t="s">
        <v>125</v>
      </c>
      <c r="D711" s="68">
        <v>2.5</v>
      </c>
      <c r="E711" s="87"/>
      <c r="F711" s="69"/>
      <c r="G711" s="70"/>
    </row>
    <row r="712" spans="2:7" x14ac:dyDescent="0.25">
      <c r="B712" s="66" t="s">
        <v>239</v>
      </c>
      <c r="C712" s="67" t="s">
        <v>223</v>
      </c>
      <c r="D712" s="68">
        <v>0.1</v>
      </c>
      <c r="E712" s="87"/>
      <c r="F712" s="69"/>
      <c r="G712" s="70"/>
    </row>
    <row r="713" spans="2:7" x14ac:dyDescent="0.25">
      <c r="B713" s="66" t="s">
        <v>240</v>
      </c>
      <c r="C713" s="67" t="s">
        <v>132</v>
      </c>
      <c r="D713" s="68">
        <v>0.05</v>
      </c>
      <c r="E713" s="87"/>
      <c r="F713" s="69"/>
      <c r="G713" s="70"/>
    </row>
    <row r="714" spans="2:7" x14ac:dyDescent="0.25">
      <c r="B714" s="66" t="s">
        <v>241</v>
      </c>
      <c r="C714" s="67" t="s">
        <v>242</v>
      </c>
      <c r="D714" s="68">
        <v>0.01</v>
      </c>
      <c r="E714" s="87"/>
      <c r="F714" s="69"/>
      <c r="G714" s="70"/>
    </row>
    <row r="715" spans="2:7" x14ac:dyDescent="0.25">
      <c r="B715" s="66" t="s">
        <v>243</v>
      </c>
      <c r="C715" s="67" t="s">
        <v>19</v>
      </c>
      <c r="D715" s="68">
        <v>1</v>
      </c>
      <c r="E715" s="87">
        <v>2</v>
      </c>
      <c r="F715" s="69"/>
      <c r="G715" s="70"/>
    </row>
    <row r="716" spans="2:7" x14ac:dyDescent="0.25">
      <c r="B716" s="66" t="s">
        <v>203</v>
      </c>
      <c r="C716" s="67" t="s">
        <v>15</v>
      </c>
      <c r="D716" s="68">
        <v>0.04</v>
      </c>
      <c r="E716" s="87"/>
      <c r="F716" s="69"/>
      <c r="G716" s="70"/>
    </row>
    <row r="717" spans="2:7" x14ac:dyDescent="0.25">
      <c r="B717" s="71"/>
      <c r="C717" s="72"/>
      <c r="D717" s="73"/>
      <c r="E717" s="88"/>
      <c r="F717" s="74" t="s">
        <v>110</v>
      </c>
      <c r="G717" s="77"/>
    </row>
    <row r="718" spans="2:7" x14ac:dyDescent="0.25">
      <c r="B718" s="76" t="s">
        <v>111</v>
      </c>
      <c r="C718" s="72"/>
      <c r="D718" s="73"/>
      <c r="E718" s="88"/>
      <c r="F718" s="74"/>
      <c r="G718" s="75"/>
    </row>
    <row r="719" spans="2:7" x14ac:dyDescent="0.25">
      <c r="B719" s="100" t="s">
        <v>244</v>
      </c>
      <c r="C719" s="101" t="s">
        <v>171</v>
      </c>
      <c r="D719" s="115">
        <v>0.2</v>
      </c>
      <c r="E719" s="102">
        <v>0</v>
      </c>
      <c r="F719" s="69"/>
      <c r="G719" s="70"/>
    </row>
    <row r="720" spans="2:7" x14ac:dyDescent="0.25">
      <c r="B720" s="66" t="s">
        <v>245</v>
      </c>
      <c r="C720" s="67" t="s">
        <v>113</v>
      </c>
      <c r="D720" s="68">
        <v>0.32</v>
      </c>
      <c r="E720" s="87"/>
      <c r="F720" s="69"/>
      <c r="G720" s="70"/>
    </row>
    <row r="721" spans="1:7" x14ac:dyDescent="0.25">
      <c r="B721" s="66" t="s">
        <v>112</v>
      </c>
      <c r="C721" s="67" t="s">
        <v>113</v>
      </c>
      <c r="D721" s="68">
        <v>0.8</v>
      </c>
      <c r="E721" s="87"/>
      <c r="F721" s="69"/>
      <c r="G721" s="70"/>
    </row>
    <row r="722" spans="1:7" x14ac:dyDescent="0.25">
      <c r="B722" s="71"/>
      <c r="C722" s="72"/>
      <c r="D722" s="73"/>
      <c r="E722" s="88"/>
      <c r="F722" s="74" t="s">
        <v>114</v>
      </c>
      <c r="G722" s="77"/>
    </row>
    <row r="723" spans="1:7" x14ac:dyDescent="0.25">
      <c r="B723" s="76" t="s">
        <v>115</v>
      </c>
      <c r="C723" s="72"/>
      <c r="D723" s="73"/>
      <c r="E723" s="88"/>
      <c r="F723" s="74"/>
      <c r="G723" s="75"/>
    </row>
    <row r="724" spans="1:7" x14ac:dyDescent="0.25">
      <c r="B724" s="66" t="s">
        <v>246</v>
      </c>
      <c r="C724" s="67" t="s">
        <v>136</v>
      </c>
      <c r="D724" s="68">
        <v>0.2</v>
      </c>
      <c r="E724" s="87"/>
      <c r="F724" s="69"/>
      <c r="G724" s="70"/>
    </row>
    <row r="725" spans="1:7" x14ac:dyDescent="0.25">
      <c r="B725" s="66" t="s">
        <v>116</v>
      </c>
      <c r="C725" s="67" t="s">
        <v>59</v>
      </c>
      <c r="D725" s="68">
        <v>0.5</v>
      </c>
      <c r="E725" s="87"/>
      <c r="F725" s="69"/>
      <c r="G725" s="70"/>
    </row>
    <row r="726" spans="1:7" x14ac:dyDescent="0.25">
      <c r="B726" s="71"/>
      <c r="C726" s="72"/>
      <c r="D726" s="73"/>
      <c r="E726" s="88"/>
      <c r="F726" s="74" t="s">
        <v>117</v>
      </c>
      <c r="G726" s="77"/>
    </row>
    <row r="727" spans="1:7" x14ac:dyDescent="0.25">
      <c r="B727" s="76" t="s">
        <v>118</v>
      </c>
      <c r="C727" s="72"/>
      <c r="D727" s="73"/>
      <c r="E727" s="88"/>
      <c r="F727" s="74"/>
      <c r="G727" s="75"/>
    </row>
    <row r="728" spans="1:7" x14ac:dyDescent="0.25">
      <c r="B728" s="66"/>
      <c r="C728" s="67"/>
      <c r="D728" s="68"/>
      <c r="E728" s="87"/>
      <c r="F728" s="69"/>
      <c r="G728" s="70"/>
    </row>
    <row r="729" spans="1:7" x14ac:dyDescent="0.25">
      <c r="B729" s="71"/>
      <c r="C729" s="72"/>
      <c r="D729" s="73"/>
      <c r="E729" s="88"/>
      <c r="F729" s="74" t="s">
        <v>119</v>
      </c>
      <c r="G729" s="70"/>
    </row>
    <row r="730" spans="1:7" x14ac:dyDescent="0.25">
      <c r="B730" s="71"/>
      <c r="C730" s="72"/>
      <c r="D730" s="73"/>
      <c r="E730" s="88"/>
      <c r="F730" s="74"/>
      <c r="G730" s="75"/>
    </row>
    <row r="731" spans="1:7" x14ac:dyDescent="0.25">
      <c r="B731" s="79"/>
      <c r="C731" s="80"/>
      <c r="D731" s="81"/>
      <c r="E731" s="82" t="s">
        <v>120</v>
      </c>
      <c r="F731" s="83"/>
      <c r="G731" s="84"/>
    </row>
    <row r="733" spans="1:7" x14ac:dyDescent="0.25">
      <c r="B733" s="61" t="str">
        <f>+'ADECUACION PPTO'!D69</f>
        <v>CARPINTERIA METALICA</v>
      </c>
    </row>
    <row r="734" spans="1:7" ht="15" customHeight="1" x14ac:dyDescent="0.25">
      <c r="A734" s="61">
        <f>+'ADECUACION PPTO'!C69</f>
        <v>7</v>
      </c>
      <c r="B734" s="326" t="s">
        <v>66</v>
      </c>
      <c r="C734" s="326"/>
      <c r="D734" s="326"/>
      <c r="E734" s="326"/>
      <c r="F734" s="85"/>
      <c r="G734" s="91" t="s">
        <v>97</v>
      </c>
    </row>
    <row r="735" spans="1:7" x14ac:dyDescent="0.25">
      <c r="A735">
        <f>+'ADECUACION PPTO'!C70</f>
        <v>7.01</v>
      </c>
      <c r="B735" s="326"/>
      <c r="C735" s="326"/>
      <c r="D735" s="326"/>
      <c r="E735" s="326"/>
      <c r="F735" s="86"/>
      <c r="G735" s="147"/>
    </row>
    <row r="736" spans="1:7" x14ac:dyDescent="0.25">
      <c r="B736" s="92" t="s">
        <v>98</v>
      </c>
      <c r="C736" s="93" t="s">
        <v>13</v>
      </c>
      <c r="D736" s="94" t="s">
        <v>99</v>
      </c>
      <c r="E736" s="107" t="s">
        <v>100</v>
      </c>
      <c r="F736" s="95" t="s">
        <v>101</v>
      </c>
      <c r="G736" s="70" t="s">
        <v>102</v>
      </c>
    </row>
    <row r="737" spans="2:7" x14ac:dyDescent="0.25">
      <c r="B737" s="96"/>
      <c r="C737" s="97"/>
      <c r="D737" s="98"/>
      <c r="E737" s="108"/>
      <c r="F737" s="74"/>
      <c r="G737" s="75"/>
    </row>
    <row r="738" spans="2:7" x14ac:dyDescent="0.25">
      <c r="B738" s="99" t="s">
        <v>103</v>
      </c>
      <c r="C738" s="97"/>
      <c r="D738" s="98"/>
      <c r="E738" s="108"/>
      <c r="F738" s="74"/>
      <c r="G738" s="75"/>
    </row>
    <row r="739" spans="2:7" x14ac:dyDescent="0.25">
      <c r="B739" s="100" t="s">
        <v>247</v>
      </c>
      <c r="C739" s="101" t="s">
        <v>11</v>
      </c>
      <c r="D739" s="115">
        <v>1.5</v>
      </c>
      <c r="E739" s="102">
        <v>5</v>
      </c>
      <c r="F739" s="69"/>
      <c r="G739" s="70"/>
    </row>
    <row r="740" spans="2:7" x14ac:dyDescent="0.25">
      <c r="B740" s="100" t="s">
        <v>248</v>
      </c>
      <c r="C740" s="101" t="s">
        <v>249</v>
      </c>
      <c r="D740" s="115">
        <v>0.1</v>
      </c>
      <c r="E740" s="102"/>
      <c r="F740" s="69"/>
      <c r="G740" s="70"/>
    </row>
    <row r="741" spans="2:7" x14ac:dyDescent="0.25">
      <c r="B741" s="100" t="s">
        <v>239</v>
      </c>
      <c r="C741" s="101" t="s">
        <v>223</v>
      </c>
      <c r="D741" s="115">
        <v>1</v>
      </c>
      <c r="E741" s="102"/>
      <c r="F741" s="69"/>
      <c r="G741" s="70"/>
    </row>
    <row r="742" spans="2:7" x14ac:dyDescent="0.25">
      <c r="B742" s="100" t="s">
        <v>250</v>
      </c>
      <c r="C742" s="101" t="s">
        <v>132</v>
      </c>
      <c r="D742" s="115">
        <v>0.04</v>
      </c>
      <c r="E742" s="102"/>
      <c r="F742" s="69"/>
      <c r="G742" s="70"/>
    </row>
    <row r="743" spans="2:7" ht="16.5" x14ac:dyDescent="0.3">
      <c r="B743" s="100" t="s">
        <v>251</v>
      </c>
      <c r="C743" s="101" t="s">
        <v>252</v>
      </c>
      <c r="D743" s="115">
        <v>0.02</v>
      </c>
      <c r="E743" s="102"/>
      <c r="F743" s="69"/>
      <c r="G743" s="70"/>
    </row>
    <row r="744" spans="2:7" x14ac:dyDescent="0.25">
      <c r="B744" s="100" t="s">
        <v>253</v>
      </c>
      <c r="C744" s="101" t="s">
        <v>13</v>
      </c>
      <c r="D744" s="115">
        <v>0.66500000000000004</v>
      </c>
      <c r="E744" s="102">
        <v>5</v>
      </c>
      <c r="F744" s="69"/>
      <c r="G744" s="70"/>
    </row>
    <row r="745" spans="2:7" x14ac:dyDescent="0.25">
      <c r="B745" s="100" t="s">
        <v>254</v>
      </c>
      <c r="C745" s="101" t="s">
        <v>125</v>
      </c>
      <c r="D745" s="115">
        <v>0.4</v>
      </c>
      <c r="E745" s="102"/>
      <c r="F745" s="69"/>
      <c r="G745" s="70"/>
    </row>
    <row r="746" spans="2:7" x14ac:dyDescent="0.25">
      <c r="B746" s="96"/>
      <c r="C746" s="97"/>
      <c r="D746" s="98"/>
      <c r="E746" s="108"/>
      <c r="F746" s="74" t="s">
        <v>110</v>
      </c>
      <c r="G746" s="110"/>
    </row>
    <row r="747" spans="2:7" x14ac:dyDescent="0.25">
      <c r="B747" s="99" t="s">
        <v>111</v>
      </c>
      <c r="C747" s="97"/>
      <c r="D747" s="98"/>
      <c r="E747" s="108"/>
      <c r="F747" s="74"/>
      <c r="G747" s="75"/>
    </row>
    <row r="748" spans="2:7" x14ac:dyDescent="0.25">
      <c r="B748" s="100" t="s">
        <v>211</v>
      </c>
      <c r="C748" s="101" t="s">
        <v>113</v>
      </c>
      <c r="D748" s="115">
        <v>4.5</v>
      </c>
      <c r="E748" s="102"/>
      <c r="F748" s="69"/>
      <c r="G748" s="70"/>
    </row>
    <row r="749" spans="2:7" x14ac:dyDescent="0.25">
      <c r="B749" s="96"/>
      <c r="C749" s="97"/>
      <c r="D749" s="98"/>
      <c r="E749" s="108"/>
      <c r="F749" s="74" t="s">
        <v>147</v>
      </c>
      <c r="G749" s="110"/>
    </row>
    <row r="750" spans="2:7" x14ac:dyDescent="0.25">
      <c r="B750" s="99" t="s">
        <v>115</v>
      </c>
      <c r="C750" s="97"/>
      <c r="D750" s="98"/>
      <c r="E750" s="108"/>
      <c r="F750" s="74"/>
      <c r="G750" s="75"/>
    </row>
    <row r="751" spans="2:7" x14ac:dyDescent="0.25">
      <c r="B751" s="100" t="s">
        <v>255</v>
      </c>
      <c r="C751" s="101" t="s">
        <v>136</v>
      </c>
      <c r="D751" s="115">
        <v>0.5</v>
      </c>
      <c r="E751" s="102"/>
      <c r="F751" s="69"/>
      <c r="G751" s="70"/>
    </row>
    <row r="752" spans="2:7" x14ac:dyDescent="0.25">
      <c r="B752" s="100" t="s">
        <v>256</v>
      </c>
      <c r="C752" s="101" t="s">
        <v>136</v>
      </c>
      <c r="D752" s="115">
        <v>1</v>
      </c>
      <c r="E752" s="102"/>
      <c r="F752" s="69"/>
      <c r="G752" s="70"/>
    </row>
    <row r="753" spans="1:7" x14ac:dyDescent="0.25">
      <c r="B753" s="100" t="s">
        <v>257</v>
      </c>
      <c r="C753" s="101" t="s">
        <v>258</v>
      </c>
      <c r="D753" s="115">
        <v>8.6</v>
      </c>
      <c r="E753" s="102"/>
      <c r="F753" s="69"/>
      <c r="G753" s="70"/>
    </row>
    <row r="754" spans="1:7" x14ac:dyDescent="0.25">
      <c r="B754" s="100" t="s">
        <v>116</v>
      </c>
      <c r="C754" s="101" t="s">
        <v>59</v>
      </c>
      <c r="D754" s="115">
        <v>12.486000000000001</v>
      </c>
      <c r="E754" s="102"/>
      <c r="F754" s="69"/>
      <c r="G754" s="70"/>
    </row>
    <row r="755" spans="1:7" x14ac:dyDescent="0.25">
      <c r="B755" s="96"/>
      <c r="C755" s="97"/>
      <c r="D755" s="98"/>
      <c r="E755" s="108"/>
      <c r="F755" s="74" t="s">
        <v>117</v>
      </c>
      <c r="G755" s="110"/>
    </row>
    <row r="756" spans="1:7" x14ac:dyDescent="0.25">
      <c r="B756" s="99" t="s">
        <v>118</v>
      </c>
      <c r="C756" s="97"/>
      <c r="D756" s="98"/>
      <c r="E756" s="108"/>
      <c r="F756" s="74"/>
      <c r="G756" s="75"/>
    </row>
    <row r="757" spans="1:7" x14ac:dyDescent="0.25">
      <c r="B757" s="100"/>
      <c r="C757" s="101"/>
      <c r="D757" s="115"/>
      <c r="E757" s="102"/>
      <c r="F757" s="69"/>
      <c r="G757" s="70"/>
    </row>
    <row r="758" spans="1:7" x14ac:dyDescent="0.25">
      <c r="B758" s="96"/>
      <c r="C758" s="97"/>
      <c r="D758" s="98"/>
      <c r="E758" s="108"/>
      <c r="F758" s="74" t="s">
        <v>160</v>
      </c>
      <c r="G758" s="70"/>
    </row>
    <row r="759" spans="1:7" x14ac:dyDescent="0.25">
      <c r="B759" s="96"/>
      <c r="C759" s="97"/>
      <c r="D759" s="98"/>
      <c r="E759" s="108"/>
      <c r="F759" s="74"/>
      <c r="G759" s="75"/>
    </row>
    <row r="760" spans="1:7" x14ac:dyDescent="0.25">
      <c r="B760" s="103"/>
      <c r="C760" s="104"/>
      <c r="D760" s="116"/>
      <c r="E760" s="106" t="s">
        <v>120</v>
      </c>
      <c r="F760" s="83"/>
      <c r="G760" s="84"/>
    </row>
    <row r="762" spans="1:7" ht="15" customHeight="1" x14ac:dyDescent="0.25">
      <c r="B762" s="324" t="s">
        <v>67</v>
      </c>
      <c r="C762" s="324"/>
      <c r="D762" s="324"/>
      <c r="E762" s="324"/>
      <c r="F762" s="85"/>
      <c r="G762" s="63" t="s">
        <v>121</v>
      </c>
    </row>
    <row r="763" spans="1:7" x14ac:dyDescent="0.25">
      <c r="A763">
        <f>+'ADECUACION PPTO'!C71</f>
        <v>7.02</v>
      </c>
      <c r="B763" s="324"/>
      <c r="C763" s="324"/>
      <c r="D763" s="324"/>
      <c r="E763" s="324"/>
      <c r="F763" s="86"/>
      <c r="G763" s="65"/>
    </row>
    <row r="764" spans="1:7" x14ac:dyDescent="0.25">
      <c r="B764" s="66" t="s">
        <v>98</v>
      </c>
      <c r="C764" s="67" t="s">
        <v>13</v>
      </c>
      <c r="D764" s="68" t="s">
        <v>99</v>
      </c>
      <c r="E764" s="87" t="s">
        <v>100</v>
      </c>
      <c r="F764" s="69" t="s">
        <v>101</v>
      </c>
      <c r="G764" s="70" t="s">
        <v>102</v>
      </c>
    </row>
    <row r="765" spans="1:7" x14ac:dyDescent="0.25">
      <c r="B765" s="71"/>
      <c r="C765" s="72"/>
      <c r="D765" s="73"/>
      <c r="E765" s="88"/>
      <c r="F765" s="74"/>
      <c r="G765" s="75"/>
    </row>
    <row r="766" spans="1:7" x14ac:dyDescent="0.25">
      <c r="B766" s="76" t="s">
        <v>103</v>
      </c>
      <c r="C766" s="72"/>
      <c r="D766" s="73"/>
      <c r="E766" s="88"/>
      <c r="F766" s="74"/>
      <c r="G766" s="75"/>
    </row>
    <row r="767" spans="1:7" x14ac:dyDescent="0.25">
      <c r="B767" s="66" t="s">
        <v>239</v>
      </c>
      <c r="C767" s="67" t="s">
        <v>223</v>
      </c>
      <c r="D767" s="68">
        <v>3</v>
      </c>
      <c r="E767" s="87"/>
      <c r="F767" s="69">
        <v>1479</v>
      </c>
      <c r="G767" s="70">
        <v>4437</v>
      </c>
    </row>
    <row r="768" spans="1:7" x14ac:dyDescent="0.25">
      <c r="B768" s="66" t="s">
        <v>259</v>
      </c>
      <c r="C768" s="67" t="s">
        <v>260</v>
      </c>
      <c r="D768" s="68">
        <v>0.18</v>
      </c>
      <c r="E768" s="87"/>
      <c r="F768" s="69">
        <v>63266</v>
      </c>
      <c r="G768" s="70">
        <v>11387.88</v>
      </c>
    </row>
    <row r="769" spans="2:7" x14ac:dyDescent="0.25">
      <c r="B769" s="66" t="s">
        <v>261</v>
      </c>
      <c r="C769" s="67" t="s">
        <v>132</v>
      </c>
      <c r="D769" s="68">
        <v>2.5000000000000001E-2</v>
      </c>
      <c r="E769" s="87"/>
      <c r="F769" s="69">
        <v>47529</v>
      </c>
      <c r="G769" s="70">
        <v>1188.22</v>
      </c>
    </row>
    <row r="770" spans="2:7" x14ac:dyDescent="0.25">
      <c r="B770" s="66" t="s">
        <v>262</v>
      </c>
      <c r="C770" s="67" t="s">
        <v>125</v>
      </c>
      <c r="D770" s="68">
        <v>1.2</v>
      </c>
      <c r="E770" s="87"/>
      <c r="F770" s="69">
        <v>12670</v>
      </c>
      <c r="G770" s="70">
        <v>15204</v>
      </c>
    </row>
    <row r="771" spans="2:7" x14ac:dyDescent="0.25">
      <c r="B771" s="66" t="s">
        <v>263</v>
      </c>
      <c r="C771" s="67" t="s">
        <v>13</v>
      </c>
      <c r="D771" s="68">
        <v>1.7</v>
      </c>
      <c r="E771" s="87"/>
      <c r="F771" s="69">
        <v>57127</v>
      </c>
      <c r="G771" s="70">
        <v>97115.9</v>
      </c>
    </row>
    <row r="772" spans="2:7" x14ac:dyDescent="0.25">
      <c r="B772" s="66" t="s">
        <v>250</v>
      </c>
      <c r="C772" s="67" t="s">
        <v>132</v>
      </c>
      <c r="D772" s="68">
        <v>0.2</v>
      </c>
      <c r="E772" s="87"/>
      <c r="F772" s="69">
        <v>41720</v>
      </c>
      <c r="G772" s="70">
        <v>8344</v>
      </c>
    </row>
    <row r="773" spans="2:7" ht="16.5" x14ac:dyDescent="0.3">
      <c r="B773" s="66" t="s">
        <v>251</v>
      </c>
      <c r="C773" s="67" t="s">
        <v>252</v>
      </c>
      <c r="D773" s="68">
        <v>0.1</v>
      </c>
      <c r="E773" s="87"/>
      <c r="F773" s="69">
        <v>113647</v>
      </c>
      <c r="G773" s="70">
        <v>11364.7</v>
      </c>
    </row>
    <row r="774" spans="2:7" x14ac:dyDescent="0.25">
      <c r="B774" s="66" t="s">
        <v>264</v>
      </c>
      <c r="C774" s="67" t="s">
        <v>13</v>
      </c>
      <c r="D774" s="68">
        <v>1</v>
      </c>
      <c r="E774" s="87"/>
      <c r="F774" s="69">
        <v>9523</v>
      </c>
      <c r="G774" s="70">
        <v>9523</v>
      </c>
    </row>
    <row r="775" spans="2:7" x14ac:dyDescent="0.25">
      <c r="B775" s="71"/>
      <c r="C775" s="72"/>
      <c r="D775" s="73"/>
      <c r="E775" s="88"/>
      <c r="F775" s="74" t="s">
        <v>110</v>
      </c>
      <c r="G775" s="77">
        <v>158564.70000000001</v>
      </c>
    </row>
    <row r="776" spans="2:7" x14ac:dyDescent="0.25">
      <c r="B776" s="76" t="s">
        <v>111</v>
      </c>
      <c r="C776" s="72"/>
      <c r="D776" s="73"/>
      <c r="E776" s="88"/>
      <c r="F776" s="74"/>
      <c r="G776" s="75"/>
    </row>
    <row r="777" spans="2:7" x14ac:dyDescent="0.25">
      <c r="B777" s="66" t="s">
        <v>211</v>
      </c>
      <c r="C777" s="67" t="s">
        <v>113</v>
      </c>
      <c r="D777" s="68">
        <v>4.5</v>
      </c>
      <c r="E777" s="87"/>
      <c r="F777" s="69">
        <v>29034</v>
      </c>
      <c r="G777" s="70">
        <v>130653</v>
      </c>
    </row>
    <row r="778" spans="2:7" x14ac:dyDescent="0.25">
      <c r="B778" s="66" t="s">
        <v>226</v>
      </c>
      <c r="C778" s="67" t="s">
        <v>113</v>
      </c>
      <c r="D778" s="68">
        <v>1</v>
      </c>
      <c r="E778" s="87"/>
      <c r="F778" s="69">
        <v>25709</v>
      </c>
      <c r="G778" s="70">
        <v>25709</v>
      </c>
    </row>
    <row r="779" spans="2:7" x14ac:dyDescent="0.25">
      <c r="B779" s="66" t="s">
        <v>265</v>
      </c>
      <c r="C779" s="67" t="s">
        <v>59</v>
      </c>
      <c r="D779" s="68">
        <v>3.9470000000000001</v>
      </c>
      <c r="E779" s="87"/>
      <c r="F779" s="69">
        <v>10000</v>
      </c>
      <c r="G779" s="70">
        <v>39470</v>
      </c>
    </row>
    <row r="780" spans="2:7" x14ac:dyDescent="0.25">
      <c r="B780" s="71"/>
      <c r="C780" s="72"/>
      <c r="D780" s="73"/>
      <c r="E780" s="88"/>
      <c r="F780" s="74" t="s">
        <v>114</v>
      </c>
      <c r="G780" s="77">
        <v>195832</v>
      </c>
    </row>
    <row r="781" spans="2:7" x14ac:dyDescent="0.25">
      <c r="B781" s="76" t="s">
        <v>115</v>
      </c>
      <c r="C781" s="72"/>
      <c r="D781" s="73"/>
      <c r="E781" s="88"/>
      <c r="F781" s="74"/>
      <c r="G781" s="75"/>
    </row>
    <row r="782" spans="2:7" x14ac:dyDescent="0.25">
      <c r="B782" s="66" t="s">
        <v>266</v>
      </c>
      <c r="C782" s="67" t="s">
        <v>136</v>
      </c>
      <c r="D782" s="68">
        <v>0.2</v>
      </c>
      <c r="E782" s="87"/>
      <c r="F782" s="69">
        <v>28792</v>
      </c>
      <c r="G782" s="70">
        <v>5758.4</v>
      </c>
    </row>
    <row r="783" spans="2:7" x14ac:dyDescent="0.25">
      <c r="B783" s="66" t="s">
        <v>267</v>
      </c>
      <c r="C783" s="67" t="s">
        <v>136</v>
      </c>
      <c r="D783" s="68">
        <v>0.35</v>
      </c>
      <c r="E783" s="87"/>
      <c r="F783" s="69">
        <v>50275</v>
      </c>
      <c r="G783" s="70">
        <v>17596.25</v>
      </c>
    </row>
    <row r="784" spans="2:7" x14ac:dyDescent="0.25">
      <c r="B784" s="66" t="s">
        <v>116</v>
      </c>
      <c r="C784" s="67" t="s">
        <v>59</v>
      </c>
      <c r="D784" s="68">
        <v>1.5</v>
      </c>
      <c r="E784" s="87"/>
      <c r="F784" s="69">
        <v>1690</v>
      </c>
      <c r="G784" s="70">
        <v>2535</v>
      </c>
    </row>
    <row r="785" spans="1:7" x14ac:dyDescent="0.25">
      <c r="B785" s="71"/>
      <c r="C785" s="72"/>
      <c r="D785" s="73"/>
      <c r="E785" s="88"/>
      <c r="F785" s="74" t="s">
        <v>117</v>
      </c>
      <c r="G785" s="77">
        <v>25889.65</v>
      </c>
    </row>
    <row r="786" spans="1:7" x14ac:dyDescent="0.25">
      <c r="B786" s="76" t="s">
        <v>118</v>
      </c>
      <c r="C786" s="72"/>
      <c r="D786" s="73"/>
      <c r="E786" s="88"/>
      <c r="F786" s="74"/>
      <c r="G786" s="75"/>
    </row>
    <row r="787" spans="1:7" x14ac:dyDescent="0.25">
      <c r="B787" s="66"/>
      <c r="C787" s="67"/>
      <c r="D787" s="68"/>
      <c r="E787" s="87"/>
      <c r="F787" s="69"/>
      <c r="G787" s="70"/>
    </row>
    <row r="788" spans="1:7" x14ac:dyDescent="0.25">
      <c r="B788" s="71"/>
      <c r="C788" s="72"/>
      <c r="D788" s="73"/>
      <c r="E788" s="88"/>
      <c r="F788" s="74" t="s">
        <v>119</v>
      </c>
      <c r="G788" s="70">
        <v>0</v>
      </c>
    </row>
    <row r="789" spans="1:7" x14ac:dyDescent="0.25">
      <c r="B789" s="71"/>
      <c r="C789" s="72"/>
      <c r="D789" s="73"/>
      <c r="E789" s="88"/>
      <c r="F789" s="74"/>
      <c r="G789" s="75"/>
    </row>
    <row r="790" spans="1:7" x14ac:dyDescent="0.25">
      <c r="B790" s="79"/>
      <c r="C790" s="80"/>
      <c r="D790" s="81"/>
      <c r="E790" s="82" t="s">
        <v>120</v>
      </c>
      <c r="F790" s="83">
        <v>380286.35</v>
      </c>
      <c r="G790" s="84">
        <v>380290</v>
      </c>
    </row>
    <row r="793" spans="1:7" ht="28.5" x14ac:dyDescent="0.25">
      <c r="A793">
        <f>+'ADECUACION PPTO'!C72</f>
        <v>7.0299999999999994</v>
      </c>
      <c r="B793" s="148" t="s">
        <v>68</v>
      </c>
    </row>
    <row r="794" spans="1:7" x14ac:dyDescent="0.25">
      <c r="B794" t="s">
        <v>265</v>
      </c>
    </row>
    <row r="798" spans="1:7" ht="15" customHeight="1" x14ac:dyDescent="0.25">
      <c r="B798" s="324" t="s">
        <v>69</v>
      </c>
      <c r="C798" s="324"/>
      <c r="D798" s="324"/>
      <c r="E798" s="324"/>
      <c r="F798" s="85"/>
      <c r="G798" s="63" t="s">
        <v>121</v>
      </c>
    </row>
    <row r="799" spans="1:7" x14ac:dyDescent="0.25">
      <c r="A799">
        <f>+'ADECUACION PPTO'!C73</f>
        <v>7.0399999999999991</v>
      </c>
      <c r="B799" s="324"/>
      <c r="C799" s="324"/>
      <c r="D799" s="324"/>
      <c r="E799" s="324"/>
      <c r="F799" s="86"/>
      <c r="G799" s="65"/>
    </row>
    <row r="800" spans="1:7" x14ac:dyDescent="0.25">
      <c r="B800" s="66" t="s">
        <v>98</v>
      </c>
      <c r="C800" s="67" t="s">
        <v>13</v>
      </c>
      <c r="D800" s="68" t="s">
        <v>99</v>
      </c>
      <c r="E800" s="87" t="s">
        <v>100</v>
      </c>
      <c r="F800" s="69" t="s">
        <v>101</v>
      </c>
      <c r="G800" s="70" t="s">
        <v>102</v>
      </c>
    </row>
    <row r="801" spans="2:7" x14ac:dyDescent="0.25">
      <c r="B801" s="71"/>
      <c r="C801" s="72"/>
      <c r="D801" s="73"/>
      <c r="E801" s="88"/>
      <c r="F801" s="74"/>
      <c r="G801" s="75"/>
    </row>
    <row r="802" spans="2:7" x14ac:dyDescent="0.25">
      <c r="B802" s="76" t="s">
        <v>103</v>
      </c>
      <c r="C802" s="72"/>
      <c r="D802" s="73"/>
      <c r="E802" s="88"/>
      <c r="F802" s="74"/>
      <c r="G802" s="75"/>
    </row>
    <row r="803" spans="2:7" x14ac:dyDescent="0.25">
      <c r="B803" s="66" t="s">
        <v>239</v>
      </c>
      <c r="C803" s="67" t="s">
        <v>223</v>
      </c>
      <c r="D803" s="68">
        <v>1</v>
      </c>
      <c r="E803" s="87"/>
      <c r="F803" s="69"/>
      <c r="G803" s="70"/>
    </row>
    <row r="804" spans="2:7" x14ac:dyDescent="0.25">
      <c r="B804" s="66" t="s">
        <v>262</v>
      </c>
      <c r="C804" s="67" t="s">
        <v>125</v>
      </c>
      <c r="D804" s="68">
        <v>0.08</v>
      </c>
      <c r="E804" s="87">
        <v>0.39</v>
      </c>
      <c r="F804" s="69"/>
      <c r="G804" s="70"/>
    </row>
    <row r="805" spans="2:7" x14ac:dyDescent="0.25">
      <c r="B805" s="66" t="s">
        <v>263</v>
      </c>
      <c r="C805" s="67" t="s">
        <v>13</v>
      </c>
      <c r="D805" s="68">
        <v>1.1499999999999999</v>
      </c>
      <c r="E805" s="87"/>
      <c r="F805" s="69"/>
      <c r="G805" s="70"/>
    </row>
    <row r="806" spans="2:7" x14ac:dyDescent="0.25">
      <c r="B806" s="66" t="s">
        <v>250</v>
      </c>
      <c r="C806" s="67" t="s">
        <v>132</v>
      </c>
      <c r="D806" s="68">
        <v>0.06</v>
      </c>
      <c r="E806" s="87"/>
      <c r="F806" s="69"/>
      <c r="G806" s="70"/>
    </row>
    <row r="807" spans="2:7" ht="16.5" x14ac:dyDescent="0.3">
      <c r="B807" s="66" t="s">
        <v>251</v>
      </c>
      <c r="C807" s="67" t="s">
        <v>252</v>
      </c>
      <c r="D807" s="68">
        <v>0.02</v>
      </c>
      <c r="E807" s="87"/>
      <c r="F807" s="69"/>
      <c r="G807" s="70"/>
    </row>
    <row r="808" spans="2:7" x14ac:dyDescent="0.25">
      <c r="B808" s="71"/>
      <c r="C808" s="72"/>
      <c r="D808" s="73"/>
      <c r="E808" s="88"/>
      <c r="F808" s="74" t="s">
        <v>110</v>
      </c>
      <c r="G808" s="77"/>
    </row>
    <row r="809" spans="2:7" x14ac:dyDescent="0.25">
      <c r="B809" s="76" t="s">
        <v>111</v>
      </c>
      <c r="C809" s="72"/>
      <c r="D809" s="73"/>
      <c r="E809" s="88"/>
      <c r="F809" s="74"/>
      <c r="G809" s="75"/>
    </row>
    <row r="810" spans="2:7" x14ac:dyDescent="0.25">
      <c r="B810" s="66" t="s">
        <v>211</v>
      </c>
      <c r="C810" s="67" t="s">
        <v>113</v>
      </c>
      <c r="D810" s="68">
        <v>1.5</v>
      </c>
      <c r="E810" s="87"/>
      <c r="F810" s="69"/>
      <c r="G810" s="70"/>
    </row>
    <row r="811" spans="2:7" x14ac:dyDescent="0.25">
      <c r="B811" s="71"/>
      <c r="C811" s="72"/>
      <c r="D811" s="73"/>
      <c r="E811" s="88"/>
      <c r="F811" s="74" t="s">
        <v>114</v>
      </c>
      <c r="G811" s="77"/>
    </row>
    <row r="812" spans="2:7" x14ac:dyDescent="0.25">
      <c r="B812" s="76" t="s">
        <v>115</v>
      </c>
      <c r="C812" s="72"/>
      <c r="D812" s="73"/>
      <c r="E812" s="88"/>
      <c r="F812" s="74"/>
      <c r="G812" s="75"/>
    </row>
    <row r="813" spans="2:7" x14ac:dyDescent="0.25">
      <c r="B813" s="66" t="s">
        <v>116</v>
      </c>
      <c r="C813" s="67" t="s">
        <v>59</v>
      </c>
      <c r="D813" s="68">
        <v>10.996</v>
      </c>
      <c r="E813" s="87"/>
      <c r="F813" s="69">
        <v>1690</v>
      </c>
      <c r="G813" s="70"/>
    </row>
    <row r="814" spans="2:7" x14ac:dyDescent="0.25">
      <c r="B814" s="71"/>
      <c r="C814" s="72"/>
      <c r="D814" s="73"/>
      <c r="E814" s="88"/>
      <c r="F814" s="74" t="s">
        <v>117</v>
      </c>
      <c r="G814" s="77"/>
    </row>
    <row r="815" spans="2:7" x14ac:dyDescent="0.25">
      <c r="B815" s="76" t="s">
        <v>118</v>
      </c>
      <c r="C815" s="72"/>
      <c r="D815" s="73"/>
      <c r="E815" s="88"/>
      <c r="F815" s="74"/>
      <c r="G815" s="75"/>
    </row>
    <row r="816" spans="2:7" x14ac:dyDescent="0.25">
      <c r="B816" s="66"/>
      <c r="C816" s="67"/>
      <c r="D816" s="68"/>
      <c r="E816" s="87"/>
      <c r="F816" s="69"/>
      <c r="G816" s="70"/>
    </row>
    <row r="817" spans="1:7" x14ac:dyDescent="0.25">
      <c r="B817" s="71"/>
      <c r="C817" s="72"/>
      <c r="D817" s="73"/>
      <c r="E817" s="88"/>
      <c r="F817" s="74" t="s">
        <v>119</v>
      </c>
      <c r="G817" s="70">
        <v>0</v>
      </c>
    </row>
    <row r="818" spans="1:7" x14ac:dyDescent="0.25">
      <c r="B818" s="71"/>
      <c r="C818" s="72"/>
      <c r="D818" s="73"/>
      <c r="E818" s="88"/>
      <c r="F818" s="74"/>
      <c r="G818" s="75"/>
    </row>
    <row r="819" spans="1:7" x14ac:dyDescent="0.25">
      <c r="B819" s="79"/>
      <c r="C819" s="80"/>
      <c r="D819" s="81"/>
      <c r="E819" s="82" t="s">
        <v>120</v>
      </c>
      <c r="F819" s="83"/>
      <c r="G819" s="84"/>
    </row>
    <row r="821" spans="1:7" ht="15" customHeight="1" x14ac:dyDescent="0.25">
      <c r="B821" s="325" t="s">
        <v>71</v>
      </c>
      <c r="C821" s="325"/>
      <c r="D821" s="325"/>
      <c r="E821" s="325"/>
      <c r="F821" s="62"/>
      <c r="G821" s="91" t="s">
        <v>268</v>
      </c>
    </row>
    <row r="822" spans="1:7" x14ac:dyDescent="0.25">
      <c r="A822">
        <f>+'ADECUACION PPTO'!C74</f>
        <v>7.0499999999999989</v>
      </c>
      <c r="B822" s="325"/>
      <c r="C822" s="325"/>
      <c r="D822" s="325"/>
      <c r="E822" s="325"/>
      <c r="F822" s="64"/>
      <c r="G822" s="147"/>
    </row>
    <row r="823" spans="1:7" x14ac:dyDescent="0.25">
      <c r="B823" s="92" t="s">
        <v>98</v>
      </c>
      <c r="C823" s="93" t="s">
        <v>13</v>
      </c>
      <c r="D823" s="94" t="s">
        <v>99</v>
      </c>
      <c r="E823" s="107" t="s">
        <v>100</v>
      </c>
      <c r="F823" s="95" t="s">
        <v>101</v>
      </c>
      <c r="G823" s="70" t="s">
        <v>102</v>
      </c>
    </row>
    <row r="824" spans="1:7" x14ac:dyDescent="0.25">
      <c r="B824" s="96"/>
      <c r="C824" s="97"/>
      <c r="D824" s="98"/>
      <c r="E824" s="108"/>
      <c r="F824" s="74"/>
      <c r="G824" s="75"/>
    </row>
    <row r="825" spans="1:7" x14ac:dyDescent="0.25">
      <c r="B825" s="99" t="s">
        <v>103</v>
      </c>
      <c r="C825" s="97"/>
      <c r="D825" s="98"/>
      <c r="E825" s="108"/>
      <c r="F825" s="74"/>
      <c r="G825" s="75"/>
    </row>
    <row r="826" spans="1:7" x14ac:dyDescent="0.25">
      <c r="B826" s="100" t="s">
        <v>269</v>
      </c>
      <c r="C826" s="101" t="s">
        <v>13</v>
      </c>
      <c r="D826" s="115">
        <v>1</v>
      </c>
      <c r="E826" s="102"/>
      <c r="F826" s="69"/>
      <c r="G826" s="70"/>
    </row>
    <row r="827" spans="1:7" x14ac:dyDescent="0.25">
      <c r="B827" s="100" t="s">
        <v>270</v>
      </c>
      <c r="C827" s="101" t="s">
        <v>13</v>
      </c>
      <c r="D827" s="115">
        <v>1</v>
      </c>
      <c r="E827" s="102"/>
      <c r="F827" s="69"/>
      <c r="G827" s="70"/>
    </row>
    <row r="828" spans="1:7" x14ac:dyDescent="0.25">
      <c r="B828" s="100" t="s">
        <v>271</v>
      </c>
      <c r="C828" s="101" t="s">
        <v>13</v>
      </c>
      <c r="D828" s="115">
        <v>0.15</v>
      </c>
      <c r="E828" s="102">
        <v>1</v>
      </c>
      <c r="F828" s="69"/>
      <c r="G828" s="70"/>
    </row>
    <row r="829" spans="1:7" x14ac:dyDescent="0.25">
      <c r="B829" s="96"/>
      <c r="C829" s="97"/>
      <c r="D829" s="98"/>
      <c r="E829" s="108"/>
      <c r="F829" s="74" t="s">
        <v>110</v>
      </c>
      <c r="G829" s="110"/>
    </row>
    <row r="830" spans="1:7" x14ac:dyDescent="0.25">
      <c r="B830" s="99" t="s">
        <v>111</v>
      </c>
      <c r="C830" s="97"/>
      <c r="D830" s="98"/>
      <c r="E830" s="108"/>
      <c r="F830" s="74"/>
      <c r="G830" s="75"/>
    </row>
    <row r="831" spans="1:7" x14ac:dyDescent="0.25">
      <c r="B831" s="100" t="s">
        <v>272</v>
      </c>
      <c r="C831" s="101" t="s">
        <v>113</v>
      </c>
      <c r="D831" s="115">
        <v>2</v>
      </c>
      <c r="E831" s="102"/>
      <c r="F831" s="69"/>
      <c r="G831" s="70"/>
    </row>
    <row r="832" spans="1:7" x14ac:dyDescent="0.25">
      <c r="B832" s="96"/>
      <c r="C832" s="97"/>
      <c r="D832" s="98"/>
      <c r="E832" s="108"/>
      <c r="F832" s="74" t="s">
        <v>147</v>
      </c>
      <c r="G832" s="110"/>
    </row>
    <row r="833" spans="1:7" x14ac:dyDescent="0.25">
      <c r="B833" s="99" t="s">
        <v>115</v>
      </c>
      <c r="C833" s="97"/>
      <c r="D833" s="98"/>
      <c r="E833" s="108"/>
      <c r="F833" s="74"/>
      <c r="G833" s="75"/>
    </row>
    <row r="834" spans="1:7" x14ac:dyDescent="0.25">
      <c r="B834" s="100" t="s">
        <v>116</v>
      </c>
      <c r="C834" s="101" t="s">
        <v>59</v>
      </c>
      <c r="D834" s="115">
        <v>1.4990000000000001</v>
      </c>
      <c r="E834" s="102"/>
      <c r="F834" s="69">
        <v>1690</v>
      </c>
      <c r="G834" s="70"/>
    </row>
    <row r="835" spans="1:7" x14ac:dyDescent="0.25">
      <c r="B835" s="96"/>
      <c r="C835" s="97"/>
      <c r="D835" s="98"/>
      <c r="E835" s="108"/>
      <c r="F835" s="74" t="s">
        <v>117</v>
      </c>
      <c r="G835" s="110"/>
    </row>
    <row r="836" spans="1:7" x14ac:dyDescent="0.25">
      <c r="B836" s="99" t="s">
        <v>118</v>
      </c>
      <c r="C836" s="97"/>
      <c r="D836" s="98"/>
      <c r="E836" s="108"/>
      <c r="F836" s="74"/>
      <c r="G836" s="75"/>
    </row>
    <row r="837" spans="1:7" x14ac:dyDescent="0.25">
      <c r="B837" s="100"/>
      <c r="C837" s="101"/>
      <c r="D837" s="115"/>
      <c r="E837" s="102"/>
      <c r="F837" s="69"/>
      <c r="G837" s="70"/>
    </row>
    <row r="838" spans="1:7" x14ac:dyDescent="0.25">
      <c r="B838" s="96"/>
      <c r="C838" s="97"/>
      <c r="D838" s="98"/>
      <c r="E838" s="108"/>
      <c r="F838" s="74" t="s">
        <v>160</v>
      </c>
      <c r="G838" s="70"/>
    </row>
    <row r="839" spans="1:7" x14ac:dyDescent="0.25">
      <c r="B839" s="96"/>
      <c r="C839" s="97"/>
      <c r="D839" s="98"/>
      <c r="E839" s="108"/>
      <c r="F839" s="74"/>
      <c r="G839" s="75"/>
    </row>
    <row r="840" spans="1:7" x14ac:dyDescent="0.25">
      <c r="B840" s="103"/>
      <c r="C840" s="104"/>
      <c r="D840" s="116"/>
      <c r="E840" s="106" t="s">
        <v>120</v>
      </c>
      <c r="F840" s="83"/>
      <c r="G840" s="84"/>
    </row>
    <row r="842" spans="1:7" ht="15" customHeight="1" x14ac:dyDescent="0.25">
      <c r="B842" s="324" t="s">
        <v>72</v>
      </c>
      <c r="C842" s="324"/>
      <c r="D842" s="324"/>
      <c r="E842" s="324"/>
      <c r="F842" s="85"/>
      <c r="G842" s="63" t="s">
        <v>142</v>
      </c>
    </row>
    <row r="843" spans="1:7" x14ac:dyDescent="0.25">
      <c r="A843">
        <f>+'ADECUACION PPTO'!C75</f>
        <v>7.0599999999999987</v>
      </c>
      <c r="B843" s="324"/>
      <c r="C843" s="324"/>
      <c r="D843" s="324"/>
      <c r="E843" s="324"/>
      <c r="F843" s="86"/>
      <c r="G843" s="65"/>
    </row>
    <row r="844" spans="1:7" x14ac:dyDescent="0.25">
      <c r="B844" s="66" t="s">
        <v>98</v>
      </c>
      <c r="C844" s="67" t="s">
        <v>13</v>
      </c>
      <c r="D844" s="68" t="s">
        <v>99</v>
      </c>
      <c r="E844" s="87" t="s">
        <v>100</v>
      </c>
      <c r="F844" s="69" t="s">
        <v>101</v>
      </c>
      <c r="G844" s="70" t="s">
        <v>102</v>
      </c>
    </row>
    <row r="845" spans="1:7" x14ac:dyDescent="0.25">
      <c r="B845" s="71"/>
      <c r="C845" s="72"/>
      <c r="D845" s="73"/>
      <c r="E845" s="88"/>
      <c r="F845" s="74"/>
      <c r="G845" s="75"/>
    </row>
    <row r="846" spans="1:7" x14ac:dyDescent="0.25">
      <c r="B846" s="76" t="s">
        <v>103</v>
      </c>
      <c r="C846" s="72"/>
      <c r="D846" s="73"/>
      <c r="E846" s="88"/>
      <c r="F846" s="74"/>
      <c r="G846" s="75"/>
    </row>
    <row r="847" spans="1:7" x14ac:dyDescent="0.25">
      <c r="B847" s="66" t="s">
        <v>273</v>
      </c>
      <c r="C847" s="67" t="s">
        <v>13</v>
      </c>
      <c r="D847" s="68">
        <v>0.2</v>
      </c>
      <c r="E847" s="87"/>
      <c r="F847" s="69"/>
      <c r="G847" s="70"/>
    </row>
    <row r="848" spans="1:7" x14ac:dyDescent="0.25">
      <c r="B848" s="71"/>
      <c r="C848" s="72"/>
      <c r="D848" s="73"/>
      <c r="E848" s="88"/>
      <c r="F848" s="74" t="s">
        <v>110</v>
      </c>
      <c r="G848" s="77"/>
    </row>
    <row r="849" spans="1:7" x14ac:dyDescent="0.25">
      <c r="B849" s="76" t="s">
        <v>111</v>
      </c>
      <c r="C849" s="72"/>
      <c r="D849" s="73"/>
      <c r="E849" s="88"/>
      <c r="F849" s="74"/>
      <c r="G849" s="75"/>
    </row>
    <row r="850" spans="1:7" x14ac:dyDescent="0.25">
      <c r="B850" s="66" t="s">
        <v>274</v>
      </c>
      <c r="C850" s="67" t="s">
        <v>113</v>
      </c>
      <c r="D850" s="68">
        <v>0.3</v>
      </c>
      <c r="E850" s="87"/>
      <c r="F850" s="69"/>
      <c r="G850" s="70"/>
    </row>
    <row r="851" spans="1:7" x14ac:dyDescent="0.25">
      <c r="B851" s="71"/>
      <c r="C851" s="72"/>
      <c r="D851" s="73"/>
      <c r="E851" s="88"/>
      <c r="F851" s="74" t="s">
        <v>147</v>
      </c>
      <c r="G851" s="77"/>
    </row>
    <row r="852" spans="1:7" x14ac:dyDescent="0.25">
      <c r="B852" s="76" t="s">
        <v>115</v>
      </c>
      <c r="C852" s="72"/>
      <c r="D852" s="73"/>
      <c r="E852" s="88"/>
      <c r="F852" s="74"/>
      <c r="G852" s="75"/>
    </row>
    <row r="853" spans="1:7" x14ac:dyDescent="0.25">
      <c r="B853" s="66" t="s">
        <v>116</v>
      </c>
      <c r="C853" s="67" t="s">
        <v>59</v>
      </c>
      <c r="D853" s="68">
        <v>0.20100000000000001</v>
      </c>
      <c r="E853" s="87"/>
      <c r="F853" s="69"/>
      <c r="G853" s="70"/>
    </row>
    <row r="854" spans="1:7" x14ac:dyDescent="0.25">
      <c r="B854" s="71"/>
      <c r="C854" s="72"/>
      <c r="D854" s="73"/>
      <c r="E854" s="88"/>
      <c r="F854" s="74" t="s">
        <v>117</v>
      </c>
      <c r="G854" s="77"/>
    </row>
    <row r="855" spans="1:7" x14ac:dyDescent="0.25">
      <c r="B855" s="71"/>
      <c r="C855" s="72"/>
      <c r="D855" s="73"/>
      <c r="E855" s="88"/>
      <c r="F855" s="74"/>
      <c r="G855" s="75"/>
    </row>
    <row r="856" spans="1:7" x14ac:dyDescent="0.25">
      <c r="B856" s="79"/>
      <c r="C856" s="80"/>
      <c r="D856" s="81"/>
      <c r="E856" s="82" t="s">
        <v>120</v>
      </c>
      <c r="F856" s="83"/>
      <c r="G856" s="84"/>
    </row>
    <row r="858" spans="1:7" x14ac:dyDescent="0.25">
      <c r="B858" s="61" t="str">
        <f>+'ADECUACION PPTO'!D77</f>
        <v xml:space="preserve">INSTALACIONES HIDRO SANITARIAS </v>
      </c>
    </row>
    <row r="859" spans="1:7" ht="15" customHeight="1" x14ac:dyDescent="0.25">
      <c r="A859" s="61">
        <f>+'ADECUACION PPTO'!C77</f>
        <v>8</v>
      </c>
      <c r="B859" s="324" t="s">
        <v>74</v>
      </c>
      <c r="C859" s="324"/>
      <c r="D859" s="324"/>
      <c r="E859" s="324"/>
      <c r="F859" s="62"/>
      <c r="G859" s="63" t="s">
        <v>97</v>
      </c>
    </row>
    <row r="860" spans="1:7" x14ac:dyDescent="0.25">
      <c r="A860">
        <f>+'ADECUACION PPTO'!C78</f>
        <v>8.01</v>
      </c>
      <c r="B860" s="324"/>
      <c r="C860" s="324"/>
      <c r="D860" s="324"/>
      <c r="E860" s="324"/>
      <c r="F860" s="64"/>
      <c r="G860" s="65"/>
    </row>
    <row r="861" spans="1:7" x14ac:dyDescent="0.25">
      <c r="B861" s="66" t="s">
        <v>98</v>
      </c>
      <c r="C861" s="67" t="s">
        <v>13</v>
      </c>
      <c r="D861" s="68" t="s">
        <v>99</v>
      </c>
      <c r="E861" s="68" t="s">
        <v>100</v>
      </c>
      <c r="F861" s="69" t="s">
        <v>101</v>
      </c>
      <c r="G861" s="70" t="s">
        <v>102</v>
      </c>
    </row>
    <row r="862" spans="1:7" x14ac:dyDescent="0.25">
      <c r="B862" s="71"/>
      <c r="C862" s="72"/>
      <c r="D862" s="73"/>
      <c r="E862" s="73"/>
      <c r="F862" s="74"/>
      <c r="G862" s="75"/>
    </row>
    <row r="863" spans="1:7" x14ac:dyDescent="0.25">
      <c r="B863" s="76" t="s">
        <v>103</v>
      </c>
      <c r="C863" s="72"/>
      <c r="D863" s="73"/>
      <c r="E863" s="73"/>
      <c r="F863" s="74"/>
      <c r="G863" s="75"/>
    </row>
    <row r="864" spans="1:7" x14ac:dyDescent="0.25">
      <c r="B864" s="66" t="s">
        <v>275</v>
      </c>
      <c r="C864" s="67" t="s">
        <v>13</v>
      </c>
      <c r="D864" s="68">
        <v>0.03</v>
      </c>
      <c r="E864" s="68">
        <v>5</v>
      </c>
      <c r="F864" s="69"/>
      <c r="G864" s="70"/>
    </row>
    <row r="865" spans="1:7" x14ac:dyDescent="0.25">
      <c r="B865" s="66" t="s">
        <v>276</v>
      </c>
      <c r="C865" s="67" t="s">
        <v>13</v>
      </c>
      <c r="D865" s="68">
        <v>0.03</v>
      </c>
      <c r="E865" s="68">
        <v>5</v>
      </c>
      <c r="F865" s="69"/>
      <c r="G865" s="70"/>
    </row>
    <row r="866" spans="1:7" x14ac:dyDescent="0.25">
      <c r="B866" s="66" t="s">
        <v>277</v>
      </c>
      <c r="C866" s="67" t="s">
        <v>11</v>
      </c>
      <c r="D866" s="68">
        <v>1</v>
      </c>
      <c r="E866" s="68">
        <v>3</v>
      </c>
      <c r="F866" s="69"/>
      <c r="G866" s="70"/>
    </row>
    <row r="867" spans="1:7" x14ac:dyDescent="0.25">
      <c r="B867" s="71"/>
      <c r="C867" s="72"/>
      <c r="D867" s="73"/>
      <c r="E867" s="73"/>
      <c r="F867" s="74" t="s">
        <v>110</v>
      </c>
      <c r="G867" s="77"/>
    </row>
    <row r="868" spans="1:7" x14ac:dyDescent="0.25">
      <c r="B868" s="76" t="s">
        <v>111</v>
      </c>
      <c r="C868" s="72"/>
      <c r="D868" s="73"/>
      <c r="E868" s="73"/>
      <c r="F868" s="74"/>
      <c r="G868" s="75"/>
    </row>
    <row r="869" spans="1:7" x14ac:dyDescent="0.25">
      <c r="B869" s="66" t="s">
        <v>272</v>
      </c>
      <c r="C869" s="67" t="s">
        <v>113</v>
      </c>
      <c r="D869" s="68">
        <v>0.1208</v>
      </c>
      <c r="E869" s="68"/>
      <c r="F869" s="69"/>
      <c r="G869" s="70"/>
    </row>
    <row r="870" spans="1:7" x14ac:dyDescent="0.25">
      <c r="B870" s="71"/>
      <c r="C870" s="72"/>
      <c r="D870" s="73"/>
      <c r="E870" s="73"/>
      <c r="F870" s="74" t="s">
        <v>114</v>
      </c>
      <c r="G870" s="77"/>
    </row>
    <row r="871" spans="1:7" x14ac:dyDescent="0.25">
      <c r="B871" s="76" t="s">
        <v>118</v>
      </c>
      <c r="C871" s="72"/>
      <c r="D871" s="73"/>
      <c r="E871" s="73"/>
      <c r="F871" s="74"/>
      <c r="G871" s="75"/>
    </row>
    <row r="872" spans="1:7" x14ac:dyDescent="0.25">
      <c r="B872" s="66"/>
      <c r="C872" s="67"/>
      <c r="D872" s="68"/>
      <c r="E872" s="68"/>
      <c r="F872" s="69"/>
      <c r="G872" s="70"/>
    </row>
    <row r="873" spans="1:7" x14ac:dyDescent="0.25">
      <c r="B873" s="71"/>
      <c r="C873" s="72"/>
      <c r="D873" s="73"/>
      <c r="E873" s="73"/>
      <c r="F873" s="74" t="s">
        <v>119</v>
      </c>
      <c r="G873" s="70"/>
    </row>
    <row r="874" spans="1:7" x14ac:dyDescent="0.25">
      <c r="B874" s="71"/>
      <c r="C874" s="72"/>
      <c r="D874" s="73"/>
      <c r="E874" s="73"/>
      <c r="F874" s="74"/>
      <c r="G874" s="75"/>
    </row>
    <row r="875" spans="1:7" x14ac:dyDescent="0.25">
      <c r="B875" s="79"/>
      <c r="C875" s="80"/>
      <c r="D875" s="81"/>
      <c r="E875" s="82" t="s">
        <v>120</v>
      </c>
      <c r="F875" s="83"/>
      <c r="G875" s="84"/>
    </row>
    <row r="877" spans="1:7" ht="15" customHeight="1" x14ac:dyDescent="0.25">
      <c r="B877" s="324" t="s">
        <v>75</v>
      </c>
      <c r="C877" s="324"/>
      <c r="D877" s="324"/>
      <c r="E877" s="324"/>
      <c r="F877" s="62"/>
      <c r="G877" s="63" t="s">
        <v>97</v>
      </c>
    </row>
    <row r="878" spans="1:7" x14ac:dyDescent="0.25">
      <c r="A878">
        <f>+'ADECUACION PPTO'!C79</f>
        <v>8.02</v>
      </c>
      <c r="B878" s="324"/>
      <c r="C878" s="324"/>
      <c r="D878" s="324"/>
      <c r="E878" s="324"/>
      <c r="F878" s="64"/>
      <c r="G878" s="65"/>
    </row>
    <row r="879" spans="1:7" x14ac:dyDescent="0.25">
      <c r="B879" s="66" t="s">
        <v>98</v>
      </c>
      <c r="C879" s="67" t="s">
        <v>13</v>
      </c>
      <c r="D879" s="68" t="s">
        <v>99</v>
      </c>
      <c r="E879" s="68" t="s">
        <v>100</v>
      </c>
      <c r="F879" s="69" t="s">
        <v>101</v>
      </c>
      <c r="G879" s="70" t="s">
        <v>102</v>
      </c>
    </row>
    <row r="880" spans="1:7" x14ac:dyDescent="0.25">
      <c r="B880" s="71"/>
      <c r="C880" s="72"/>
      <c r="D880" s="73"/>
      <c r="E880" s="73"/>
      <c r="F880" s="74"/>
      <c r="G880" s="75"/>
    </row>
    <row r="881" spans="1:7" x14ac:dyDescent="0.25">
      <c r="B881" s="76" t="s">
        <v>103</v>
      </c>
      <c r="C881" s="72"/>
      <c r="D881" s="73"/>
      <c r="E881" s="73"/>
      <c r="F881" s="74"/>
      <c r="G881" s="75"/>
    </row>
    <row r="882" spans="1:7" x14ac:dyDescent="0.25">
      <c r="B882" s="66" t="s">
        <v>276</v>
      </c>
      <c r="C882" s="67" t="s">
        <v>13</v>
      </c>
      <c r="D882" s="68">
        <v>0.03</v>
      </c>
      <c r="E882" s="68">
        <v>5</v>
      </c>
      <c r="F882" s="69"/>
      <c r="G882" s="70"/>
    </row>
    <row r="883" spans="1:7" x14ac:dyDescent="0.25">
      <c r="B883" s="66" t="s">
        <v>278</v>
      </c>
      <c r="C883" s="67" t="s">
        <v>11</v>
      </c>
      <c r="D883" s="68">
        <v>1</v>
      </c>
      <c r="E883" s="68">
        <v>5</v>
      </c>
      <c r="F883" s="69"/>
      <c r="G883" s="70"/>
    </row>
    <row r="884" spans="1:7" x14ac:dyDescent="0.25">
      <c r="B884" s="66" t="s">
        <v>279</v>
      </c>
      <c r="C884" s="67" t="s">
        <v>13</v>
      </c>
      <c r="D884" s="68">
        <v>0.33500000000000002</v>
      </c>
      <c r="E884" s="68"/>
      <c r="F884" s="69"/>
      <c r="G884" s="70"/>
    </row>
    <row r="885" spans="1:7" x14ac:dyDescent="0.25">
      <c r="B885" s="71"/>
      <c r="C885" s="72"/>
      <c r="D885" s="73"/>
      <c r="E885" s="73"/>
      <c r="F885" s="74" t="s">
        <v>110</v>
      </c>
      <c r="G885" s="77"/>
    </row>
    <row r="886" spans="1:7" x14ac:dyDescent="0.25">
      <c r="B886" s="76" t="s">
        <v>111</v>
      </c>
      <c r="C886" s="72"/>
      <c r="D886" s="73"/>
      <c r="E886" s="73"/>
      <c r="F886" s="74"/>
      <c r="G886" s="75"/>
    </row>
    <row r="887" spans="1:7" x14ac:dyDescent="0.25">
      <c r="B887" s="66" t="s">
        <v>272</v>
      </c>
      <c r="C887" s="67" t="s">
        <v>113</v>
      </c>
      <c r="D887" s="68">
        <v>0.12089999999999999</v>
      </c>
      <c r="E887" s="68"/>
      <c r="F887" s="69"/>
      <c r="G887" s="70"/>
    </row>
    <row r="888" spans="1:7" x14ac:dyDescent="0.25">
      <c r="B888" s="71"/>
      <c r="C888" s="72"/>
      <c r="D888" s="73"/>
      <c r="E888" s="73"/>
      <c r="F888" s="74" t="s">
        <v>114</v>
      </c>
      <c r="G888" s="77"/>
    </row>
    <row r="889" spans="1:7" x14ac:dyDescent="0.25">
      <c r="B889" s="76" t="s">
        <v>118</v>
      </c>
      <c r="C889" s="72"/>
      <c r="D889" s="73"/>
      <c r="E889" s="73"/>
      <c r="F889" s="74"/>
      <c r="G889" s="75"/>
    </row>
    <row r="890" spans="1:7" x14ac:dyDescent="0.25">
      <c r="B890" s="66"/>
      <c r="C890" s="67"/>
      <c r="D890" s="68"/>
      <c r="E890" s="68"/>
      <c r="F890" s="69"/>
      <c r="G890" s="70"/>
    </row>
    <row r="891" spans="1:7" x14ac:dyDescent="0.25">
      <c r="B891" s="71"/>
      <c r="C891" s="72"/>
      <c r="D891" s="73"/>
      <c r="E891" s="73"/>
      <c r="F891" s="74" t="s">
        <v>119</v>
      </c>
      <c r="G891" s="70"/>
    </row>
    <row r="892" spans="1:7" x14ac:dyDescent="0.25">
      <c r="B892" s="71"/>
      <c r="C892" s="72"/>
      <c r="D892" s="73"/>
      <c r="E892" s="73"/>
      <c r="F892" s="74"/>
      <c r="G892" s="75"/>
    </row>
    <row r="893" spans="1:7" x14ac:dyDescent="0.25">
      <c r="B893" s="79"/>
      <c r="C893" s="80"/>
      <c r="D893" s="81"/>
      <c r="E893" s="82" t="s">
        <v>120</v>
      </c>
      <c r="F893" s="83"/>
      <c r="G893" s="84"/>
    </row>
    <row r="895" spans="1:7" ht="15" customHeight="1" x14ac:dyDescent="0.25">
      <c r="B895" s="324" t="s">
        <v>76</v>
      </c>
      <c r="C895" s="324"/>
      <c r="D895" s="324"/>
      <c r="E895" s="324"/>
      <c r="F895" s="62"/>
      <c r="G895" s="63" t="s">
        <v>97</v>
      </c>
    </row>
    <row r="896" spans="1:7" x14ac:dyDescent="0.25">
      <c r="A896">
        <f>+'ADECUACION PPTO'!C80</f>
        <v>8.0299999999999994</v>
      </c>
      <c r="B896" s="324"/>
      <c r="C896" s="324"/>
      <c r="D896" s="324"/>
      <c r="E896" s="324"/>
      <c r="F896" s="64"/>
      <c r="G896" s="65"/>
    </row>
    <row r="897" spans="2:7" x14ac:dyDescent="0.25">
      <c r="B897" s="66" t="s">
        <v>98</v>
      </c>
      <c r="C897" s="67" t="s">
        <v>13</v>
      </c>
      <c r="D897" s="68" t="s">
        <v>99</v>
      </c>
      <c r="E897" s="68" t="s">
        <v>100</v>
      </c>
      <c r="F897" s="69" t="s">
        <v>101</v>
      </c>
      <c r="G897" s="70" t="s">
        <v>102</v>
      </c>
    </row>
    <row r="898" spans="2:7" x14ac:dyDescent="0.25">
      <c r="B898" s="71"/>
      <c r="C898" s="72"/>
      <c r="D898" s="73"/>
      <c r="E898" s="73"/>
      <c r="F898" s="74"/>
      <c r="G898" s="75"/>
    </row>
    <row r="899" spans="2:7" x14ac:dyDescent="0.25">
      <c r="B899" s="76" t="s">
        <v>103</v>
      </c>
      <c r="C899" s="72"/>
      <c r="D899" s="73"/>
      <c r="E899" s="73"/>
      <c r="F899" s="74"/>
      <c r="G899" s="75"/>
    </row>
    <row r="900" spans="2:7" x14ac:dyDescent="0.25">
      <c r="B900" s="66" t="s">
        <v>276</v>
      </c>
      <c r="C900" s="67" t="s">
        <v>13</v>
      </c>
      <c r="D900" s="68">
        <v>3.0000000000000001E-3</v>
      </c>
      <c r="E900" s="68">
        <v>5</v>
      </c>
      <c r="F900" s="69"/>
      <c r="G900" s="70"/>
    </row>
    <row r="901" spans="2:7" x14ac:dyDescent="0.25">
      <c r="B901" s="66" t="s">
        <v>280</v>
      </c>
      <c r="C901" s="67" t="s">
        <v>11</v>
      </c>
      <c r="D901" s="68">
        <v>1</v>
      </c>
      <c r="E901" s="68">
        <v>2</v>
      </c>
      <c r="F901" s="69"/>
      <c r="G901" s="70"/>
    </row>
    <row r="902" spans="2:7" x14ac:dyDescent="0.25">
      <c r="B902" s="66" t="s">
        <v>281</v>
      </c>
      <c r="C902" s="67" t="s">
        <v>13</v>
      </c>
      <c r="D902" s="68">
        <v>0.33500000000000002</v>
      </c>
      <c r="E902" s="68"/>
      <c r="F902" s="69"/>
      <c r="G902" s="70"/>
    </row>
    <row r="903" spans="2:7" x14ac:dyDescent="0.25">
      <c r="B903" s="71"/>
      <c r="C903" s="72"/>
      <c r="D903" s="73"/>
      <c r="E903" s="73"/>
      <c r="F903" s="74" t="s">
        <v>110</v>
      </c>
      <c r="G903" s="77"/>
    </row>
    <row r="904" spans="2:7" x14ac:dyDescent="0.25">
      <c r="B904" s="76" t="s">
        <v>111</v>
      </c>
      <c r="C904" s="72"/>
      <c r="D904" s="73"/>
      <c r="E904" s="73"/>
      <c r="F904" s="74"/>
      <c r="G904" s="75"/>
    </row>
    <row r="905" spans="2:7" x14ac:dyDescent="0.25">
      <c r="B905" s="66" t="s">
        <v>272</v>
      </c>
      <c r="C905" s="67" t="s">
        <v>113</v>
      </c>
      <c r="D905" s="68">
        <v>0.121</v>
      </c>
      <c r="E905" s="68"/>
      <c r="F905" s="69"/>
      <c r="G905" s="70"/>
    </row>
    <row r="906" spans="2:7" x14ac:dyDescent="0.25">
      <c r="B906" s="71"/>
      <c r="C906" s="72"/>
      <c r="D906" s="73"/>
      <c r="E906" s="73"/>
      <c r="F906" s="74" t="s">
        <v>114</v>
      </c>
      <c r="G906" s="77"/>
    </row>
    <row r="907" spans="2:7" x14ac:dyDescent="0.25">
      <c r="B907" s="76" t="s">
        <v>118</v>
      </c>
      <c r="C907" s="72"/>
      <c r="D907" s="73"/>
      <c r="E907" s="73"/>
      <c r="F907" s="74"/>
      <c r="G907" s="75"/>
    </row>
    <row r="908" spans="2:7" x14ac:dyDescent="0.25">
      <c r="B908" s="66"/>
      <c r="C908" s="67"/>
      <c r="D908" s="68"/>
      <c r="E908" s="68"/>
      <c r="F908" s="69"/>
      <c r="G908" s="70"/>
    </row>
    <row r="909" spans="2:7" x14ac:dyDescent="0.25">
      <c r="B909" s="71"/>
      <c r="C909" s="72"/>
      <c r="D909" s="73"/>
      <c r="E909" s="73"/>
      <c r="F909" s="74" t="s">
        <v>119</v>
      </c>
      <c r="G909" s="70"/>
    </row>
    <row r="910" spans="2:7" x14ac:dyDescent="0.25">
      <c r="B910" s="71"/>
      <c r="C910" s="72"/>
      <c r="D910" s="73"/>
      <c r="E910" s="73"/>
      <c r="F910" s="74"/>
      <c r="G910" s="75"/>
    </row>
    <row r="911" spans="2:7" x14ac:dyDescent="0.25">
      <c r="B911" s="79"/>
      <c r="C911" s="80"/>
      <c r="D911" s="81"/>
      <c r="E911" s="82" t="s">
        <v>120</v>
      </c>
      <c r="F911" s="83"/>
      <c r="G911" s="84"/>
    </row>
    <row r="913" spans="1:7" ht="15" customHeight="1" x14ac:dyDescent="0.25">
      <c r="B913" s="324" t="s">
        <v>77</v>
      </c>
      <c r="C913" s="324"/>
      <c r="D913" s="324"/>
      <c r="E913" s="324"/>
      <c r="F913" s="62"/>
      <c r="G913" s="63" t="s">
        <v>97</v>
      </c>
    </row>
    <row r="914" spans="1:7" x14ac:dyDescent="0.25">
      <c r="A914">
        <f>+'ADECUACION PPTO'!C81</f>
        <v>8.0399999999999991</v>
      </c>
      <c r="B914" s="324"/>
      <c r="C914" s="324"/>
      <c r="D914" s="324"/>
      <c r="E914" s="324"/>
      <c r="F914" s="64"/>
      <c r="G914" s="65"/>
    </row>
    <row r="915" spans="1:7" x14ac:dyDescent="0.25">
      <c r="B915" s="66" t="s">
        <v>98</v>
      </c>
      <c r="C915" s="67" t="s">
        <v>13</v>
      </c>
      <c r="D915" s="68" t="s">
        <v>99</v>
      </c>
      <c r="E915" s="68" t="s">
        <v>100</v>
      </c>
      <c r="F915" s="69" t="s">
        <v>101</v>
      </c>
      <c r="G915" s="70" t="s">
        <v>102</v>
      </c>
    </row>
    <row r="916" spans="1:7" x14ac:dyDescent="0.25">
      <c r="B916" s="71"/>
      <c r="C916" s="72"/>
      <c r="D916" s="73"/>
      <c r="E916" s="73"/>
      <c r="F916" s="74"/>
      <c r="G916" s="75"/>
    </row>
    <row r="917" spans="1:7" x14ac:dyDescent="0.25">
      <c r="B917" s="76" t="s">
        <v>103</v>
      </c>
      <c r="C917" s="72"/>
      <c r="D917" s="73"/>
      <c r="E917" s="73"/>
      <c r="F917" s="74"/>
      <c r="G917" s="75"/>
    </row>
    <row r="918" spans="1:7" x14ac:dyDescent="0.25">
      <c r="B918" s="66" t="s">
        <v>275</v>
      </c>
      <c r="C918" s="67" t="s">
        <v>13</v>
      </c>
      <c r="D918" s="68">
        <v>0.02</v>
      </c>
      <c r="E918" s="68">
        <v>5</v>
      </c>
      <c r="F918" s="69"/>
      <c r="G918" s="70"/>
    </row>
    <row r="919" spans="1:7" x14ac:dyDescent="0.25">
      <c r="B919" s="66" t="s">
        <v>276</v>
      </c>
      <c r="C919" s="67" t="s">
        <v>13</v>
      </c>
      <c r="D919" s="68">
        <v>0.02</v>
      </c>
      <c r="E919" s="68">
        <v>5</v>
      </c>
      <c r="F919" s="69"/>
      <c r="G919" s="70"/>
    </row>
    <row r="920" spans="1:7" x14ac:dyDescent="0.25">
      <c r="B920" s="66" t="s">
        <v>282</v>
      </c>
      <c r="C920" s="67" t="s">
        <v>11</v>
      </c>
      <c r="D920" s="68">
        <v>1</v>
      </c>
      <c r="E920" s="68">
        <v>3</v>
      </c>
      <c r="F920" s="69"/>
      <c r="G920" s="70"/>
    </row>
    <row r="921" spans="1:7" x14ac:dyDescent="0.25">
      <c r="B921" s="71"/>
      <c r="C921" s="72"/>
      <c r="D921" s="73"/>
      <c r="E921" s="73"/>
      <c r="F921" s="74" t="s">
        <v>110</v>
      </c>
      <c r="G921" s="77"/>
    </row>
    <row r="922" spans="1:7" x14ac:dyDescent="0.25">
      <c r="B922" s="76" t="s">
        <v>111</v>
      </c>
      <c r="C922" s="72"/>
      <c r="D922" s="73"/>
      <c r="E922" s="73"/>
      <c r="F922" s="74"/>
      <c r="G922" s="75"/>
    </row>
    <row r="923" spans="1:7" x14ac:dyDescent="0.25">
      <c r="B923" s="66" t="s">
        <v>272</v>
      </c>
      <c r="C923" s="67" t="s">
        <v>113</v>
      </c>
      <c r="D923" s="68">
        <v>0.121</v>
      </c>
      <c r="E923" s="68"/>
      <c r="F923" s="69"/>
      <c r="G923" s="70"/>
    </row>
    <row r="924" spans="1:7" x14ac:dyDescent="0.25">
      <c r="B924" s="71"/>
      <c r="C924" s="72"/>
      <c r="D924" s="73"/>
      <c r="E924" s="73"/>
      <c r="F924" s="74" t="s">
        <v>114</v>
      </c>
      <c r="G924" s="77"/>
    </row>
    <row r="925" spans="1:7" x14ac:dyDescent="0.25">
      <c r="B925" s="76" t="s">
        <v>118</v>
      </c>
      <c r="C925" s="72"/>
      <c r="D925" s="73"/>
      <c r="E925" s="73"/>
      <c r="F925" s="74"/>
      <c r="G925" s="75"/>
    </row>
    <row r="926" spans="1:7" x14ac:dyDescent="0.25">
      <c r="B926" s="66"/>
      <c r="C926" s="67"/>
      <c r="D926" s="68"/>
      <c r="E926" s="68"/>
      <c r="F926" s="69"/>
      <c r="G926" s="70"/>
    </row>
    <row r="927" spans="1:7" x14ac:dyDescent="0.25">
      <c r="B927" s="71"/>
      <c r="C927" s="72"/>
      <c r="D927" s="73"/>
      <c r="E927" s="73"/>
      <c r="F927" s="74" t="s">
        <v>119</v>
      </c>
      <c r="G927" s="70"/>
    </row>
    <row r="928" spans="1:7" x14ac:dyDescent="0.25">
      <c r="B928" s="71"/>
      <c r="C928" s="72"/>
      <c r="D928" s="73"/>
      <c r="E928" s="73"/>
      <c r="F928" s="74"/>
      <c r="G928" s="75"/>
    </row>
    <row r="929" spans="1:7" x14ac:dyDescent="0.25">
      <c r="B929" s="79"/>
      <c r="C929" s="80"/>
      <c r="D929" s="81"/>
      <c r="E929" s="82" t="s">
        <v>120</v>
      </c>
      <c r="F929" s="83"/>
      <c r="G929" s="84"/>
    </row>
    <row r="931" spans="1:7" ht="15" customHeight="1" x14ac:dyDescent="0.25">
      <c r="B931" s="324" t="s">
        <v>78</v>
      </c>
      <c r="C931" s="324"/>
      <c r="D931" s="324"/>
      <c r="E931" s="324"/>
      <c r="F931" s="62"/>
      <c r="G931" s="63" t="s">
        <v>121</v>
      </c>
    </row>
    <row r="932" spans="1:7" x14ac:dyDescent="0.25">
      <c r="A932">
        <f>+'ADECUACION PPTO'!C82</f>
        <v>8.0499999999999989</v>
      </c>
      <c r="B932" s="324"/>
      <c r="C932" s="324"/>
      <c r="D932" s="324"/>
      <c r="E932" s="324"/>
      <c r="F932" s="64"/>
      <c r="G932" s="65"/>
    </row>
    <row r="933" spans="1:7" x14ac:dyDescent="0.25">
      <c r="B933" s="66" t="s">
        <v>98</v>
      </c>
      <c r="C933" s="67" t="s">
        <v>13</v>
      </c>
      <c r="D933" s="68" t="s">
        <v>99</v>
      </c>
      <c r="E933" s="68" t="s">
        <v>100</v>
      </c>
      <c r="F933" s="69" t="s">
        <v>101</v>
      </c>
      <c r="G933" s="70" t="s">
        <v>102</v>
      </c>
    </row>
    <row r="934" spans="1:7" x14ac:dyDescent="0.25">
      <c r="B934" s="71"/>
      <c r="C934" s="72"/>
      <c r="D934" s="73"/>
      <c r="E934" s="73"/>
      <c r="F934" s="74"/>
      <c r="G934" s="75"/>
    </row>
    <row r="935" spans="1:7" x14ac:dyDescent="0.25">
      <c r="B935" s="76" t="s">
        <v>103</v>
      </c>
      <c r="C935" s="72"/>
      <c r="D935" s="73"/>
      <c r="E935" s="73"/>
      <c r="F935" s="74"/>
      <c r="G935" s="75"/>
    </row>
    <row r="936" spans="1:7" x14ac:dyDescent="0.25">
      <c r="B936" s="66" t="s">
        <v>200</v>
      </c>
      <c r="C936" s="67" t="s">
        <v>125</v>
      </c>
      <c r="D936" s="68">
        <v>0.05</v>
      </c>
      <c r="E936" s="68">
        <v>5</v>
      </c>
      <c r="F936" s="69"/>
      <c r="G936" s="70"/>
    </row>
    <row r="937" spans="1:7" x14ac:dyDescent="0.25">
      <c r="B937" s="66" t="s">
        <v>283</v>
      </c>
      <c r="C937" s="67" t="s">
        <v>125</v>
      </c>
      <c r="D937" s="68">
        <v>4.5199999999999996</v>
      </c>
      <c r="E937" s="68">
        <v>3</v>
      </c>
      <c r="F937" s="69"/>
      <c r="G937" s="70"/>
    </row>
    <row r="938" spans="1:7" x14ac:dyDescent="0.25">
      <c r="B938" s="66" t="s">
        <v>130</v>
      </c>
      <c r="C938" s="67" t="s">
        <v>15</v>
      </c>
      <c r="D938" s="68">
        <v>0.18</v>
      </c>
      <c r="E938" s="68">
        <v>2</v>
      </c>
      <c r="F938" s="69"/>
      <c r="G938" s="70"/>
    </row>
    <row r="939" spans="1:7" x14ac:dyDescent="0.25">
      <c r="B939" s="66" t="s">
        <v>215</v>
      </c>
      <c r="C939" s="67" t="s">
        <v>13</v>
      </c>
      <c r="D939" s="68">
        <v>3.45</v>
      </c>
      <c r="E939" s="68"/>
      <c r="F939" s="69"/>
      <c r="G939" s="70"/>
    </row>
    <row r="940" spans="1:7" x14ac:dyDescent="0.25">
      <c r="B940" s="66" t="s">
        <v>202</v>
      </c>
      <c r="C940" s="67" t="s">
        <v>15</v>
      </c>
      <c r="D940" s="68">
        <v>0.49</v>
      </c>
      <c r="E940" s="68"/>
      <c r="F940" s="69"/>
      <c r="G940" s="70"/>
    </row>
    <row r="941" spans="1:7" x14ac:dyDescent="0.25">
      <c r="B941" s="66" t="s">
        <v>284</v>
      </c>
      <c r="C941" s="67" t="s">
        <v>15</v>
      </c>
      <c r="D941" s="68">
        <v>0.05</v>
      </c>
      <c r="E941" s="68"/>
      <c r="F941" s="69"/>
      <c r="G941" s="70"/>
    </row>
    <row r="942" spans="1:7" x14ac:dyDescent="0.25">
      <c r="B942" s="71"/>
      <c r="C942" s="72"/>
      <c r="D942" s="73"/>
      <c r="E942" s="73"/>
      <c r="F942" s="74" t="s">
        <v>110</v>
      </c>
      <c r="G942" s="77"/>
    </row>
    <row r="943" spans="1:7" x14ac:dyDescent="0.25">
      <c r="B943" s="76" t="s">
        <v>111</v>
      </c>
      <c r="C943" s="72"/>
      <c r="D943" s="73"/>
      <c r="E943" s="73"/>
      <c r="F943" s="74"/>
      <c r="G943" s="75"/>
    </row>
    <row r="944" spans="1:7" x14ac:dyDescent="0.25">
      <c r="B944" s="66" t="s">
        <v>127</v>
      </c>
      <c r="C944" s="67" t="s">
        <v>113</v>
      </c>
      <c r="D944" s="68">
        <v>0.307</v>
      </c>
      <c r="E944" s="68"/>
      <c r="F944" s="69"/>
      <c r="G944" s="70"/>
    </row>
    <row r="945" spans="1:7" x14ac:dyDescent="0.25">
      <c r="B945" s="66" t="s">
        <v>112</v>
      </c>
      <c r="C945" s="67" t="s">
        <v>113</v>
      </c>
      <c r="D945" s="68">
        <v>5</v>
      </c>
      <c r="E945" s="68"/>
      <c r="F945" s="69"/>
      <c r="G945" s="70"/>
    </row>
    <row r="946" spans="1:7" x14ac:dyDescent="0.25">
      <c r="B946" s="71"/>
      <c r="C946" s="72"/>
      <c r="D946" s="73"/>
      <c r="E946" s="73"/>
      <c r="F946" s="74" t="s">
        <v>114</v>
      </c>
      <c r="G946" s="77"/>
    </row>
    <row r="947" spans="1:7" x14ac:dyDescent="0.25">
      <c r="B947" s="76" t="s">
        <v>115</v>
      </c>
      <c r="C947" s="72"/>
      <c r="D947" s="73"/>
      <c r="E947" s="73"/>
      <c r="F947" s="74"/>
      <c r="G947" s="75"/>
    </row>
    <row r="948" spans="1:7" x14ac:dyDescent="0.25">
      <c r="B948" s="66" t="s">
        <v>116</v>
      </c>
      <c r="C948" s="67" t="s">
        <v>59</v>
      </c>
      <c r="D948" s="68">
        <v>5.0000000000000001E-3</v>
      </c>
      <c r="E948" s="68"/>
      <c r="F948" s="69"/>
      <c r="G948" s="70"/>
    </row>
    <row r="949" spans="1:7" x14ac:dyDescent="0.25">
      <c r="B949" s="71"/>
      <c r="C949" s="72"/>
      <c r="D949" s="73"/>
      <c r="E949" s="73"/>
      <c r="F949" s="74" t="s">
        <v>117</v>
      </c>
      <c r="G949" s="77"/>
    </row>
    <row r="950" spans="1:7" x14ac:dyDescent="0.25">
      <c r="B950" s="76" t="s">
        <v>118</v>
      </c>
      <c r="C950" s="72"/>
      <c r="D950" s="73"/>
      <c r="E950" s="73"/>
      <c r="F950" s="74"/>
      <c r="G950" s="75"/>
    </row>
    <row r="951" spans="1:7" x14ac:dyDescent="0.25">
      <c r="B951" s="66"/>
      <c r="C951" s="67"/>
      <c r="D951" s="68"/>
      <c r="E951" s="68"/>
      <c r="F951" s="69"/>
      <c r="G951" s="70"/>
    </row>
    <row r="952" spans="1:7" x14ac:dyDescent="0.25">
      <c r="B952" s="71"/>
      <c r="C952" s="72"/>
      <c r="D952" s="73"/>
      <c r="E952" s="73"/>
      <c r="F952" s="74" t="s">
        <v>119</v>
      </c>
      <c r="G952" s="70">
        <v>0</v>
      </c>
    </row>
    <row r="953" spans="1:7" x14ac:dyDescent="0.25">
      <c r="B953" s="71"/>
      <c r="C953" s="72"/>
      <c r="D953" s="73"/>
      <c r="E953" s="73"/>
      <c r="F953" s="74"/>
      <c r="G953" s="75"/>
    </row>
    <row r="954" spans="1:7" x14ac:dyDescent="0.25">
      <c r="B954" s="79"/>
      <c r="C954" s="80"/>
      <c r="D954" s="81"/>
      <c r="E954" s="82" t="s">
        <v>120</v>
      </c>
      <c r="F954" s="83"/>
      <c r="G954" s="84"/>
    </row>
    <row r="956" spans="1:7" ht="15" customHeight="1" x14ac:dyDescent="0.25">
      <c r="B956" s="325" t="s">
        <v>79</v>
      </c>
      <c r="C956" s="325"/>
      <c r="D956" s="325"/>
      <c r="E956" s="325"/>
      <c r="F956" s="62"/>
      <c r="G956" s="91" t="s">
        <v>268</v>
      </c>
    </row>
    <row r="957" spans="1:7" x14ac:dyDescent="0.25">
      <c r="A957">
        <f>+'ADECUACION PPTO'!C83</f>
        <v>8.0599999999999987</v>
      </c>
      <c r="B957" s="325"/>
      <c r="C957" s="325"/>
      <c r="D957" s="325"/>
      <c r="E957" s="325"/>
      <c r="F957" s="64"/>
      <c r="G957" s="147"/>
    </row>
    <row r="958" spans="1:7" x14ac:dyDescent="0.25">
      <c r="B958" s="92" t="s">
        <v>98</v>
      </c>
      <c r="C958" s="93" t="s">
        <v>13</v>
      </c>
      <c r="D958" s="94" t="s">
        <v>99</v>
      </c>
      <c r="E958" s="94" t="s">
        <v>100</v>
      </c>
      <c r="F958" s="95" t="s">
        <v>101</v>
      </c>
      <c r="G958" s="70" t="s">
        <v>102</v>
      </c>
    </row>
    <row r="959" spans="1:7" x14ac:dyDescent="0.25">
      <c r="B959" s="96"/>
      <c r="C959" s="97"/>
      <c r="D959" s="98"/>
      <c r="E959" s="98"/>
      <c r="F959" s="74"/>
      <c r="G959" s="75"/>
    </row>
    <row r="960" spans="1:7" x14ac:dyDescent="0.25">
      <c r="B960" s="99" t="s">
        <v>103</v>
      </c>
      <c r="C960" s="97"/>
      <c r="D960" s="98"/>
      <c r="E960" s="98"/>
      <c r="F960" s="74"/>
      <c r="G960" s="75"/>
    </row>
    <row r="961" spans="1:7" x14ac:dyDescent="0.25">
      <c r="B961" s="100" t="s">
        <v>285</v>
      </c>
      <c r="C961" s="101" t="s">
        <v>13</v>
      </c>
      <c r="D961" s="115">
        <v>1</v>
      </c>
      <c r="E961" s="102">
        <v>0</v>
      </c>
      <c r="F961" s="69"/>
      <c r="G961" s="70"/>
    </row>
    <row r="962" spans="1:7" x14ac:dyDescent="0.25">
      <c r="B962" s="96"/>
      <c r="C962" s="97"/>
      <c r="D962" s="98"/>
      <c r="E962" s="98"/>
      <c r="F962" s="74" t="s">
        <v>110</v>
      </c>
      <c r="G962" s="110"/>
    </row>
    <row r="963" spans="1:7" x14ac:dyDescent="0.25">
      <c r="B963" s="99" t="s">
        <v>111</v>
      </c>
      <c r="C963" s="97"/>
      <c r="D963" s="98"/>
      <c r="E963" s="98"/>
      <c r="F963" s="74"/>
      <c r="G963" s="75"/>
    </row>
    <row r="964" spans="1:7" x14ac:dyDescent="0.25">
      <c r="B964" s="100" t="s">
        <v>286</v>
      </c>
      <c r="C964" s="101" t="s">
        <v>113</v>
      </c>
      <c r="D964" s="115">
        <v>4</v>
      </c>
      <c r="E964" s="102">
        <v>0</v>
      </c>
      <c r="F964" s="69"/>
      <c r="G964" s="70"/>
    </row>
    <row r="965" spans="1:7" x14ac:dyDescent="0.25">
      <c r="B965" s="96"/>
      <c r="C965" s="97"/>
      <c r="D965" s="98"/>
      <c r="E965" s="98"/>
      <c r="F965" s="74" t="s">
        <v>147</v>
      </c>
      <c r="G965" s="110"/>
    </row>
    <row r="966" spans="1:7" x14ac:dyDescent="0.25">
      <c r="B966" s="99" t="s">
        <v>115</v>
      </c>
      <c r="C966" s="97"/>
      <c r="D966" s="98"/>
      <c r="E966" s="98"/>
      <c r="F966" s="74"/>
      <c r="G966" s="75"/>
    </row>
    <row r="967" spans="1:7" x14ac:dyDescent="0.25">
      <c r="B967" s="100" t="s">
        <v>116</v>
      </c>
      <c r="C967" s="101" t="s">
        <v>59</v>
      </c>
      <c r="D967" s="115">
        <v>19.998000000000001</v>
      </c>
      <c r="E967" s="102">
        <v>0</v>
      </c>
      <c r="F967" s="69"/>
      <c r="G967" s="70"/>
    </row>
    <row r="968" spans="1:7" x14ac:dyDescent="0.25">
      <c r="B968" s="96"/>
      <c r="C968" s="97"/>
      <c r="D968" s="98"/>
      <c r="E968" s="98"/>
      <c r="F968" s="74" t="s">
        <v>117</v>
      </c>
      <c r="G968" s="110"/>
    </row>
    <row r="969" spans="1:7" x14ac:dyDescent="0.25">
      <c r="B969" s="99" t="s">
        <v>118</v>
      </c>
      <c r="C969" s="97"/>
      <c r="D969" s="98"/>
      <c r="E969" s="98"/>
      <c r="F969" s="74"/>
      <c r="G969" s="75"/>
    </row>
    <row r="970" spans="1:7" x14ac:dyDescent="0.25">
      <c r="B970" s="100"/>
      <c r="C970" s="101"/>
      <c r="D970" s="115"/>
      <c r="E970" s="115"/>
      <c r="F970" s="69"/>
      <c r="G970" s="70"/>
    </row>
    <row r="971" spans="1:7" x14ac:dyDescent="0.25">
      <c r="B971" s="96"/>
      <c r="C971" s="97"/>
      <c r="D971" s="98"/>
      <c r="E971" s="98"/>
      <c r="F971" s="74" t="s">
        <v>160</v>
      </c>
      <c r="G971" s="70">
        <v>0</v>
      </c>
    </row>
    <row r="972" spans="1:7" x14ac:dyDescent="0.25">
      <c r="B972" s="96"/>
      <c r="C972" s="97"/>
      <c r="D972" s="98"/>
      <c r="E972" s="98"/>
      <c r="F972" s="74"/>
      <c r="G972" s="75"/>
    </row>
    <row r="973" spans="1:7" x14ac:dyDescent="0.25">
      <c r="B973" s="103"/>
      <c r="C973" s="104"/>
      <c r="D973" s="116"/>
      <c r="E973" s="106" t="s">
        <v>120</v>
      </c>
      <c r="F973" s="83"/>
      <c r="G973" s="84"/>
    </row>
    <row r="975" spans="1:7" ht="15" customHeight="1" x14ac:dyDescent="0.25">
      <c r="B975" s="324" t="s">
        <v>80</v>
      </c>
      <c r="C975" s="324"/>
      <c r="D975" s="324"/>
      <c r="E975" s="324"/>
      <c r="F975" s="62"/>
      <c r="G975" s="63" t="s">
        <v>97</v>
      </c>
    </row>
    <row r="976" spans="1:7" x14ac:dyDescent="0.25">
      <c r="A976">
        <f>+'ADECUACION PPTO'!C84</f>
        <v>8.0699999999999985</v>
      </c>
      <c r="B976" s="324"/>
      <c r="C976" s="324"/>
      <c r="D976" s="324"/>
      <c r="E976" s="324"/>
      <c r="F976" s="64"/>
      <c r="G976" s="65"/>
    </row>
    <row r="977" spans="1:7" x14ac:dyDescent="0.25">
      <c r="B977" s="66" t="s">
        <v>98</v>
      </c>
      <c r="C977" s="67" t="s">
        <v>13</v>
      </c>
      <c r="D977" s="68" t="s">
        <v>99</v>
      </c>
      <c r="E977" s="68" t="s">
        <v>100</v>
      </c>
      <c r="F977" s="69" t="s">
        <v>101</v>
      </c>
      <c r="G977" s="70" t="s">
        <v>102</v>
      </c>
    </row>
    <row r="978" spans="1:7" x14ac:dyDescent="0.25">
      <c r="B978" s="71"/>
      <c r="C978" s="72"/>
      <c r="D978" s="73"/>
      <c r="E978" s="73"/>
      <c r="F978" s="74"/>
      <c r="G978" s="75"/>
    </row>
    <row r="979" spans="1:7" x14ac:dyDescent="0.25">
      <c r="B979" s="76" t="s">
        <v>111</v>
      </c>
      <c r="C979" s="72"/>
      <c r="D979" s="73"/>
      <c r="E979" s="73"/>
      <c r="F979" s="74"/>
      <c r="G979" s="75"/>
    </row>
    <row r="980" spans="1:7" x14ac:dyDescent="0.25">
      <c r="B980" s="66" t="s">
        <v>272</v>
      </c>
      <c r="C980" s="67" t="s">
        <v>113</v>
      </c>
      <c r="D980" s="68">
        <v>8.3000000000000004E-2</v>
      </c>
      <c r="E980" s="68"/>
      <c r="F980" s="69"/>
      <c r="G980" s="70"/>
    </row>
    <row r="981" spans="1:7" x14ac:dyDescent="0.25">
      <c r="B981" s="71"/>
      <c r="C981" s="72"/>
      <c r="D981" s="73"/>
      <c r="E981" s="73"/>
      <c r="F981" s="74" t="s">
        <v>114</v>
      </c>
      <c r="G981" s="77"/>
    </row>
    <row r="982" spans="1:7" x14ac:dyDescent="0.25">
      <c r="B982" s="76" t="s">
        <v>115</v>
      </c>
      <c r="C982" s="72"/>
      <c r="D982" s="73"/>
      <c r="E982" s="73"/>
      <c r="F982" s="74"/>
      <c r="G982" s="75"/>
    </row>
    <row r="983" spans="1:7" x14ac:dyDescent="0.25">
      <c r="B983" s="66" t="s">
        <v>116</v>
      </c>
      <c r="C983" s="67" t="s">
        <v>59</v>
      </c>
      <c r="D983" s="68">
        <v>0.10100000000000001</v>
      </c>
      <c r="E983" s="68"/>
      <c r="F983" s="69"/>
      <c r="G983" s="70"/>
    </row>
    <row r="984" spans="1:7" x14ac:dyDescent="0.25">
      <c r="B984" s="71"/>
      <c r="C984" s="72"/>
      <c r="D984" s="73"/>
      <c r="E984" s="73"/>
      <c r="F984" s="74" t="s">
        <v>117</v>
      </c>
      <c r="G984" s="77"/>
    </row>
    <row r="985" spans="1:7" x14ac:dyDescent="0.25">
      <c r="B985" s="76" t="s">
        <v>118</v>
      </c>
      <c r="C985" s="72"/>
      <c r="D985" s="73"/>
      <c r="E985" s="73"/>
      <c r="F985" s="74"/>
      <c r="G985" s="75"/>
    </row>
    <row r="986" spans="1:7" x14ac:dyDescent="0.25">
      <c r="B986" s="66"/>
      <c r="C986" s="67"/>
      <c r="D986" s="68"/>
      <c r="E986" s="68"/>
      <c r="F986" s="69"/>
      <c r="G986" s="70"/>
    </row>
    <row r="987" spans="1:7" x14ac:dyDescent="0.25">
      <c r="B987" s="71"/>
      <c r="C987" s="72"/>
      <c r="D987" s="73"/>
      <c r="E987" s="73"/>
      <c r="F987" s="74" t="s">
        <v>119</v>
      </c>
      <c r="G987" s="70"/>
    </row>
    <row r="988" spans="1:7" x14ac:dyDescent="0.25">
      <c r="B988" s="71"/>
      <c r="C988" s="72"/>
      <c r="D988" s="73"/>
      <c r="E988" s="73"/>
      <c r="F988" s="74"/>
      <c r="G988" s="75"/>
    </row>
    <row r="989" spans="1:7" x14ac:dyDescent="0.25">
      <c r="B989" s="79"/>
      <c r="C989" s="80"/>
      <c r="D989" s="81"/>
      <c r="E989" s="82" t="s">
        <v>120</v>
      </c>
      <c r="F989" s="83"/>
      <c r="G989" s="84"/>
    </row>
    <row r="991" spans="1:7" ht="15" customHeight="1" x14ac:dyDescent="0.25">
      <c r="B991" s="324" t="s">
        <v>81</v>
      </c>
      <c r="C991" s="324"/>
      <c r="D991" s="324"/>
      <c r="E991" s="324"/>
      <c r="F991" s="62"/>
      <c r="G991" s="63" t="s">
        <v>287</v>
      </c>
    </row>
    <row r="992" spans="1:7" x14ac:dyDescent="0.25">
      <c r="A992">
        <f>+'ADECUACION PPTO'!C85</f>
        <v>8.0799999999999983</v>
      </c>
      <c r="B992" s="324"/>
      <c r="C992" s="324"/>
      <c r="D992" s="324"/>
      <c r="E992" s="324"/>
      <c r="F992" s="64"/>
      <c r="G992" s="65"/>
    </row>
    <row r="993" spans="2:7" x14ac:dyDescent="0.25">
      <c r="B993" s="66" t="s">
        <v>98</v>
      </c>
      <c r="C993" s="67" t="s">
        <v>13</v>
      </c>
      <c r="D993" s="68" t="s">
        <v>99</v>
      </c>
      <c r="E993" s="68" t="s">
        <v>100</v>
      </c>
      <c r="F993" s="69" t="s">
        <v>101</v>
      </c>
      <c r="G993" s="70" t="s">
        <v>102</v>
      </c>
    </row>
    <row r="994" spans="2:7" x14ac:dyDescent="0.25">
      <c r="B994" s="71"/>
      <c r="C994" s="72"/>
      <c r="D994" s="73"/>
      <c r="E994" s="73"/>
      <c r="F994" s="74"/>
      <c r="G994" s="75"/>
    </row>
    <row r="995" spans="2:7" x14ac:dyDescent="0.25">
      <c r="B995" s="76" t="s">
        <v>103</v>
      </c>
      <c r="C995" s="72"/>
      <c r="D995" s="73"/>
      <c r="E995" s="73"/>
      <c r="F995" s="74"/>
      <c r="G995" s="75"/>
    </row>
    <row r="996" spans="2:7" x14ac:dyDescent="0.25">
      <c r="B996" s="66" t="s">
        <v>288</v>
      </c>
      <c r="C996" s="67" t="s">
        <v>13</v>
      </c>
      <c r="D996" s="68">
        <v>2</v>
      </c>
      <c r="E996" s="68"/>
      <c r="F996" s="69"/>
      <c r="G996" s="70"/>
    </row>
    <row r="997" spans="2:7" x14ac:dyDescent="0.25">
      <c r="B997" s="66" t="s">
        <v>289</v>
      </c>
      <c r="C997" s="67" t="s">
        <v>13</v>
      </c>
      <c r="D997" s="68">
        <v>1</v>
      </c>
      <c r="E997" s="68"/>
      <c r="F997" s="69"/>
      <c r="G997" s="70"/>
    </row>
    <row r="998" spans="2:7" x14ac:dyDescent="0.25">
      <c r="B998" s="66" t="s">
        <v>290</v>
      </c>
      <c r="C998" s="67" t="s">
        <v>13</v>
      </c>
      <c r="D998" s="68">
        <v>3</v>
      </c>
      <c r="E998" s="68"/>
      <c r="F998" s="69"/>
      <c r="G998" s="70"/>
    </row>
    <row r="999" spans="2:7" x14ac:dyDescent="0.25">
      <c r="B999" s="66" t="s">
        <v>291</v>
      </c>
      <c r="C999" s="67" t="s">
        <v>13</v>
      </c>
      <c r="D999" s="68">
        <v>1</v>
      </c>
      <c r="E999" s="68"/>
      <c r="F999" s="69"/>
      <c r="G999" s="70"/>
    </row>
    <row r="1000" spans="2:7" x14ac:dyDescent="0.25">
      <c r="B1000" s="66" t="s">
        <v>276</v>
      </c>
      <c r="C1000" s="67" t="s">
        <v>13</v>
      </c>
      <c r="D1000" s="68">
        <v>0.04</v>
      </c>
      <c r="E1000" s="68">
        <v>5</v>
      </c>
      <c r="F1000" s="69"/>
      <c r="G1000" s="70"/>
    </row>
    <row r="1001" spans="2:7" x14ac:dyDescent="0.25">
      <c r="B1001" s="66" t="s">
        <v>292</v>
      </c>
      <c r="C1001" s="67" t="s">
        <v>13</v>
      </c>
      <c r="D1001" s="68">
        <v>1</v>
      </c>
      <c r="E1001" s="68"/>
      <c r="F1001" s="69"/>
      <c r="G1001" s="70"/>
    </row>
    <row r="1002" spans="2:7" x14ac:dyDescent="0.25">
      <c r="B1002" s="66" t="s">
        <v>293</v>
      </c>
      <c r="C1002" s="67" t="s">
        <v>11</v>
      </c>
      <c r="D1002" s="68">
        <v>1.5</v>
      </c>
      <c r="E1002" s="68">
        <v>5</v>
      </c>
      <c r="F1002" s="69"/>
      <c r="G1002" s="70"/>
    </row>
    <row r="1003" spans="2:7" x14ac:dyDescent="0.25">
      <c r="B1003" s="66" t="s">
        <v>294</v>
      </c>
      <c r="C1003" s="67" t="s">
        <v>125</v>
      </c>
      <c r="D1003" s="68">
        <v>0.05</v>
      </c>
      <c r="E1003" s="68">
        <v>5</v>
      </c>
      <c r="F1003" s="69"/>
      <c r="G1003" s="70"/>
    </row>
    <row r="1004" spans="2:7" x14ac:dyDescent="0.25">
      <c r="B1004" s="66" t="s">
        <v>295</v>
      </c>
      <c r="C1004" s="67" t="s">
        <v>13</v>
      </c>
      <c r="D1004" s="68">
        <v>0.02</v>
      </c>
      <c r="E1004" s="68">
        <v>5</v>
      </c>
      <c r="F1004" s="69"/>
      <c r="G1004" s="70"/>
    </row>
    <row r="1005" spans="2:7" x14ac:dyDescent="0.25">
      <c r="B1005" s="71"/>
      <c r="C1005" s="72"/>
      <c r="D1005" s="73"/>
      <c r="E1005" s="73"/>
      <c r="F1005" s="74" t="s">
        <v>110</v>
      </c>
      <c r="G1005" s="77"/>
    </row>
    <row r="1006" spans="2:7" x14ac:dyDescent="0.25">
      <c r="B1006" s="76" t="s">
        <v>111</v>
      </c>
      <c r="C1006" s="72"/>
      <c r="D1006" s="73"/>
      <c r="E1006" s="73"/>
      <c r="F1006" s="74"/>
      <c r="G1006" s="75"/>
    </row>
    <row r="1007" spans="2:7" x14ac:dyDescent="0.25">
      <c r="B1007" s="66" t="s">
        <v>272</v>
      </c>
      <c r="C1007" s="67" t="s">
        <v>113</v>
      </c>
      <c r="D1007" s="68">
        <v>1</v>
      </c>
      <c r="E1007" s="68"/>
      <c r="F1007" s="69"/>
      <c r="G1007" s="70"/>
    </row>
    <row r="1008" spans="2:7" x14ac:dyDescent="0.25">
      <c r="B1008" s="71"/>
      <c r="C1008" s="72"/>
      <c r="D1008" s="73"/>
      <c r="E1008" s="73"/>
      <c r="F1008" s="74" t="s">
        <v>114</v>
      </c>
      <c r="G1008" s="77"/>
    </row>
    <row r="1009" spans="1:7" x14ac:dyDescent="0.25">
      <c r="B1009" s="76" t="s">
        <v>115</v>
      </c>
      <c r="C1009" s="72"/>
      <c r="D1009" s="73"/>
      <c r="E1009" s="73"/>
      <c r="F1009" s="74"/>
      <c r="G1009" s="75"/>
    </row>
    <row r="1010" spans="1:7" x14ac:dyDescent="0.25">
      <c r="B1010" s="66" t="s">
        <v>116</v>
      </c>
      <c r="C1010" s="67" t="s">
        <v>59</v>
      </c>
      <c r="D1010" s="68">
        <v>0.30199999999999999</v>
      </c>
      <c r="E1010" s="68"/>
      <c r="F1010" s="69"/>
      <c r="G1010" s="70"/>
    </row>
    <row r="1011" spans="1:7" x14ac:dyDescent="0.25">
      <c r="B1011" s="71"/>
      <c r="C1011" s="72"/>
      <c r="D1011" s="73"/>
      <c r="E1011" s="73"/>
      <c r="F1011" s="74" t="s">
        <v>117</v>
      </c>
      <c r="G1011" s="77"/>
    </row>
    <row r="1012" spans="1:7" x14ac:dyDescent="0.25">
      <c r="B1012" s="76" t="s">
        <v>118</v>
      </c>
      <c r="C1012" s="72"/>
      <c r="D1012" s="73"/>
      <c r="E1012" s="73"/>
      <c r="F1012" s="74"/>
      <c r="G1012" s="75"/>
    </row>
    <row r="1013" spans="1:7" x14ac:dyDescent="0.25">
      <c r="B1013" s="66"/>
      <c r="C1013" s="67"/>
      <c r="D1013" s="68"/>
      <c r="E1013" s="68"/>
      <c r="F1013" s="69"/>
      <c r="G1013" s="70"/>
    </row>
    <row r="1014" spans="1:7" x14ac:dyDescent="0.25">
      <c r="B1014" s="71"/>
      <c r="C1014" s="72"/>
      <c r="D1014" s="73"/>
      <c r="E1014" s="73"/>
      <c r="F1014" s="74" t="s">
        <v>119</v>
      </c>
      <c r="G1014" s="70"/>
    </row>
    <row r="1015" spans="1:7" x14ac:dyDescent="0.25">
      <c r="B1015" s="71"/>
      <c r="C1015" s="72"/>
      <c r="D1015" s="73"/>
      <c r="E1015" s="73"/>
      <c r="F1015" s="74"/>
      <c r="G1015" s="75"/>
    </row>
    <row r="1016" spans="1:7" x14ac:dyDescent="0.25">
      <c r="B1016" s="79"/>
      <c r="C1016" s="80"/>
      <c r="D1016" s="81"/>
      <c r="E1016" s="82" t="s">
        <v>120</v>
      </c>
      <c r="F1016" s="83"/>
      <c r="G1016" s="84"/>
    </row>
    <row r="1018" spans="1:7" ht="15" customHeight="1" x14ac:dyDescent="0.25">
      <c r="B1018" s="324" t="s">
        <v>83</v>
      </c>
      <c r="C1018" s="324"/>
      <c r="D1018" s="324"/>
      <c r="E1018" s="324"/>
      <c r="F1018" s="62"/>
      <c r="G1018" s="63" t="s">
        <v>121</v>
      </c>
    </row>
    <row r="1019" spans="1:7" x14ac:dyDescent="0.25">
      <c r="A1019">
        <f>+'ADECUACION PPTO'!C86</f>
        <v>8.0899999999999981</v>
      </c>
      <c r="B1019" s="324"/>
      <c r="C1019" s="324"/>
      <c r="D1019" s="324"/>
      <c r="E1019" s="324"/>
      <c r="F1019" s="64"/>
      <c r="G1019" s="65"/>
    </row>
    <row r="1020" spans="1:7" x14ac:dyDescent="0.25">
      <c r="B1020" s="66" t="s">
        <v>98</v>
      </c>
      <c r="C1020" s="67" t="s">
        <v>13</v>
      </c>
      <c r="D1020" s="68" t="s">
        <v>99</v>
      </c>
      <c r="E1020" s="68" t="s">
        <v>100</v>
      </c>
      <c r="F1020" s="69" t="s">
        <v>101</v>
      </c>
      <c r="G1020" s="70" t="s">
        <v>102</v>
      </c>
    </row>
    <row r="1021" spans="1:7" x14ac:dyDescent="0.25">
      <c r="B1021" s="71"/>
      <c r="C1021" s="72"/>
      <c r="D1021" s="73"/>
      <c r="E1021" s="73"/>
      <c r="F1021" s="74"/>
      <c r="G1021" s="75"/>
    </row>
    <row r="1022" spans="1:7" x14ac:dyDescent="0.25">
      <c r="B1022" s="76" t="s">
        <v>103</v>
      </c>
      <c r="C1022" s="72"/>
      <c r="D1022" s="73"/>
      <c r="E1022" s="73"/>
      <c r="F1022" s="74"/>
      <c r="G1022" s="75"/>
    </row>
    <row r="1023" spans="1:7" x14ac:dyDescent="0.25">
      <c r="B1023" s="66" t="s">
        <v>296</v>
      </c>
      <c r="C1023" s="67" t="s">
        <v>13</v>
      </c>
      <c r="D1023" s="68">
        <v>1</v>
      </c>
      <c r="E1023" s="68"/>
      <c r="F1023" s="69"/>
      <c r="G1023" s="70"/>
    </row>
    <row r="1024" spans="1:7" x14ac:dyDescent="0.25">
      <c r="B1024" s="71"/>
      <c r="C1024" s="72"/>
      <c r="D1024" s="73"/>
      <c r="E1024" s="73"/>
      <c r="F1024" s="74" t="s">
        <v>110</v>
      </c>
      <c r="G1024" s="77"/>
    </row>
    <row r="1025" spans="1:7" x14ac:dyDescent="0.25">
      <c r="B1025" s="76" t="s">
        <v>118</v>
      </c>
      <c r="C1025" s="72"/>
      <c r="D1025" s="73"/>
      <c r="E1025" s="73"/>
      <c r="F1025" s="74"/>
      <c r="G1025" s="75"/>
    </row>
    <row r="1026" spans="1:7" x14ac:dyDescent="0.25">
      <c r="B1026" s="66"/>
      <c r="C1026" s="67"/>
      <c r="D1026" s="68"/>
      <c r="E1026" s="68"/>
      <c r="F1026" s="69"/>
      <c r="G1026" s="70"/>
    </row>
    <row r="1027" spans="1:7" x14ac:dyDescent="0.25">
      <c r="B1027" s="71"/>
      <c r="C1027" s="72"/>
      <c r="D1027" s="73"/>
      <c r="E1027" s="73"/>
      <c r="F1027" s="74" t="s">
        <v>119</v>
      </c>
      <c r="G1027" s="70"/>
    </row>
    <row r="1028" spans="1:7" x14ac:dyDescent="0.25">
      <c r="B1028" s="71"/>
      <c r="C1028" s="72"/>
      <c r="D1028" s="73"/>
      <c r="E1028" s="73"/>
      <c r="F1028" s="74"/>
      <c r="G1028" s="75"/>
    </row>
    <row r="1029" spans="1:7" x14ac:dyDescent="0.25">
      <c r="B1029" s="79"/>
      <c r="C1029" s="80"/>
      <c r="D1029" s="81"/>
      <c r="E1029" s="82" t="s">
        <v>120</v>
      </c>
      <c r="F1029" s="83"/>
      <c r="G1029" s="84"/>
    </row>
    <row r="1031" spans="1:7" ht="15" customHeight="1" x14ac:dyDescent="0.25">
      <c r="B1031" s="324" t="s">
        <v>84</v>
      </c>
      <c r="C1031" s="324"/>
      <c r="D1031" s="324"/>
      <c r="E1031" s="324"/>
      <c r="F1031" s="62"/>
      <c r="G1031" s="63" t="s">
        <v>121</v>
      </c>
    </row>
    <row r="1032" spans="1:7" x14ac:dyDescent="0.25">
      <c r="A1032">
        <f>+'ADECUACION PPTO'!C87</f>
        <v>8.0999999999999979</v>
      </c>
      <c r="B1032" s="324"/>
      <c r="C1032" s="324"/>
      <c r="D1032" s="324"/>
      <c r="E1032" s="324"/>
      <c r="F1032" s="64"/>
      <c r="G1032" s="65"/>
    </row>
    <row r="1033" spans="1:7" x14ac:dyDescent="0.25">
      <c r="B1033" s="66" t="s">
        <v>98</v>
      </c>
      <c r="C1033" s="67" t="s">
        <v>13</v>
      </c>
      <c r="D1033" s="68" t="s">
        <v>99</v>
      </c>
      <c r="E1033" s="68" t="s">
        <v>100</v>
      </c>
      <c r="F1033" s="69" t="s">
        <v>101</v>
      </c>
      <c r="G1033" s="70" t="s">
        <v>102</v>
      </c>
    </row>
    <row r="1034" spans="1:7" x14ac:dyDescent="0.25">
      <c r="B1034" s="71"/>
      <c r="C1034" s="72"/>
      <c r="D1034" s="73"/>
      <c r="E1034" s="73"/>
      <c r="F1034" s="74"/>
      <c r="G1034" s="75"/>
    </row>
    <row r="1035" spans="1:7" x14ac:dyDescent="0.25">
      <c r="B1035" s="76" t="s">
        <v>103</v>
      </c>
      <c r="C1035" s="72"/>
      <c r="D1035" s="73"/>
      <c r="E1035" s="73"/>
      <c r="F1035" s="74"/>
      <c r="G1035" s="75"/>
    </row>
    <row r="1036" spans="1:7" x14ac:dyDescent="0.25">
      <c r="B1036" s="66" t="s">
        <v>297</v>
      </c>
      <c r="C1036" s="67" t="s">
        <v>13</v>
      </c>
      <c r="D1036" s="68">
        <v>1</v>
      </c>
      <c r="E1036" s="68"/>
      <c r="F1036" s="69"/>
      <c r="G1036" s="70"/>
    </row>
    <row r="1037" spans="1:7" x14ac:dyDescent="0.25">
      <c r="B1037" s="71"/>
      <c r="C1037" s="72"/>
      <c r="D1037" s="73"/>
      <c r="E1037" s="73"/>
      <c r="F1037" s="74" t="s">
        <v>110</v>
      </c>
      <c r="G1037" s="77"/>
    </row>
    <row r="1038" spans="1:7" x14ac:dyDescent="0.25">
      <c r="B1038" s="76" t="s">
        <v>118</v>
      </c>
      <c r="C1038" s="72"/>
      <c r="D1038" s="73"/>
      <c r="E1038" s="73"/>
      <c r="F1038" s="74"/>
      <c r="G1038" s="75"/>
    </row>
    <row r="1039" spans="1:7" x14ac:dyDescent="0.25">
      <c r="B1039" s="66"/>
      <c r="C1039" s="67"/>
      <c r="D1039" s="68"/>
      <c r="E1039" s="68"/>
      <c r="F1039" s="69"/>
      <c r="G1039" s="70"/>
    </row>
    <row r="1040" spans="1:7" x14ac:dyDescent="0.25">
      <c r="B1040" s="71"/>
      <c r="C1040" s="72"/>
      <c r="D1040" s="73"/>
      <c r="E1040" s="73"/>
      <c r="F1040" s="74" t="s">
        <v>119</v>
      </c>
      <c r="G1040" s="70"/>
    </row>
    <row r="1041" spans="1:7" x14ac:dyDescent="0.25">
      <c r="B1041" s="71"/>
      <c r="C1041" s="72"/>
      <c r="D1041" s="73"/>
      <c r="E1041" s="73"/>
      <c r="F1041" s="74"/>
      <c r="G1041" s="75"/>
    </row>
    <row r="1042" spans="1:7" x14ac:dyDescent="0.25">
      <c r="B1042" s="79"/>
      <c r="C1042" s="80"/>
      <c r="D1042" s="81"/>
      <c r="E1042" s="82" t="s">
        <v>120</v>
      </c>
      <c r="F1042" s="83"/>
      <c r="G1042" s="84"/>
    </row>
    <row r="1044" spans="1:7" ht="15" customHeight="1" x14ac:dyDescent="0.25">
      <c r="B1044" s="324" t="s">
        <v>85</v>
      </c>
      <c r="C1044" s="324"/>
      <c r="D1044" s="324"/>
      <c r="E1044" s="324"/>
      <c r="F1044" s="62"/>
      <c r="G1044" s="63" t="s">
        <v>121</v>
      </c>
    </row>
    <row r="1045" spans="1:7" x14ac:dyDescent="0.25">
      <c r="A1045">
        <f>+'ADECUACION PPTO'!C88</f>
        <v>8.1099999999999977</v>
      </c>
      <c r="B1045" s="324"/>
      <c r="C1045" s="324"/>
      <c r="D1045" s="324"/>
      <c r="E1045" s="324"/>
      <c r="F1045" s="64"/>
      <c r="G1045" s="65"/>
    </row>
    <row r="1046" spans="1:7" x14ac:dyDescent="0.25">
      <c r="B1046" s="66" t="s">
        <v>98</v>
      </c>
      <c r="C1046" s="67" t="s">
        <v>13</v>
      </c>
      <c r="D1046" s="68" t="s">
        <v>99</v>
      </c>
      <c r="E1046" s="68" t="s">
        <v>100</v>
      </c>
      <c r="F1046" s="69" t="s">
        <v>101</v>
      </c>
      <c r="G1046" s="70" t="s">
        <v>102</v>
      </c>
    </row>
    <row r="1047" spans="1:7" x14ac:dyDescent="0.25">
      <c r="B1047" s="71"/>
      <c r="C1047" s="72"/>
      <c r="D1047" s="73"/>
      <c r="E1047" s="73"/>
      <c r="F1047" s="74"/>
      <c r="G1047" s="75"/>
    </row>
    <row r="1048" spans="1:7" x14ac:dyDescent="0.25">
      <c r="B1048" s="76" t="s">
        <v>103</v>
      </c>
      <c r="C1048" s="72"/>
      <c r="D1048" s="73"/>
      <c r="E1048" s="73"/>
      <c r="F1048" s="74"/>
      <c r="G1048" s="75"/>
    </row>
    <row r="1049" spans="1:7" x14ac:dyDescent="0.25">
      <c r="B1049" s="66" t="s">
        <v>288</v>
      </c>
      <c r="C1049" s="67" t="s">
        <v>13</v>
      </c>
      <c r="D1049" s="68">
        <v>2</v>
      </c>
      <c r="E1049" s="68"/>
      <c r="F1049" s="69"/>
      <c r="G1049" s="70"/>
    </row>
    <row r="1050" spans="1:7" x14ac:dyDescent="0.25">
      <c r="B1050" s="66" t="s">
        <v>298</v>
      </c>
      <c r="C1050" s="67" t="s">
        <v>13</v>
      </c>
      <c r="D1050" s="68">
        <v>1</v>
      </c>
      <c r="E1050" s="68"/>
      <c r="F1050" s="69"/>
      <c r="G1050" s="70"/>
    </row>
    <row r="1051" spans="1:7" x14ac:dyDescent="0.25">
      <c r="B1051" s="66" t="s">
        <v>299</v>
      </c>
      <c r="C1051" s="67" t="s">
        <v>13</v>
      </c>
      <c r="D1051" s="68">
        <v>0.2</v>
      </c>
      <c r="E1051" s="68"/>
      <c r="F1051" s="69"/>
      <c r="G1051" s="70"/>
    </row>
    <row r="1052" spans="1:7" x14ac:dyDescent="0.25">
      <c r="B1052" s="71"/>
      <c r="C1052" s="72"/>
      <c r="D1052" s="73"/>
      <c r="E1052" s="73"/>
      <c r="F1052" s="74" t="s">
        <v>110</v>
      </c>
      <c r="G1052" s="77"/>
    </row>
    <row r="1053" spans="1:7" x14ac:dyDescent="0.25">
      <c r="B1053" s="76" t="s">
        <v>111</v>
      </c>
      <c r="C1053" s="72"/>
      <c r="D1053" s="73"/>
      <c r="E1053" s="73"/>
      <c r="F1053" s="74"/>
      <c r="G1053" s="75"/>
    </row>
    <row r="1054" spans="1:7" x14ac:dyDescent="0.25">
      <c r="B1054" s="66" t="s">
        <v>272</v>
      </c>
      <c r="C1054" s="67" t="s">
        <v>113</v>
      </c>
      <c r="D1054" s="68">
        <v>0.1</v>
      </c>
      <c r="E1054" s="68"/>
      <c r="F1054" s="69"/>
      <c r="G1054" s="70"/>
    </row>
    <row r="1055" spans="1:7" x14ac:dyDescent="0.25">
      <c r="B1055" s="71"/>
      <c r="C1055" s="72"/>
      <c r="D1055" s="73"/>
      <c r="E1055" s="73"/>
      <c r="F1055" s="74" t="s">
        <v>114</v>
      </c>
      <c r="G1055" s="77"/>
    </row>
    <row r="1056" spans="1:7" x14ac:dyDescent="0.25">
      <c r="B1056" s="76" t="s">
        <v>115</v>
      </c>
      <c r="C1056" s="72"/>
      <c r="D1056" s="73"/>
      <c r="E1056" s="73"/>
      <c r="F1056" s="74"/>
      <c r="G1056" s="75"/>
    </row>
    <row r="1057" spans="1:7" x14ac:dyDescent="0.25">
      <c r="B1057" s="66" t="s">
        <v>116</v>
      </c>
      <c r="C1057" s="67" t="s">
        <v>59</v>
      </c>
      <c r="D1057" s="68">
        <v>0.3</v>
      </c>
      <c r="E1057" s="68"/>
      <c r="F1057" s="69"/>
      <c r="G1057" s="70"/>
    </row>
    <row r="1058" spans="1:7" x14ac:dyDescent="0.25">
      <c r="B1058" s="71"/>
      <c r="C1058" s="72"/>
      <c r="D1058" s="73"/>
      <c r="E1058" s="73"/>
      <c r="F1058" s="74" t="s">
        <v>117</v>
      </c>
      <c r="G1058" s="77"/>
    </row>
    <row r="1059" spans="1:7" x14ac:dyDescent="0.25">
      <c r="B1059" s="76" t="s">
        <v>118</v>
      </c>
      <c r="C1059" s="72"/>
      <c r="D1059" s="73"/>
      <c r="E1059" s="73"/>
      <c r="F1059" s="74"/>
      <c r="G1059" s="75"/>
    </row>
    <row r="1060" spans="1:7" x14ac:dyDescent="0.25">
      <c r="B1060" s="66"/>
      <c r="C1060" s="67"/>
      <c r="D1060" s="68"/>
      <c r="E1060" s="68"/>
      <c r="F1060" s="69"/>
      <c r="G1060" s="70"/>
    </row>
    <row r="1061" spans="1:7" x14ac:dyDescent="0.25">
      <c r="B1061" s="71"/>
      <c r="C1061" s="72"/>
      <c r="D1061" s="73"/>
      <c r="E1061" s="73"/>
      <c r="F1061" s="74" t="s">
        <v>119</v>
      </c>
      <c r="G1061" s="70">
        <v>0</v>
      </c>
    </row>
    <row r="1062" spans="1:7" x14ac:dyDescent="0.25">
      <c r="B1062" s="71"/>
      <c r="C1062" s="72"/>
      <c r="D1062" s="73"/>
      <c r="E1062" s="73"/>
      <c r="F1062" s="74"/>
      <c r="G1062" s="75"/>
    </row>
    <row r="1063" spans="1:7" x14ac:dyDescent="0.25">
      <c r="B1063" s="79"/>
      <c r="C1063" s="80"/>
      <c r="D1063" s="81"/>
      <c r="E1063" s="82" t="s">
        <v>120</v>
      </c>
      <c r="F1063" s="83"/>
      <c r="G1063" s="84"/>
    </row>
    <row r="1065" spans="1:7" ht="15" customHeight="1" x14ac:dyDescent="0.25">
      <c r="B1065" s="324" t="s">
        <v>86</v>
      </c>
      <c r="C1065" s="324"/>
      <c r="D1065" s="324"/>
      <c r="E1065" s="324"/>
      <c r="F1065" s="85"/>
      <c r="G1065" s="63" t="s">
        <v>121</v>
      </c>
    </row>
    <row r="1066" spans="1:7" x14ac:dyDescent="0.25">
      <c r="A1066">
        <f>+'ADECUACION PPTO'!C89</f>
        <v>8.1199999999999974</v>
      </c>
      <c r="B1066" s="324"/>
      <c r="C1066" s="324"/>
      <c r="D1066" s="324"/>
      <c r="E1066" s="324"/>
      <c r="F1066" s="86"/>
      <c r="G1066" s="65"/>
    </row>
    <row r="1067" spans="1:7" x14ac:dyDescent="0.25">
      <c r="B1067" s="66" t="s">
        <v>98</v>
      </c>
      <c r="C1067" s="67" t="s">
        <v>13</v>
      </c>
      <c r="D1067" s="68" t="s">
        <v>99</v>
      </c>
      <c r="E1067" s="87" t="s">
        <v>100</v>
      </c>
      <c r="F1067" s="69" t="s">
        <v>101</v>
      </c>
      <c r="G1067" s="70" t="s">
        <v>102</v>
      </c>
    </row>
    <row r="1068" spans="1:7" x14ac:dyDescent="0.25">
      <c r="B1068" s="71"/>
      <c r="C1068" s="72"/>
      <c r="D1068" s="73"/>
      <c r="E1068" s="88"/>
      <c r="F1068" s="74"/>
      <c r="G1068" s="75"/>
    </row>
    <row r="1069" spans="1:7" x14ac:dyDescent="0.25">
      <c r="B1069" s="76" t="s">
        <v>103</v>
      </c>
      <c r="C1069" s="72"/>
      <c r="D1069" s="73"/>
      <c r="E1069" s="88"/>
      <c r="F1069" s="74"/>
      <c r="G1069" s="75"/>
    </row>
    <row r="1070" spans="1:7" x14ac:dyDescent="0.25">
      <c r="B1070" s="66" t="s">
        <v>291</v>
      </c>
      <c r="C1070" s="67" t="s">
        <v>13</v>
      </c>
      <c r="D1070" s="68">
        <v>2</v>
      </c>
      <c r="E1070" s="87"/>
      <c r="F1070" s="69"/>
      <c r="G1070" s="70"/>
    </row>
    <row r="1071" spans="1:7" x14ac:dyDescent="0.25">
      <c r="B1071" s="66" t="s">
        <v>300</v>
      </c>
      <c r="C1071" s="67" t="s">
        <v>13</v>
      </c>
      <c r="D1071" s="68">
        <v>1</v>
      </c>
      <c r="E1071" s="87"/>
      <c r="F1071" s="69"/>
      <c r="G1071" s="70"/>
    </row>
    <row r="1072" spans="1:7" x14ac:dyDescent="0.25">
      <c r="B1072" s="66" t="s">
        <v>301</v>
      </c>
      <c r="C1072" s="67" t="s">
        <v>13</v>
      </c>
      <c r="D1072" s="68">
        <v>2</v>
      </c>
      <c r="E1072" s="87"/>
      <c r="F1072" s="69"/>
      <c r="G1072" s="70"/>
    </row>
    <row r="1073" spans="2:7" x14ac:dyDescent="0.25">
      <c r="B1073" s="66" t="s">
        <v>302</v>
      </c>
      <c r="C1073" s="67" t="s">
        <v>13</v>
      </c>
      <c r="D1073" s="68">
        <v>1</v>
      </c>
      <c r="E1073" s="87"/>
      <c r="F1073" s="69"/>
      <c r="G1073" s="70"/>
    </row>
    <row r="1074" spans="2:7" x14ac:dyDescent="0.25">
      <c r="B1074" s="66" t="s">
        <v>299</v>
      </c>
      <c r="C1074" s="67" t="s">
        <v>13</v>
      </c>
      <c r="D1074" s="68">
        <v>0.12</v>
      </c>
      <c r="E1074" s="87"/>
      <c r="F1074" s="69"/>
      <c r="G1074" s="70"/>
    </row>
    <row r="1075" spans="2:7" x14ac:dyDescent="0.25">
      <c r="B1075" s="71"/>
      <c r="C1075" s="72"/>
      <c r="D1075" s="73"/>
      <c r="E1075" s="88"/>
      <c r="F1075" s="74" t="s">
        <v>110</v>
      </c>
      <c r="G1075" s="77"/>
    </row>
    <row r="1076" spans="2:7" x14ac:dyDescent="0.25">
      <c r="B1076" s="76" t="s">
        <v>111</v>
      </c>
      <c r="C1076" s="72"/>
      <c r="D1076" s="73"/>
      <c r="E1076" s="88"/>
      <c r="F1076" s="74"/>
      <c r="G1076" s="75"/>
    </row>
    <row r="1077" spans="2:7" x14ac:dyDescent="0.25">
      <c r="B1077" s="66" t="s">
        <v>272</v>
      </c>
      <c r="C1077" s="67" t="s">
        <v>113</v>
      </c>
      <c r="D1077" s="68">
        <v>0.8</v>
      </c>
      <c r="E1077" s="87"/>
      <c r="F1077" s="69"/>
      <c r="G1077" s="70"/>
    </row>
    <row r="1078" spans="2:7" x14ac:dyDescent="0.25">
      <c r="B1078" s="71"/>
      <c r="C1078" s="72"/>
      <c r="D1078" s="73"/>
      <c r="E1078" s="88"/>
      <c r="F1078" s="74" t="s">
        <v>114</v>
      </c>
      <c r="G1078" s="77"/>
    </row>
    <row r="1079" spans="2:7" x14ac:dyDescent="0.25">
      <c r="B1079" s="76" t="s">
        <v>115</v>
      </c>
      <c r="C1079" s="72"/>
      <c r="D1079" s="73"/>
      <c r="E1079" s="88"/>
      <c r="F1079" s="74"/>
      <c r="G1079" s="75"/>
    </row>
    <row r="1080" spans="2:7" x14ac:dyDescent="0.25">
      <c r="B1080" s="66" t="s">
        <v>116</v>
      </c>
      <c r="C1080" s="67" t="s">
        <v>59</v>
      </c>
      <c r="D1080" s="68">
        <v>4.2999999999999997E-2</v>
      </c>
      <c r="E1080" s="87"/>
      <c r="F1080" s="69"/>
      <c r="G1080" s="70"/>
    </row>
    <row r="1081" spans="2:7" x14ac:dyDescent="0.25">
      <c r="B1081" s="71"/>
      <c r="C1081" s="72"/>
      <c r="D1081" s="73"/>
      <c r="E1081" s="88"/>
      <c r="F1081" s="74" t="s">
        <v>117</v>
      </c>
      <c r="G1081" s="77"/>
    </row>
    <row r="1082" spans="2:7" x14ac:dyDescent="0.25">
      <c r="B1082" s="76" t="s">
        <v>118</v>
      </c>
      <c r="C1082" s="72"/>
      <c r="D1082" s="73"/>
      <c r="E1082" s="88"/>
      <c r="F1082" s="74"/>
      <c r="G1082" s="75"/>
    </row>
    <row r="1083" spans="2:7" x14ac:dyDescent="0.25">
      <c r="B1083" s="66"/>
      <c r="C1083" s="67"/>
      <c r="D1083" s="68"/>
      <c r="E1083" s="87"/>
      <c r="F1083" s="69"/>
      <c r="G1083" s="70"/>
    </row>
    <row r="1084" spans="2:7" x14ac:dyDescent="0.25">
      <c r="B1084" s="71"/>
      <c r="C1084" s="72"/>
      <c r="D1084" s="73"/>
      <c r="E1084" s="88"/>
      <c r="F1084" s="74" t="s">
        <v>119</v>
      </c>
      <c r="G1084" s="70"/>
    </row>
    <row r="1085" spans="2:7" x14ac:dyDescent="0.25">
      <c r="B1085" s="71"/>
      <c r="C1085" s="72"/>
      <c r="D1085" s="73"/>
      <c r="E1085" s="88"/>
      <c r="F1085" s="74"/>
      <c r="G1085" s="75"/>
    </row>
    <row r="1086" spans="2:7" x14ac:dyDescent="0.25">
      <c r="B1086" s="79"/>
      <c r="C1086" s="80"/>
      <c r="D1086" s="81"/>
      <c r="E1086" s="82" t="s">
        <v>120</v>
      </c>
      <c r="F1086" s="83">
        <v>104216.15</v>
      </c>
      <c r="G1086" s="84"/>
    </row>
    <row r="1088" spans="2:7" x14ac:dyDescent="0.25">
      <c r="B1088" s="61" t="str">
        <f>+'ADECUACION PPTO'!D91</f>
        <v>RETIRO DE SALDOS Y LIMPIEZA GENERAL</v>
      </c>
    </row>
    <row r="1089" spans="1:7" ht="15" customHeight="1" x14ac:dyDescent="0.25">
      <c r="A1089" s="61">
        <f>+'ADECUACION PPTO'!C91</f>
        <v>9</v>
      </c>
      <c r="B1089" s="323" t="s">
        <v>88</v>
      </c>
      <c r="C1089" s="323"/>
      <c r="D1089" s="323"/>
      <c r="E1089" s="323"/>
      <c r="F1089" s="85"/>
      <c r="G1089" s="63" t="s">
        <v>142</v>
      </c>
    </row>
    <row r="1090" spans="1:7" x14ac:dyDescent="0.25">
      <c r="A1090">
        <f>+'ADECUACION PPTO'!C92</f>
        <v>9.01</v>
      </c>
      <c r="B1090" s="323"/>
      <c r="C1090" s="323"/>
      <c r="D1090" s="323"/>
      <c r="E1090" s="323"/>
      <c r="F1090" s="86"/>
      <c r="G1090" s="65"/>
    </row>
    <row r="1091" spans="1:7" x14ac:dyDescent="0.25">
      <c r="B1091" s="66" t="s">
        <v>98</v>
      </c>
      <c r="C1091" s="67" t="s">
        <v>13</v>
      </c>
      <c r="D1091" s="68" t="s">
        <v>99</v>
      </c>
      <c r="E1091" s="87" t="s">
        <v>100</v>
      </c>
      <c r="F1091" s="69" t="s">
        <v>101</v>
      </c>
      <c r="G1091" s="70" t="s">
        <v>102</v>
      </c>
    </row>
    <row r="1092" spans="1:7" x14ac:dyDescent="0.25">
      <c r="B1092" s="71"/>
      <c r="C1092" s="72"/>
      <c r="D1092" s="73"/>
      <c r="E1092" s="88"/>
      <c r="F1092" s="74"/>
      <c r="G1092" s="75"/>
    </row>
    <row r="1093" spans="1:7" x14ac:dyDescent="0.25">
      <c r="B1093" s="76" t="s">
        <v>111</v>
      </c>
      <c r="C1093" s="72"/>
      <c r="D1093" s="73"/>
      <c r="E1093" s="88"/>
      <c r="F1093" s="74"/>
      <c r="G1093" s="75"/>
    </row>
    <row r="1094" spans="1:7" x14ac:dyDescent="0.25">
      <c r="B1094" s="66" t="s">
        <v>127</v>
      </c>
      <c r="C1094" s="67" t="s">
        <v>113</v>
      </c>
      <c r="D1094" s="68">
        <v>0.02</v>
      </c>
      <c r="E1094" s="87"/>
      <c r="F1094" s="69"/>
      <c r="G1094" s="70"/>
    </row>
    <row r="1095" spans="1:7" x14ac:dyDescent="0.25">
      <c r="B1095" s="71"/>
      <c r="C1095" s="72"/>
      <c r="D1095" s="73"/>
      <c r="E1095" s="88"/>
      <c r="F1095" s="74" t="s">
        <v>114</v>
      </c>
      <c r="G1095" s="77"/>
    </row>
    <row r="1096" spans="1:7" x14ac:dyDescent="0.25">
      <c r="B1096" s="76" t="s">
        <v>115</v>
      </c>
      <c r="C1096" s="72"/>
      <c r="D1096" s="73"/>
      <c r="E1096" s="88"/>
      <c r="F1096" s="74"/>
      <c r="G1096" s="75"/>
    </row>
    <row r="1097" spans="1:7" x14ac:dyDescent="0.25">
      <c r="B1097" s="66" t="s">
        <v>116</v>
      </c>
      <c r="C1097" s="67" t="s">
        <v>59</v>
      </c>
      <c r="D1097" s="68">
        <v>0.998</v>
      </c>
      <c r="E1097" s="87"/>
      <c r="F1097" s="69"/>
      <c r="G1097" s="70"/>
    </row>
    <row r="1098" spans="1:7" x14ac:dyDescent="0.25">
      <c r="B1098" s="71"/>
      <c r="C1098" s="72"/>
      <c r="D1098" s="73"/>
      <c r="E1098" s="88"/>
      <c r="F1098" s="74" t="s">
        <v>117</v>
      </c>
      <c r="G1098" s="77"/>
    </row>
    <row r="1099" spans="1:7" x14ac:dyDescent="0.25">
      <c r="B1099" s="76" t="s">
        <v>118</v>
      </c>
      <c r="C1099" s="72"/>
      <c r="D1099" s="73"/>
      <c r="E1099" s="88"/>
      <c r="F1099" s="74"/>
      <c r="G1099" s="75"/>
    </row>
    <row r="1100" spans="1:7" x14ac:dyDescent="0.25">
      <c r="B1100" s="66"/>
      <c r="C1100" s="67"/>
      <c r="D1100" s="68"/>
      <c r="E1100" s="87"/>
      <c r="F1100" s="69"/>
      <c r="G1100" s="70"/>
    </row>
    <row r="1101" spans="1:7" x14ac:dyDescent="0.25">
      <c r="B1101" s="71"/>
      <c r="C1101" s="72"/>
      <c r="D1101" s="73"/>
      <c r="E1101" s="88"/>
      <c r="F1101" s="74" t="s">
        <v>119</v>
      </c>
      <c r="G1101" s="70"/>
    </row>
    <row r="1102" spans="1:7" x14ac:dyDescent="0.25">
      <c r="B1102" s="71"/>
      <c r="C1102" s="72"/>
      <c r="D1102" s="73"/>
      <c r="E1102" s="88"/>
      <c r="F1102" s="74"/>
      <c r="G1102" s="75"/>
    </row>
    <row r="1103" spans="1:7" x14ac:dyDescent="0.25">
      <c r="B1103" s="79"/>
      <c r="C1103" s="80"/>
      <c r="D1103" s="81"/>
      <c r="E1103" s="82" t="s">
        <v>120</v>
      </c>
      <c r="F1103" s="83"/>
      <c r="G1103" s="84"/>
    </row>
  </sheetData>
  <mergeCells count="51">
    <mergeCell ref="B2:E3"/>
    <mergeCell ref="B24:E25"/>
    <mergeCell ref="B43:E44"/>
    <mergeCell ref="B59:E60"/>
    <mergeCell ref="B82:E83"/>
    <mergeCell ref="B100:E101"/>
    <mergeCell ref="B119:E120"/>
    <mergeCell ref="B142:E143"/>
    <mergeCell ref="B171:E172"/>
    <mergeCell ref="B198:E199"/>
    <mergeCell ref="B228:E229"/>
    <mergeCell ref="B252:E253"/>
    <mergeCell ref="B271:E272"/>
    <mergeCell ref="B294:E295"/>
    <mergeCell ref="B316:E317"/>
    <mergeCell ref="B335:E336"/>
    <mergeCell ref="B356:E357"/>
    <mergeCell ref="B376:E377"/>
    <mergeCell ref="B395:E396"/>
    <mergeCell ref="B415:E416"/>
    <mergeCell ref="B440:E441"/>
    <mergeCell ref="B464:E465"/>
    <mergeCell ref="B485:E486"/>
    <mergeCell ref="B506:E507"/>
    <mergeCell ref="B527:E528"/>
    <mergeCell ref="B551:E552"/>
    <mergeCell ref="B576:E577"/>
    <mergeCell ref="B596:E597"/>
    <mergeCell ref="B617:E618"/>
    <mergeCell ref="B638:E639"/>
    <mergeCell ref="B664:E665"/>
    <mergeCell ref="B680:E681"/>
    <mergeCell ref="B701:E702"/>
    <mergeCell ref="B734:E735"/>
    <mergeCell ref="B762:E763"/>
    <mergeCell ref="B798:E799"/>
    <mergeCell ref="B821:E822"/>
    <mergeCell ref="B842:E843"/>
    <mergeCell ref="B859:E860"/>
    <mergeCell ref="B877:E878"/>
    <mergeCell ref="B895:E896"/>
    <mergeCell ref="B913:E914"/>
    <mergeCell ref="B931:E932"/>
    <mergeCell ref="B956:E957"/>
    <mergeCell ref="B975:E976"/>
    <mergeCell ref="B1089:E1090"/>
    <mergeCell ref="B991:E992"/>
    <mergeCell ref="B1018:E1019"/>
    <mergeCell ref="B1031:E1032"/>
    <mergeCell ref="B1044:E1045"/>
    <mergeCell ref="B1065:E1066"/>
  </mergeCells>
  <pageMargins left="0.78749999999999998" right="0.78749999999999998" top="1.05277777777778" bottom="1.05277777777778" header="0.78749999999999998" footer="0.78749999999999998"/>
  <pageSetup orientation="portrait" horizontalDpi="300" verticalDpi="300"/>
  <headerFooter>
    <oddHeader>&amp;C&amp;"Times New Roman,Normal"&amp;Kffffff&amp;A</oddHeader>
    <oddFooter>&amp;C&amp;"Times New Roman,Normal"&amp;KffffffPágina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2"/>
  <sheetViews>
    <sheetView tabSelected="1" zoomScale="85" zoomScaleNormal="85" workbookViewId="0">
      <selection activeCell="B7" sqref="B7"/>
    </sheetView>
  </sheetViews>
  <sheetFormatPr baseColWidth="10" defaultRowHeight="15.75" x14ac:dyDescent="0.25"/>
  <cols>
    <col min="1" max="1" width="40.25" customWidth="1"/>
    <col min="3" max="3" width="11" style="60"/>
    <col min="6" max="6" width="12.125" customWidth="1"/>
    <col min="7" max="7" width="12.625" bestFit="1" customWidth="1"/>
  </cols>
  <sheetData>
    <row r="1" spans="1:6" ht="16.149999999999999" customHeight="1" thickTop="1" x14ac:dyDescent="0.25">
      <c r="A1" s="328" t="s">
        <v>303</v>
      </c>
      <c r="B1" s="329"/>
      <c r="C1" s="329"/>
      <c r="D1" s="329"/>
      <c r="E1" s="149"/>
      <c r="F1" s="150" t="s">
        <v>142</v>
      </c>
    </row>
    <row r="2" spans="1:6" x14ac:dyDescent="0.25">
      <c r="A2" s="330"/>
      <c r="B2" s="331"/>
      <c r="C2" s="331"/>
      <c r="D2" s="331"/>
      <c r="E2" s="152"/>
      <c r="F2" s="153" t="s">
        <v>454</v>
      </c>
    </row>
    <row r="3" spans="1:6" x14ac:dyDescent="0.25">
      <c r="A3" s="174" t="s">
        <v>98</v>
      </c>
      <c r="B3" s="175" t="s">
        <v>13</v>
      </c>
      <c r="C3" s="175" t="s">
        <v>99</v>
      </c>
      <c r="D3" s="176" t="s">
        <v>100</v>
      </c>
      <c r="E3" s="178" t="s">
        <v>101</v>
      </c>
      <c r="F3" s="179" t="s">
        <v>102</v>
      </c>
    </row>
    <row r="4" spans="1:6" x14ac:dyDescent="0.25">
      <c r="A4" s="154"/>
      <c r="B4" s="155"/>
      <c r="C4" s="155"/>
      <c r="D4" s="156"/>
      <c r="E4" s="157"/>
      <c r="F4" s="158"/>
    </row>
    <row r="5" spans="1:6" x14ac:dyDescent="0.25">
      <c r="A5" s="159" t="s">
        <v>103</v>
      </c>
      <c r="B5" s="155"/>
      <c r="C5" s="155"/>
      <c r="D5" s="156"/>
      <c r="E5" s="157"/>
      <c r="F5" s="158"/>
    </row>
    <row r="6" spans="1:6" x14ac:dyDescent="0.25">
      <c r="A6" s="174" t="s">
        <v>304</v>
      </c>
      <c r="B6" s="175" t="s">
        <v>13</v>
      </c>
      <c r="C6" s="175">
        <v>0.11</v>
      </c>
      <c r="D6" s="176"/>
      <c r="E6" s="178"/>
      <c r="F6" s="179"/>
    </row>
    <row r="7" spans="1:6" x14ac:dyDescent="0.25">
      <c r="A7" s="174" t="s">
        <v>105</v>
      </c>
      <c r="B7" s="175" t="s">
        <v>106</v>
      </c>
      <c r="C7" s="175">
        <v>0.02</v>
      </c>
      <c r="D7" s="176"/>
      <c r="E7" s="178"/>
      <c r="F7" s="179"/>
    </row>
    <row r="8" spans="1:6" x14ac:dyDescent="0.25">
      <c r="A8" s="174" t="s">
        <v>305</v>
      </c>
      <c r="B8" s="175" t="s">
        <v>123</v>
      </c>
      <c r="C8" s="175">
        <v>0.06</v>
      </c>
      <c r="D8" s="176"/>
      <c r="E8" s="178"/>
      <c r="F8" s="179"/>
    </row>
    <row r="9" spans="1:6" x14ac:dyDescent="0.25">
      <c r="A9" s="174" t="s">
        <v>306</v>
      </c>
      <c r="B9" s="175" t="s">
        <v>125</v>
      </c>
      <c r="C9" s="175">
        <v>5.0000000000000001E-3</v>
      </c>
      <c r="D9" s="176"/>
      <c r="E9" s="178"/>
      <c r="F9" s="179"/>
    </row>
    <row r="10" spans="1:6" x14ac:dyDescent="0.25">
      <c r="A10" s="154"/>
      <c r="B10" s="155"/>
      <c r="C10" s="155"/>
      <c r="D10" s="156"/>
      <c r="E10" s="157" t="s">
        <v>110</v>
      </c>
      <c r="F10" s="160"/>
    </row>
    <row r="11" spans="1:6" x14ac:dyDescent="0.25">
      <c r="A11" s="159" t="s">
        <v>111</v>
      </c>
      <c r="B11" s="155"/>
      <c r="C11" s="155"/>
      <c r="D11" s="156"/>
      <c r="E11" s="157"/>
      <c r="F11" s="158"/>
    </row>
    <row r="12" spans="1:6" x14ac:dyDescent="0.25">
      <c r="A12" s="174" t="s">
        <v>307</v>
      </c>
      <c r="B12" s="175" t="s">
        <v>113</v>
      </c>
      <c r="C12" s="175"/>
      <c r="D12" s="176"/>
      <c r="E12" s="178"/>
      <c r="F12" s="179"/>
    </row>
    <row r="13" spans="1:6" x14ac:dyDescent="0.25">
      <c r="A13" s="174" t="s">
        <v>308</v>
      </c>
      <c r="B13" s="175" t="s">
        <v>113</v>
      </c>
      <c r="C13" s="175"/>
      <c r="D13" s="176"/>
      <c r="E13" s="178"/>
      <c r="F13" s="179"/>
    </row>
    <row r="14" spans="1:6" x14ac:dyDescent="0.25">
      <c r="A14" s="154"/>
      <c r="B14" s="155"/>
      <c r="C14" s="155"/>
      <c r="D14" s="156"/>
      <c r="E14" s="157" t="s">
        <v>114</v>
      </c>
      <c r="F14" s="160"/>
    </row>
    <row r="15" spans="1:6" x14ac:dyDescent="0.25">
      <c r="A15" s="161" t="s">
        <v>115</v>
      </c>
      <c r="B15" s="155"/>
      <c r="C15" s="155"/>
      <c r="D15" s="156"/>
      <c r="E15" s="157"/>
      <c r="F15" s="158"/>
    </row>
    <row r="16" spans="1:6" x14ac:dyDescent="0.25">
      <c r="A16" s="174" t="s">
        <v>116</v>
      </c>
      <c r="B16" s="175" t="s">
        <v>59</v>
      </c>
      <c r="C16" s="175"/>
      <c r="D16" s="176"/>
      <c r="E16" s="178"/>
      <c r="F16" s="179"/>
    </row>
    <row r="17" spans="1:7" x14ac:dyDescent="0.25">
      <c r="A17" s="154"/>
      <c r="B17" s="155"/>
      <c r="C17" s="155"/>
      <c r="D17" s="156"/>
      <c r="E17" s="157" t="s">
        <v>117</v>
      </c>
      <c r="F17" s="160"/>
    </row>
    <row r="18" spans="1:7" x14ac:dyDescent="0.25">
      <c r="A18" s="159" t="s">
        <v>118</v>
      </c>
      <c r="B18" s="155"/>
      <c r="C18" s="155"/>
      <c r="D18" s="156"/>
      <c r="E18" s="157"/>
      <c r="F18" s="158"/>
    </row>
    <row r="19" spans="1:7" x14ac:dyDescent="0.25">
      <c r="A19" s="174"/>
      <c r="B19" s="175"/>
      <c r="C19" s="175"/>
      <c r="D19" s="176"/>
      <c r="E19" s="178"/>
      <c r="F19" s="179"/>
    </row>
    <row r="20" spans="1:7" x14ac:dyDescent="0.25">
      <c r="A20" s="154"/>
      <c r="B20" s="155"/>
      <c r="C20" s="155"/>
      <c r="D20" s="156"/>
      <c r="E20" s="157" t="s">
        <v>119</v>
      </c>
      <c r="F20" s="179">
        <v>0</v>
      </c>
    </row>
    <row r="21" spans="1:7" x14ac:dyDescent="0.25">
      <c r="A21" s="154"/>
      <c r="B21" s="155"/>
      <c r="C21" s="155"/>
      <c r="D21" s="156"/>
      <c r="E21" s="157"/>
      <c r="F21" s="158"/>
    </row>
    <row r="22" spans="1:7" ht="16.5" thickBot="1" x14ac:dyDescent="0.3">
      <c r="A22" s="162"/>
      <c r="B22" s="182"/>
      <c r="C22" s="203"/>
      <c r="D22" s="184" t="s">
        <v>120</v>
      </c>
      <c r="E22" s="185"/>
      <c r="F22" s="186"/>
      <c r="G22" s="207"/>
    </row>
    <row r="23" spans="1:7" ht="16.5" thickTop="1" x14ac:dyDescent="0.25"/>
    <row r="24" spans="1:7" ht="16.5" thickBot="1" x14ac:dyDescent="0.3"/>
    <row r="25" spans="1:7" ht="16.899999999999999" customHeight="1" thickTop="1" x14ac:dyDescent="0.25">
      <c r="A25" s="328" t="s">
        <v>10</v>
      </c>
      <c r="B25" s="329"/>
      <c r="C25" s="329"/>
      <c r="D25" s="329"/>
      <c r="E25" s="149"/>
      <c r="F25" s="150" t="s">
        <v>97</v>
      </c>
    </row>
    <row r="26" spans="1:7" x14ac:dyDescent="0.25">
      <c r="A26" s="330"/>
      <c r="B26" s="331"/>
      <c r="C26" s="331"/>
      <c r="D26" s="331"/>
      <c r="E26" s="152"/>
      <c r="F26" s="153" t="s">
        <v>455</v>
      </c>
    </row>
    <row r="27" spans="1:7" x14ac:dyDescent="0.25">
      <c r="A27" s="174" t="s">
        <v>98</v>
      </c>
      <c r="B27" s="175" t="s">
        <v>13</v>
      </c>
      <c r="C27" s="175" t="s">
        <v>99</v>
      </c>
      <c r="D27" s="175" t="s">
        <v>100</v>
      </c>
      <c r="E27" s="178" t="s">
        <v>101</v>
      </c>
      <c r="F27" s="179" t="s">
        <v>102</v>
      </c>
    </row>
    <row r="28" spans="1:7" x14ac:dyDescent="0.25">
      <c r="A28" s="154"/>
      <c r="B28" s="155"/>
      <c r="C28" s="155"/>
      <c r="D28" s="155"/>
      <c r="E28" s="157"/>
      <c r="F28" s="158"/>
    </row>
    <row r="29" spans="1:7" x14ac:dyDescent="0.25">
      <c r="A29" s="159" t="s">
        <v>103</v>
      </c>
      <c r="B29" s="155"/>
      <c r="C29" s="155"/>
      <c r="D29" s="155"/>
      <c r="E29" s="157"/>
      <c r="F29" s="158"/>
    </row>
    <row r="30" spans="1:7" x14ac:dyDescent="0.25">
      <c r="A30" s="174" t="s">
        <v>104</v>
      </c>
      <c r="B30" s="175" t="s">
        <v>13</v>
      </c>
      <c r="C30" s="175">
        <v>0.2</v>
      </c>
      <c r="D30" s="175"/>
      <c r="E30" s="178"/>
      <c r="F30" s="179"/>
    </row>
    <row r="31" spans="1:7" x14ac:dyDescent="0.25">
      <c r="A31" s="174" t="s">
        <v>105</v>
      </c>
      <c r="B31" s="175" t="s">
        <v>106</v>
      </c>
      <c r="C31" s="175">
        <v>0.1</v>
      </c>
      <c r="D31" s="175"/>
      <c r="E31" s="178"/>
      <c r="F31" s="179"/>
    </row>
    <row r="32" spans="1:7" x14ac:dyDescent="0.25">
      <c r="A32" s="174" t="s">
        <v>358</v>
      </c>
      <c r="B32" s="175" t="s">
        <v>13</v>
      </c>
      <c r="C32" s="175">
        <v>0.6</v>
      </c>
      <c r="D32" s="175"/>
      <c r="E32" s="178"/>
      <c r="F32" s="179"/>
    </row>
    <row r="33" spans="1:7" x14ac:dyDescent="0.25">
      <c r="A33" s="174" t="s">
        <v>109</v>
      </c>
      <c r="B33" s="175" t="s">
        <v>19</v>
      </c>
      <c r="C33" s="175">
        <v>1</v>
      </c>
      <c r="D33" s="175"/>
      <c r="E33" s="178"/>
      <c r="F33" s="179"/>
    </row>
    <row r="34" spans="1:7" x14ac:dyDescent="0.25">
      <c r="A34" s="154"/>
      <c r="B34" s="155"/>
      <c r="C34" s="155"/>
      <c r="D34" s="155"/>
      <c r="E34" s="157" t="s">
        <v>110</v>
      </c>
      <c r="F34" s="160">
        <f>SUM(F30:F33)</f>
        <v>0</v>
      </c>
    </row>
    <row r="35" spans="1:7" x14ac:dyDescent="0.25">
      <c r="A35" s="159" t="s">
        <v>111</v>
      </c>
      <c r="B35" s="155"/>
      <c r="C35" s="155"/>
      <c r="D35" s="155"/>
      <c r="E35" s="157"/>
      <c r="F35" s="158"/>
    </row>
    <row r="36" spans="1:7" x14ac:dyDescent="0.25">
      <c r="A36" s="174" t="s">
        <v>112</v>
      </c>
      <c r="B36" s="175" t="s">
        <v>113</v>
      </c>
      <c r="C36" s="175"/>
      <c r="D36" s="175"/>
      <c r="E36" s="178"/>
      <c r="F36" s="179">
        <f>+(1+(D36/100))*C36*E36</f>
        <v>0</v>
      </c>
    </row>
    <row r="37" spans="1:7" x14ac:dyDescent="0.25">
      <c r="A37" s="154"/>
      <c r="B37" s="155"/>
      <c r="C37" s="155"/>
      <c r="D37" s="155"/>
      <c r="E37" s="157" t="s">
        <v>114</v>
      </c>
      <c r="F37" s="160">
        <f>SUM(F36)</f>
        <v>0</v>
      </c>
    </row>
    <row r="38" spans="1:7" x14ac:dyDescent="0.25">
      <c r="A38" s="161" t="s">
        <v>115</v>
      </c>
      <c r="B38" s="155"/>
      <c r="C38" s="155"/>
      <c r="D38" s="155"/>
      <c r="E38" s="157"/>
      <c r="F38" s="158"/>
    </row>
    <row r="39" spans="1:7" x14ac:dyDescent="0.25">
      <c r="A39" s="174" t="s">
        <v>116</v>
      </c>
      <c r="B39" s="175" t="s">
        <v>59</v>
      </c>
      <c r="C39" s="175"/>
      <c r="D39" s="175"/>
      <c r="E39" s="178">
        <f>0.05*F37</f>
        <v>0</v>
      </c>
      <c r="F39" s="179">
        <f>C39*E39</f>
        <v>0</v>
      </c>
    </row>
    <row r="40" spans="1:7" x14ac:dyDescent="0.25">
      <c r="A40" s="154"/>
      <c r="B40" s="155"/>
      <c r="C40" s="155"/>
      <c r="D40" s="155"/>
      <c r="E40" s="157" t="s">
        <v>117</v>
      </c>
      <c r="F40" s="160">
        <f>SUM(F39)</f>
        <v>0</v>
      </c>
    </row>
    <row r="41" spans="1:7" x14ac:dyDescent="0.25">
      <c r="A41" s="159" t="s">
        <v>118</v>
      </c>
      <c r="B41" s="155"/>
      <c r="C41" s="155"/>
      <c r="D41" s="155"/>
      <c r="E41" s="157"/>
      <c r="F41" s="158"/>
    </row>
    <row r="42" spans="1:7" x14ac:dyDescent="0.25">
      <c r="A42" s="174"/>
      <c r="B42" s="175"/>
      <c r="C42" s="175"/>
      <c r="D42" s="175"/>
      <c r="E42" s="178"/>
      <c r="F42" s="179"/>
    </row>
    <row r="43" spans="1:7" x14ac:dyDescent="0.25">
      <c r="A43" s="154"/>
      <c r="B43" s="155"/>
      <c r="C43" s="155"/>
      <c r="D43" s="155"/>
      <c r="E43" s="157" t="s">
        <v>119</v>
      </c>
      <c r="F43" s="179"/>
    </row>
    <row r="44" spans="1:7" x14ac:dyDescent="0.25">
      <c r="A44" s="154"/>
      <c r="B44" s="155"/>
      <c r="C44" s="155"/>
      <c r="D44" s="155"/>
      <c r="E44" s="157"/>
      <c r="F44" s="158"/>
    </row>
    <row r="45" spans="1:7" ht="16.5" thickBot="1" x14ac:dyDescent="0.3">
      <c r="A45" s="162"/>
      <c r="B45" s="182"/>
      <c r="C45" s="203"/>
      <c r="D45" s="204" t="s">
        <v>120</v>
      </c>
      <c r="E45" s="185">
        <f>F34+F37+F40+F43</f>
        <v>0</v>
      </c>
      <c r="F45" s="186">
        <f>ROUND(E45,0)</f>
        <v>0</v>
      </c>
      <c r="G45" s="207"/>
    </row>
    <row r="46" spans="1:7" ht="16.5" thickTop="1" x14ac:dyDescent="0.25"/>
    <row r="47" spans="1:7" ht="16.5" thickBot="1" x14ac:dyDescent="0.3"/>
    <row r="48" spans="1:7" ht="16.5" thickTop="1" x14ac:dyDescent="0.25">
      <c r="A48" s="328" t="s">
        <v>309</v>
      </c>
      <c r="B48" s="329"/>
      <c r="C48" s="329"/>
      <c r="D48" s="329"/>
      <c r="E48" s="149"/>
      <c r="F48" s="150" t="s">
        <v>142</v>
      </c>
    </row>
    <row r="49" spans="1:7" x14ac:dyDescent="0.25">
      <c r="A49" s="330"/>
      <c r="B49" s="331"/>
      <c r="C49" s="331"/>
      <c r="D49" s="331"/>
      <c r="E49" s="152"/>
      <c r="F49" s="153" t="s">
        <v>457</v>
      </c>
    </row>
    <row r="50" spans="1:7" x14ac:dyDescent="0.25">
      <c r="A50" s="174" t="s">
        <v>98</v>
      </c>
      <c r="B50" s="175" t="s">
        <v>13</v>
      </c>
      <c r="C50" s="175" t="s">
        <v>99</v>
      </c>
      <c r="D50" s="176" t="s">
        <v>100</v>
      </c>
      <c r="E50" s="178" t="s">
        <v>101</v>
      </c>
      <c r="F50" s="179" t="s">
        <v>102</v>
      </c>
    </row>
    <row r="51" spans="1:7" x14ac:dyDescent="0.25">
      <c r="A51" s="154"/>
      <c r="B51" s="155"/>
      <c r="C51" s="155"/>
      <c r="D51" s="156"/>
      <c r="E51" s="157"/>
      <c r="F51" s="158"/>
    </row>
    <row r="52" spans="1:7" x14ac:dyDescent="0.25">
      <c r="A52" s="159" t="s">
        <v>111</v>
      </c>
      <c r="B52" s="155"/>
      <c r="C52" s="155"/>
      <c r="D52" s="156"/>
      <c r="E52" s="157"/>
      <c r="F52" s="158"/>
    </row>
    <row r="53" spans="1:7" x14ac:dyDescent="0.25">
      <c r="A53" s="174" t="s">
        <v>307</v>
      </c>
      <c r="B53" s="175" t="s">
        <v>113</v>
      </c>
      <c r="C53" s="175"/>
      <c r="D53" s="176"/>
      <c r="E53" s="178"/>
      <c r="F53" s="179"/>
    </row>
    <row r="54" spans="1:7" x14ac:dyDescent="0.25">
      <c r="A54" s="154"/>
      <c r="B54" s="155"/>
      <c r="C54" s="155"/>
      <c r="D54" s="156"/>
      <c r="E54" s="157" t="s">
        <v>114</v>
      </c>
      <c r="F54" s="160"/>
    </row>
    <row r="55" spans="1:7" x14ac:dyDescent="0.25">
      <c r="A55" s="161" t="s">
        <v>115</v>
      </c>
      <c r="B55" s="155"/>
      <c r="C55" s="155"/>
      <c r="D55" s="156"/>
      <c r="E55" s="157"/>
      <c r="F55" s="158"/>
    </row>
    <row r="56" spans="1:7" x14ac:dyDescent="0.25">
      <c r="A56" s="174" t="s">
        <v>116</v>
      </c>
      <c r="B56" s="175" t="s">
        <v>59</v>
      </c>
      <c r="C56" s="175"/>
      <c r="D56" s="176"/>
      <c r="E56" s="178"/>
      <c r="F56" s="179"/>
    </row>
    <row r="57" spans="1:7" x14ac:dyDescent="0.25">
      <c r="A57" s="174" t="s">
        <v>323</v>
      </c>
      <c r="B57" s="175" t="s">
        <v>213</v>
      </c>
      <c r="C57" s="175"/>
      <c r="D57" s="176"/>
      <c r="E57" s="178"/>
      <c r="F57" s="179"/>
    </row>
    <row r="58" spans="1:7" x14ac:dyDescent="0.25">
      <c r="A58" s="154"/>
      <c r="B58" s="155"/>
      <c r="C58" s="155"/>
      <c r="D58" s="156"/>
      <c r="E58" s="157" t="s">
        <v>117</v>
      </c>
      <c r="F58" s="160"/>
    </row>
    <row r="59" spans="1:7" x14ac:dyDescent="0.25">
      <c r="A59" s="159" t="s">
        <v>118</v>
      </c>
      <c r="B59" s="155"/>
      <c r="C59" s="155"/>
      <c r="D59" s="156"/>
      <c r="E59" s="157"/>
      <c r="F59" s="158"/>
    </row>
    <row r="60" spans="1:7" x14ac:dyDescent="0.25">
      <c r="A60" s="174"/>
      <c r="B60" s="175"/>
      <c r="C60" s="175"/>
      <c r="D60" s="176"/>
      <c r="E60" s="178"/>
      <c r="F60" s="179"/>
    </row>
    <row r="61" spans="1:7" x14ac:dyDescent="0.25">
      <c r="A61" s="154"/>
      <c r="B61" s="155"/>
      <c r="C61" s="155"/>
      <c r="D61" s="156"/>
      <c r="E61" s="157" t="s">
        <v>119</v>
      </c>
      <c r="F61" s="179"/>
    </row>
    <row r="62" spans="1:7" x14ac:dyDescent="0.25">
      <c r="A62" s="154"/>
      <c r="B62" s="155"/>
      <c r="C62" s="155"/>
      <c r="D62" s="156"/>
      <c r="E62" s="157"/>
      <c r="F62" s="158"/>
    </row>
    <row r="63" spans="1:7" ht="16.5" thickBot="1" x14ac:dyDescent="0.3">
      <c r="A63" s="162"/>
      <c r="B63" s="182"/>
      <c r="C63" s="203"/>
      <c r="D63" s="184" t="s">
        <v>120</v>
      </c>
      <c r="E63" s="185">
        <f>+F54+F58</f>
        <v>0</v>
      </c>
      <c r="F63" s="186">
        <f>+ROUND(E63,0)</f>
        <v>0</v>
      </c>
      <c r="G63" s="207"/>
    </row>
    <row r="64" spans="1:7" ht="17.25" thickTop="1" thickBot="1" x14ac:dyDescent="0.3"/>
    <row r="65" spans="1:7" ht="16.149999999999999" customHeight="1" thickTop="1" x14ac:dyDescent="0.25">
      <c r="A65" s="328" t="s">
        <v>310</v>
      </c>
      <c r="B65" s="329"/>
      <c r="C65" s="329"/>
      <c r="D65" s="329"/>
      <c r="E65" s="149"/>
      <c r="F65" s="150" t="s">
        <v>142</v>
      </c>
    </row>
    <row r="66" spans="1:7" x14ac:dyDescent="0.25">
      <c r="A66" s="330"/>
      <c r="B66" s="331"/>
      <c r="C66" s="331"/>
      <c r="D66" s="331"/>
      <c r="E66" s="152"/>
      <c r="F66" s="153" t="s">
        <v>456</v>
      </c>
    </row>
    <row r="67" spans="1:7" x14ac:dyDescent="0.25">
      <c r="A67" s="174" t="s">
        <v>98</v>
      </c>
      <c r="B67" s="175" t="s">
        <v>13</v>
      </c>
      <c r="C67" s="175" t="s">
        <v>99</v>
      </c>
      <c r="D67" s="176" t="s">
        <v>100</v>
      </c>
      <c r="E67" s="178" t="s">
        <v>101</v>
      </c>
      <c r="F67" s="179" t="s">
        <v>102</v>
      </c>
    </row>
    <row r="68" spans="1:7" x14ac:dyDescent="0.25">
      <c r="A68" s="154"/>
      <c r="B68" s="155"/>
      <c r="C68" s="155"/>
      <c r="D68" s="156"/>
      <c r="E68" s="157"/>
      <c r="F68" s="158"/>
    </row>
    <row r="69" spans="1:7" x14ac:dyDescent="0.25">
      <c r="A69" s="159" t="s">
        <v>111</v>
      </c>
      <c r="B69" s="155"/>
      <c r="C69" s="155"/>
      <c r="D69" s="156"/>
      <c r="E69" s="157"/>
      <c r="F69" s="158"/>
    </row>
    <row r="70" spans="1:7" x14ac:dyDescent="0.25">
      <c r="A70" s="174" t="s">
        <v>307</v>
      </c>
      <c r="B70" s="175" t="s">
        <v>113</v>
      </c>
      <c r="C70" s="175"/>
      <c r="D70" s="176"/>
      <c r="E70" s="178"/>
      <c r="F70" s="179"/>
    </row>
    <row r="71" spans="1:7" x14ac:dyDescent="0.25">
      <c r="A71" s="154"/>
      <c r="B71" s="155"/>
      <c r="C71" s="155"/>
      <c r="D71" s="156"/>
      <c r="E71" s="157" t="s">
        <v>114</v>
      </c>
      <c r="F71" s="160"/>
    </row>
    <row r="72" spans="1:7" x14ac:dyDescent="0.25">
      <c r="A72" s="161" t="s">
        <v>115</v>
      </c>
      <c r="B72" s="155"/>
      <c r="C72" s="155"/>
      <c r="D72" s="156"/>
      <c r="E72" s="157"/>
      <c r="F72" s="158"/>
    </row>
    <row r="73" spans="1:7" x14ac:dyDescent="0.25">
      <c r="A73" s="174" t="s">
        <v>116</v>
      </c>
      <c r="B73" s="175" t="s">
        <v>59</v>
      </c>
      <c r="C73" s="175"/>
      <c r="D73" s="176"/>
      <c r="E73" s="178"/>
      <c r="F73" s="179"/>
    </row>
    <row r="74" spans="1:7" x14ac:dyDescent="0.25">
      <c r="A74" s="174" t="s">
        <v>323</v>
      </c>
      <c r="B74" s="175" t="s">
        <v>213</v>
      </c>
      <c r="C74" s="175"/>
      <c r="D74" s="176"/>
      <c r="E74" s="178"/>
      <c r="F74" s="179"/>
    </row>
    <row r="75" spans="1:7" x14ac:dyDescent="0.25">
      <c r="A75" s="154"/>
      <c r="B75" s="155"/>
      <c r="C75" s="155"/>
      <c r="D75" s="156"/>
      <c r="E75" s="157" t="s">
        <v>117</v>
      </c>
      <c r="F75" s="160"/>
    </row>
    <row r="76" spans="1:7" x14ac:dyDescent="0.25">
      <c r="A76" s="159" t="s">
        <v>118</v>
      </c>
      <c r="B76" s="155"/>
      <c r="C76" s="155"/>
      <c r="D76" s="156"/>
      <c r="E76" s="157"/>
      <c r="F76" s="158"/>
    </row>
    <row r="77" spans="1:7" x14ac:dyDescent="0.25">
      <c r="A77" s="174"/>
      <c r="B77" s="175"/>
      <c r="C77" s="175"/>
      <c r="D77" s="176"/>
      <c r="E77" s="178"/>
      <c r="F77" s="179"/>
    </row>
    <row r="78" spans="1:7" x14ac:dyDescent="0.25">
      <c r="A78" s="154"/>
      <c r="B78" s="155"/>
      <c r="C78" s="155"/>
      <c r="D78" s="156"/>
      <c r="E78" s="157" t="s">
        <v>119</v>
      </c>
      <c r="F78" s="179"/>
    </row>
    <row r="79" spans="1:7" x14ac:dyDescent="0.25">
      <c r="A79" s="154"/>
      <c r="B79" s="155"/>
      <c r="C79" s="155"/>
      <c r="D79" s="156"/>
      <c r="E79" s="157"/>
      <c r="F79" s="158"/>
    </row>
    <row r="80" spans="1:7" ht="16.5" thickBot="1" x14ac:dyDescent="0.3">
      <c r="A80" s="162"/>
      <c r="B80" s="182"/>
      <c r="C80" s="203"/>
      <c r="D80" s="184" t="s">
        <v>120</v>
      </c>
      <c r="E80" s="185">
        <f>+F71+F75</f>
        <v>0</v>
      </c>
      <c r="F80" s="186"/>
      <c r="G80" s="207"/>
    </row>
    <row r="81" spans="1:6" ht="17.25" thickTop="1" thickBot="1" x14ac:dyDescent="0.3"/>
    <row r="82" spans="1:6" ht="16.149999999999999" customHeight="1" thickTop="1" x14ac:dyDescent="0.25">
      <c r="A82" s="332" t="s">
        <v>312</v>
      </c>
      <c r="B82" s="333"/>
      <c r="C82" s="333"/>
      <c r="D82" s="333"/>
      <c r="E82" s="149"/>
      <c r="F82" s="163" t="s">
        <v>221</v>
      </c>
    </row>
    <row r="83" spans="1:6" x14ac:dyDescent="0.25">
      <c r="A83" s="334"/>
      <c r="B83" s="335"/>
      <c r="C83" s="335"/>
      <c r="D83" s="335"/>
      <c r="E83" s="152"/>
      <c r="F83" s="164" t="s">
        <v>458</v>
      </c>
    </row>
    <row r="84" spans="1:6" x14ac:dyDescent="0.25">
      <c r="A84" s="174" t="s">
        <v>98</v>
      </c>
      <c r="B84" s="175" t="s">
        <v>13</v>
      </c>
      <c r="C84" s="175" t="s">
        <v>99</v>
      </c>
      <c r="D84" s="176" t="s">
        <v>100</v>
      </c>
      <c r="E84" s="178" t="s">
        <v>101</v>
      </c>
      <c r="F84" s="179" t="s">
        <v>102</v>
      </c>
    </row>
    <row r="85" spans="1:6" x14ac:dyDescent="0.25">
      <c r="A85" s="154"/>
      <c r="B85" s="155"/>
      <c r="C85" s="155"/>
      <c r="D85" s="156"/>
      <c r="E85" s="157"/>
      <c r="F85" s="158"/>
    </row>
    <row r="86" spans="1:6" x14ac:dyDescent="0.25">
      <c r="A86" s="159" t="s">
        <v>111</v>
      </c>
      <c r="B86" s="155"/>
      <c r="C86" s="155"/>
      <c r="D86" s="156"/>
      <c r="E86" s="157"/>
      <c r="F86" s="158"/>
    </row>
    <row r="87" spans="1:6" x14ac:dyDescent="0.25">
      <c r="A87" s="193" t="s">
        <v>205</v>
      </c>
      <c r="B87" s="194" t="s">
        <v>113</v>
      </c>
      <c r="C87" s="194"/>
      <c r="D87" s="195"/>
      <c r="E87" s="178"/>
      <c r="F87" s="179"/>
    </row>
    <row r="88" spans="1:6" x14ac:dyDescent="0.25">
      <c r="A88" s="154"/>
      <c r="B88" s="155"/>
      <c r="C88" s="155"/>
      <c r="D88" s="156"/>
      <c r="E88" s="157" t="s">
        <v>114</v>
      </c>
      <c r="F88" s="160"/>
    </row>
    <row r="89" spans="1:6" x14ac:dyDescent="0.25">
      <c r="A89" s="161" t="s">
        <v>115</v>
      </c>
      <c r="B89" s="155"/>
      <c r="C89" s="155"/>
      <c r="D89" s="156"/>
      <c r="E89" s="157"/>
      <c r="F89" s="158"/>
    </row>
    <row r="90" spans="1:6" x14ac:dyDescent="0.25">
      <c r="A90" s="174" t="s">
        <v>116</v>
      </c>
      <c r="B90" s="175" t="s">
        <v>59</v>
      </c>
      <c r="C90" s="175"/>
      <c r="D90" s="176"/>
      <c r="E90" s="178"/>
      <c r="F90" s="179"/>
    </row>
    <row r="91" spans="1:6" x14ac:dyDescent="0.25">
      <c r="A91" s="154" t="s">
        <v>323</v>
      </c>
      <c r="B91" s="155" t="s">
        <v>213</v>
      </c>
      <c r="C91" s="155"/>
      <c r="D91" s="156"/>
      <c r="E91" s="201"/>
      <c r="F91" s="202"/>
    </row>
    <row r="92" spans="1:6" x14ac:dyDescent="0.25">
      <c r="A92" s="154"/>
      <c r="B92" s="155"/>
      <c r="C92" s="155"/>
      <c r="D92" s="156"/>
      <c r="E92" s="157" t="s">
        <v>117</v>
      </c>
      <c r="F92" s="160"/>
    </row>
    <row r="93" spans="1:6" x14ac:dyDescent="0.25">
      <c r="A93" s="159" t="s">
        <v>118</v>
      </c>
      <c r="B93" s="155"/>
      <c r="C93" s="155"/>
      <c r="D93" s="156"/>
      <c r="E93" s="157"/>
      <c r="F93" s="158"/>
    </row>
    <row r="94" spans="1:6" x14ac:dyDescent="0.25">
      <c r="A94" s="174"/>
      <c r="B94" s="175"/>
      <c r="C94" s="175"/>
      <c r="D94" s="176"/>
      <c r="E94" s="178"/>
      <c r="F94" s="179"/>
    </row>
    <row r="95" spans="1:6" x14ac:dyDescent="0.25">
      <c r="A95" s="154"/>
      <c r="B95" s="155"/>
      <c r="C95" s="155"/>
      <c r="D95" s="156"/>
      <c r="E95" s="157" t="s">
        <v>119</v>
      </c>
      <c r="F95" s="179"/>
    </row>
    <row r="96" spans="1:6" x14ac:dyDescent="0.25">
      <c r="A96" s="154"/>
      <c r="B96" s="155"/>
      <c r="C96" s="155"/>
      <c r="D96" s="156"/>
      <c r="E96" s="157"/>
      <c r="F96" s="158"/>
    </row>
    <row r="97" spans="1:7" ht="16.5" thickBot="1" x14ac:dyDescent="0.3">
      <c r="A97" s="162"/>
      <c r="B97" s="182"/>
      <c r="C97" s="203"/>
      <c r="D97" s="184" t="s">
        <v>120</v>
      </c>
      <c r="E97" s="185"/>
      <c r="F97" s="186"/>
      <c r="G97" s="207"/>
    </row>
    <row r="98" spans="1:7" ht="17.25" thickTop="1" thickBot="1" x14ac:dyDescent="0.3"/>
    <row r="99" spans="1:7" ht="16.5" thickTop="1" x14ac:dyDescent="0.25">
      <c r="A99" s="328" t="s">
        <v>313</v>
      </c>
      <c r="B99" s="329"/>
      <c r="C99" s="329"/>
      <c r="D99" s="329"/>
      <c r="E99" s="149"/>
      <c r="F99" s="150" t="s">
        <v>128</v>
      </c>
    </row>
    <row r="100" spans="1:7" x14ac:dyDescent="0.25">
      <c r="A100" s="330"/>
      <c r="B100" s="331"/>
      <c r="C100" s="331"/>
      <c r="D100" s="331"/>
      <c r="E100" s="152"/>
      <c r="F100" s="153" t="s">
        <v>459</v>
      </c>
    </row>
    <row r="101" spans="1:7" x14ac:dyDescent="0.25">
      <c r="A101" s="174" t="s">
        <v>98</v>
      </c>
      <c r="B101" s="175" t="s">
        <v>13</v>
      </c>
      <c r="C101" s="175" t="s">
        <v>99</v>
      </c>
      <c r="D101" s="176" t="s">
        <v>100</v>
      </c>
      <c r="E101" s="178" t="s">
        <v>101</v>
      </c>
      <c r="F101" s="179" t="s">
        <v>102</v>
      </c>
    </row>
    <row r="102" spans="1:7" x14ac:dyDescent="0.25">
      <c r="A102" s="154"/>
      <c r="B102" s="155"/>
      <c r="C102" s="155"/>
      <c r="D102" s="156"/>
      <c r="E102" s="157"/>
      <c r="F102" s="158"/>
    </row>
    <row r="103" spans="1:7" x14ac:dyDescent="0.25">
      <c r="A103" s="159" t="s">
        <v>111</v>
      </c>
      <c r="B103" s="155"/>
      <c r="C103" s="155"/>
      <c r="D103" s="156"/>
      <c r="E103" s="157"/>
      <c r="F103" s="158"/>
    </row>
    <row r="104" spans="1:7" x14ac:dyDescent="0.25">
      <c r="A104" s="174" t="s">
        <v>127</v>
      </c>
      <c r="B104" s="175" t="s">
        <v>113</v>
      </c>
      <c r="C104" s="175"/>
      <c r="D104" s="176"/>
      <c r="E104" s="178"/>
      <c r="F104" s="179"/>
    </row>
    <row r="105" spans="1:7" x14ac:dyDescent="0.25">
      <c r="A105" s="154"/>
      <c r="B105" s="155"/>
      <c r="C105" s="155"/>
      <c r="D105" s="156"/>
      <c r="E105" s="157" t="s">
        <v>114</v>
      </c>
      <c r="F105" s="160"/>
    </row>
    <row r="106" spans="1:7" x14ac:dyDescent="0.25">
      <c r="A106" s="161" t="s">
        <v>115</v>
      </c>
      <c r="B106" s="155"/>
      <c r="C106" s="155"/>
      <c r="D106" s="156"/>
      <c r="E106" s="157"/>
      <c r="F106" s="158"/>
    </row>
    <row r="107" spans="1:7" x14ac:dyDescent="0.25">
      <c r="A107" s="208" t="s">
        <v>137</v>
      </c>
      <c r="B107" s="175" t="s">
        <v>136</v>
      </c>
      <c r="C107" s="175"/>
      <c r="D107" s="176"/>
      <c r="E107" s="178"/>
      <c r="F107" s="179"/>
    </row>
    <row r="108" spans="1:7" x14ac:dyDescent="0.25">
      <c r="A108" s="174" t="s">
        <v>116</v>
      </c>
      <c r="B108" s="175" t="s">
        <v>59</v>
      </c>
      <c r="C108" s="175"/>
      <c r="D108" s="176"/>
      <c r="E108" s="178"/>
      <c r="F108" s="179"/>
    </row>
    <row r="109" spans="1:7" x14ac:dyDescent="0.25">
      <c r="A109" s="154"/>
      <c r="B109" s="155"/>
      <c r="C109" s="155"/>
      <c r="D109" s="156"/>
      <c r="E109" s="157" t="s">
        <v>117</v>
      </c>
      <c r="F109" s="160"/>
    </row>
    <row r="110" spans="1:7" x14ac:dyDescent="0.25">
      <c r="A110" s="159" t="s">
        <v>118</v>
      </c>
      <c r="B110" s="155"/>
      <c r="C110" s="155"/>
      <c r="D110" s="156"/>
      <c r="E110" s="157"/>
      <c r="F110" s="158"/>
    </row>
    <row r="111" spans="1:7" x14ac:dyDescent="0.25">
      <c r="A111" s="174"/>
      <c r="B111" s="175"/>
      <c r="C111" s="175"/>
      <c r="D111" s="176"/>
      <c r="E111" s="178"/>
      <c r="F111" s="179"/>
    </row>
    <row r="112" spans="1:7" x14ac:dyDescent="0.25">
      <c r="A112" s="154"/>
      <c r="B112" s="155"/>
      <c r="C112" s="155"/>
      <c r="D112" s="156"/>
      <c r="E112" s="157" t="s">
        <v>119</v>
      </c>
      <c r="F112" s="179"/>
    </row>
    <row r="113" spans="1:7" x14ac:dyDescent="0.25">
      <c r="A113" s="154"/>
      <c r="B113" s="155"/>
      <c r="C113" s="155"/>
      <c r="D113" s="156"/>
      <c r="E113" s="157"/>
      <c r="F113" s="158"/>
    </row>
    <row r="114" spans="1:7" ht="16.5" thickBot="1" x14ac:dyDescent="0.3">
      <c r="A114" s="162"/>
      <c r="B114" s="182"/>
      <c r="C114" s="203"/>
      <c r="D114" s="184" t="s">
        <v>120</v>
      </c>
      <c r="E114" s="185"/>
      <c r="F114" s="186"/>
      <c r="G114" s="207"/>
    </row>
    <row r="115" spans="1:7" ht="16.5" thickTop="1" x14ac:dyDescent="0.25"/>
    <row r="116" spans="1:7" ht="16.5" thickBot="1" x14ac:dyDescent="0.3"/>
    <row r="117" spans="1:7" ht="16.149999999999999" customHeight="1" thickTop="1" x14ac:dyDescent="0.25">
      <c r="A117" s="332" t="s">
        <v>17</v>
      </c>
      <c r="B117" s="333"/>
      <c r="C117" s="333"/>
      <c r="D117" s="333"/>
      <c r="E117" s="149"/>
      <c r="F117" s="163" t="s">
        <v>138</v>
      </c>
    </row>
    <row r="118" spans="1:7" x14ac:dyDescent="0.25">
      <c r="A118" s="334"/>
      <c r="B118" s="335"/>
      <c r="C118" s="335"/>
      <c r="D118" s="335"/>
      <c r="E118" s="152"/>
      <c r="F118" s="153" t="s">
        <v>314</v>
      </c>
    </row>
    <row r="119" spans="1:7" x14ac:dyDescent="0.25">
      <c r="A119" s="188" t="s">
        <v>98</v>
      </c>
      <c r="B119" s="189" t="s">
        <v>13</v>
      </c>
      <c r="C119" s="189" t="s">
        <v>99</v>
      </c>
      <c r="D119" s="189" t="s">
        <v>100</v>
      </c>
      <c r="E119" s="192" t="s">
        <v>101</v>
      </c>
      <c r="F119" s="179" t="s">
        <v>102</v>
      </c>
    </row>
    <row r="120" spans="1:7" x14ac:dyDescent="0.25">
      <c r="A120" s="165"/>
      <c r="B120" s="166"/>
      <c r="C120" s="166"/>
      <c r="D120" s="166"/>
      <c r="E120" s="157"/>
      <c r="F120" s="158"/>
    </row>
    <row r="121" spans="1:7" x14ac:dyDescent="0.25">
      <c r="A121" s="170" t="s">
        <v>115</v>
      </c>
      <c r="B121" s="166"/>
      <c r="C121" s="166"/>
      <c r="D121" s="166"/>
      <c r="E121" s="157"/>
      <c r="F121" s="158"/>
    </row>
    <row r="122" spans="1:7" x14ac:dyDescent="0.25">
      <c r="A122" s="193" t="s">
        <v>140</v>
      </c>
      <c r="B122" s="194" t="s">
        <v>141</v>
      </c>
      <c r="C122" s="194"/>
      <c r="D122" s="194"/>
      <c r="E122" s="178"/>
      <c r="F122" s="179"/>
    </row>
    <row r="123" spans="1:7" x14ac:dyDescent="0.25">
      <c r="A123" s="165"/>
      <c r="B123" s="166"/>
      <c r="C123" s="166"/>
      <c r="D123" s="166"/>
      <c r="E123" s="157" t="s">
        <v>117</v>
      </c>
      <c r="F123" s="160"/>
    </row>
    <row r="124" spans="1:7" x14ac:dyDescent="0.25">
      <c r="A124" s="159" t="s">
        <v>111</v>
      </c>
      <c r="B124" s="155"/>
      <c r="C124" s="155"/>
      <c r="D124" s="155"/>
      <c r="E124" s="157"/>
      <c r="F124" s="158"/>
    </row>
    <row r="125" spans="1:7" x14ac:dyDescent="0.25">
      <c r="A125" s="174" t="s">
        <v>127</v>
      </c>
      <c r="B125" s="175" t="s">
        <v>113</v>
      </c>
      <c r="C125" s="175"/>
      <c r="D125" s="175"/>
      <c r="E125" s="178"/>
      <c r="F125" s="179"/>
    </row>
    <row r="126" spans="1:7" x14ac:dyDescent="0.25">
      <c r="A126" s="154"/>
      <c r="B126" s="155"/>
      <c r="C126" s="155"/>
      <c r="D126" s="155"/>
      <c r="E126" s="157" t="s">
        <v>114</v>
      </c>
      <c r="F126" s="160"/>
    </row>
    <row r="127" spans="1:7" x14ac:dyDescent="0.25">
      <c r="A127" s="161" t="s">
        <v>115</v>
      </c>
      <c r="B127" s="155"/>
      <c r="C127" s="155"/>
      <c r="D127" s="155"/>
      <c r="E127" s="157"/>
      <c r="F127" s="158"/>
    </row>
    <row r="128" spans="1:7" x14ac:dyDescent="0.25">
      <c r="A128" s="174" t="s">
        <v>116</v>
      </c>
      <c r="B128" s="175" t="s">
        <v>59</v>
      </c>
      <c r="C128" s="175"/>
      <c r="D128" s="175"/>
      <c r="E128" s="178">
        <f>0.05*F126</f>
        <v>0</v>
      </c>
      <c r="F128" s="179"/>
    </row>
    <row r="129" spans="1:7" x14ac:dyDescent="0.25">
      <c r="A129" s="154"/>
      <c r="B129" s="155"/>
      <c r="C129" s="155"/>
      <c r="D129" s="155"/>
      <c r="E129" s="157" t="s">
        <v>117</v>
      </c>
      <c r="F129" s="160"/>
    </row>
    <row r="130" spans="1:7" x14ac:dyDescent="0.25">
      <c r="A130" s="165"/>
      <c r="B130" s="166"/>
      <c r="C130" s="166"/>
      <c r="D130" s="166"/>
      <c r="E130" s="157"/>
      <c r="F130" s="158"/>
    </row>
    <row r="131" spans="1:7" ht="16.5" thickBot="1" x14ac:dyDescent="0.3">
      <c r="A131" s="171"/>
      <c r="B131" s="198"/>
      <c r="C131" s="209"/>
      <c r="D131" s="210" t="s">
        <v>120</v>
      </c>
      <c r="E131" s="185">
        <f>0.5*SUM(F122:F129)</f>
        <v>0</v>
      </c>
      <c r="F131" s="186"/>
      <c r="G131" s="207"/>
    </row>
    <row r="132" spans="1:7" ht="16.5" thickTop="1" x14ac:dyDescent="0.25"/>
    <row r="133" spans="1:7" ht="16.5" thickBot="1" x14ac:dyDescent="0.3"/>
    <row r="134" spans="1:7" ht="16.149999999999999" customHeight="1" thickTop="1" x14ac:dyDescent="0.25">
      <c r="A134" s="328" t="s">
        <v>65</v>
      </c>
      <c r="B134" s="329"/>
      <c r="C134" s="329"/>
      <c r="D134" s="329"/>
      <c r="E134" s="172"/>
      <c r="F134" s="150" t="s">
        <v>315</v>
      </c>
    </row>
    <row r="135" spans="1:7" ht="28.9" customHeight="1" x14ac:dyDescent="0.25">
      <c r="A135" s="330"/>
      <c r="B135" s="331"/>
      <c r="C135" s="331"/>
      <c r="D135" s="331"/>
      <c r="E135" s="173"/>
      <c r="F135" s="153" t="s">
        <v>460</v>
      </c>
    </row>
    <row r="136" spans="1:7" x14ac:dyDescent="0.25">
      <c r="A136" s="174" t="s">
        <v>98</v>
      </c>
      <c r="B136" s="175" t="s">
        <v>13</v>
      </c>
      <c r="C136" s="175" t="s">
        <v>99</v>
      </c>
      <c r="D136" s="177" t="s">
        <v>100</v>
      </c>
      <c r="E136" s="178" t="s">
        <v>101</v>
      </c>
      <c r="F136" s="179" t="s">
        <v>102</v>
      </c>
    </row>
    <row r="137" spans="1:7" x14ac:dyDescent="0.25">
      <c r="A137" s="154"/>
      <c r="B137" s="155"/>
      <c r="C137" s="155"/>
      <c r="D137" s="180"/>
      <c r="E137" s="157"/>
      <c r="F137" s="158"/>
    </row>
    <row r="138" spans="1:7" x14ac:dyDescent="0.25">
      <c r="A138" s="159" t="s">
        <v>103</v>
      </c>
      <c r="B138" s="155"/>
      <c r="C138" s="155"/>
      <c r="D138" s="180"/>
      <c r="E138" s="157"/>
      <c r="F138" s="158"/>
    </row>
    <row r="139" spans="1:7" x14ac:dyDescent="0.25">
      <c r="A139" s="174" t="s">
        <v>316</v>
      </c>
      <c r="B139" s="175" t="s">
        <v>125</v>
      </c>
      <c r="C139" s="309">
        <v>5.0000000000000001E-3</v>
      </c>
      <c r="D139" s="177"/>
      <c r="E139" s="178"/>
      <c r="F139" s="179"/>
    </row>
    <row r="140" spans="1:7" x14ac:dyDescent="0.25">
      <c r="A140" s="174" t="s">
        <v>262</v>
      </c>
      <c r="B140" s="175" t="s">
        <v>132</v>
      </c>
      <c r="C140" s="175">
        <v>0.05</v>
      </c>
      <c r="D140" s="177"/>
      <c r="E140" s="178"/>
      <c r="F140" s="179"/>
    </row>
    <row r="141" spans="1:7" x14ac:dyDescent="0.25">
      <c r="A141" s="174" t="s">
        <v>317</v>
      </c>
      <c r="B141" s="175" t="s">
        <v>125</v>
      </c>
      <c r="C141" s="309">
        <v>4.0000000000000001E-3</v>
      </c>
      <c r="D141" s="177"/>
      <c r="E141" s="178"/>
      <c r="F141" s="179"/>
    </row>
    <row r="142" spans="1:7" x14ac:dyDescent="0.25">
      <c r="A142" s="174" t="s">
        <v>318</v>
      </c>
      <c r="B142" s="175" t="s">
        <v>125</v>
      </c>
      <c r="C142" s="175">
        <v>1</v>
      </c>
      <c r="D142" s="177"/>
      <c r="E142" s="178"/>
      <c r="F142" s="179"/>
    </row>
    <row r="143" spans="1:7" x14ac:dyDescent="0.25">
      <c r="A143" s="154"/>
      <c r="B143" s="155"/>
      <c r="C143" s="155"/>
      <c r="D143" s="180"/>
      <c r="E143" s="157" t="s">
        <v>110</v>
      </c>
      <c r="F143" s="160">
        <f>SUM(F139:F142)</f>
        <v>0</v>
      </c>
    </row>
    <row r="144" spans="1:7" x14ac:dyDescent="0.25">
      <c r="A144" s="159" t="s">
        <v>111</v>
      </c>
      <c r="B144" s="155"/>
      <c r="C144" s="155"/>
      <c r="D144" s="180"/>
      <c r="E144" s="157"/>
      <c r="F144" s="158"/>
    </row>
    <row r="145" spans="1:7" x14ac:dyDescent="0.25">
      <c r="A145" s="174" t="s">
        <v>319</v>
      </c>
      <c r="B145" s="175" t="s">
        <v>113</v>
      </c>
      <c r="C145" s="175"/>
      <c r="D145" s="177"/>
      <c r="E145" s="178"/>
      <c r="F145" s="179"/>
    </row>
    <row r="146" spans="1:7" x14ac:dyDescent="0.25">
      <c r="A146" s="174" t="s">
        <v>211</v>
      </c>
      <c r="B146" s="175" t="s">
        <v>113</v>
      </c>
      <c r="C146" s="175"/>
      <c r="D146" s="177"/>
      <c r="E146" s="178"/>
      <c r="F146" s="179"/>
    </row>
    <row r="147" spans="1:7" x14ac:dyDescent="0.25">
      <c r="A147" s="174" t="s">
        <v>226</v>
      </c>
      <c r="B147" s="175" t="s">
        <v>113</v>
      </c>
      <c r="C147" s="175"/>
      <c r="D147" s="177"/>
      <c r="E147" s="178"/>
      <c r="F147" s="179"/>
    </row>
    <row r="148" spans="1:7" x14ac:dyDescent="0.25">
      <c r="A148" s="154"/>
      <c r="B148" s="155"/>
      <c r="C148" s="155"/>
      <c r="D148" s="180"/>
      <c r="E148" s="157" t="s">
        <v>114</v>
      </c>
      <c r="F148" s="160">
        <f>SUM(F145:F147)</f>
        <v>0</v>
      </c>
    </row>
    <row r="149" spans="1:7" x14ac:dyDescent="0.25">
      <c r="A149" s="161" t="s">
        <v>115</v>
      </c>
      <c r="B149" s="155"/>
      <c r="C149" s="155"/>
      <c r="D149" s="180"/>
      <c r="E149" s="157"/>
      <c r="F149" s="158"/>
    </row>
    <row r="150" spans="1:7" x14ac:dyDescent="0.25">
      <c r="A150" s="174" t="s">
        <v>267</v>
      </c>
      <c r="B150" s="175" t="s">
        <v>136</v>
      </c>
      <c r="C150" s="309"/>
      <c r="D150" s="177"/>
      <c r="E150" s="178"/>
      <c r="F150" s="179"/>
    </row>
    <row r="151" spans="1:7" x14ac:dyDescent="0.25">
      <c r="A151" s="174" t="s">
        <v>116</v>
      </c>
      <c r="B151" s="175" t="s">
        <v>59</v>
      </c>
      <c r="C151" s="175"/>
      <c r="D151" s="177"/>
      <c r="E151" s="178"/>
      <c r="F151" s="179"/>
    </row>
    <row r="152" spans="1:7" x14ac:dyDescent="0.25">
      <c r="A152" s="174" t="s">
        <v>255</v>
      </c>
      <c r="B152" s="175" t="s">
        <v>136</v>
      </c>
      <c r="C152" s="175"/>
      <c r="D152" s="177"/>
      <c r="E152" s="178"/>
      <c r="F152" s="179"/>
    </row>
    <row r="153" spans="1:7" x14ac:dyDescent="0.25">
      <c r="A153" s="174" t="s">
        <v>323</v>
      </c>
      <c r="B153" s="175" t="s">
        <v>213</v>
      </c>
      <c r="C153" s="309"/>
      <c r="D153" s="177"/>
      <c r="E153" s="178"/>
      <c r="F153" s="179"/>
    </row>
    <row r="154" spans="1:7" x14ac:dyDescent="0.25">
      <c r="A154" s="174" t="s">
        <v>320</v>
      </c>
      <c r="B154" s="175" t="s">
        <v>136</v>
      </c>
      <c r="C154" s="175"/>
      <c r="E154" s="178"/>
      <c r="F154" s="179"/>
    </row>
    <row r="155" spans="1:7" x14ac:dyDescent="0.25">
      <c r="A155" s="154"/>
      <c r="B155" s="155"/>
      <c r="C155" s="175"/>
      <c r="D155" s="180"/>
      <c r="E155" s="157" t="s">
        <v>117</v>
      </c>
      <c r="F155" s="160">
        <f>SUM(F150:F154)</f>
        <v>0</v>
      </c>
    </row>
    <row r="156" spans="1:7" x14ac:dyDescent="0.25">
      <c r="A156" s="159" t="s">
        <v>118</v>
      </c>
      <c r="B156" s="155"/>
      <c r="C156" s="155"/>
      <c r="D156" s="180"/>
      <c r="E156" s="157"/>
      <c r="F156" s="158"/>
    </row>
    <row r="157" spans="1:7" x14ac:dyDescent="0.25">
      <c r="A157" s="174"/>
      <c r="B157" s="175"/>
      <c r="C157" s="175"/>
      <c r="D157" s="177"/>
      <c r="E157" s="178"/>
      <c r="F157" s="179"/>
    </row>
    <row r="158" spans="1:7" x14ac:dyDescent="0.25">
      <c r="A158" s="154"/>
      <c r="B158" s="155"/>
      <c r="C158" s="155"/>
      <c r="D158" s="180"/>
      <c r="E158" s="157" t="s">
        <v>119</v>
      </c>
      <c r="F158" s="179">
        <v>0</v>
      </c>
    </row>
    <row r="159" spans="1:7" x14ac:dyDescent="0.25">
      <c r="A159" s="154"/>
      <c r="B159" s="155"/>
      <c r="C159" s="155"/>
      <c r="D159" s="180"/>
      <c r="E159" s="157"/>
      <c r="F159" s="158"/>
    </row>
    <row r="160" spans="1:7" ht="16.5" thickBot="1" x14ac:dyDescent="0.3">
      <c r="A160" s="162"/>
      <c r="B160" s="182"/>
      <c r="C160" s="203"/>
      <c r="D160" s="184" t="s">
        <v>120</v>
      </c>
      <c r="E160" s="185">
        <f>0.5*(SUM(F138:F155))</f>
        <v>0</v>
      </c>
      <c r="F160" s="186">
        <f>+ROUNDUP(E160,0)</f>
        <v>0</v>
      </c>
      <c r="G160" s="207"/>
    </row>
    <row r="161" spans="1:7" ht="16.5" thickTop="1" x14ac:dyDescent="0.25"/>
    <row r="162" spans="1:7" ht="16.5" thickBot="1" x14ac:dyDescent="0.3"/>
    <row r="163" spans="1:7" ht="16.5" thickTop="1" x14ac:dyDescent="0.25">
      <c r="A163" s="328" t="s">
        <v>362</v>
      </c>
      <c r="B163" s="329"/>
      <c r="C163" s="329"/>
      <c r="D163" s="329"/>
      <c r="E163" s="172"/>
      <c r="F163" s="150" t="s">
        <v>97</v>
      </c>
      <c r="G163" s="187"/>
    </row>
    <row r="164" spans="1:7" x14ac:dyDescent="0.25">
      <c r="A164" s="330"/>
      <c r="B164" s="331"/>
      <c r="C164" s="331"/>
      <c r="D164" s="331"/>
      <c r="E164" s="173"/>
      <c r="F164" s="153" t="s">
        <v>461</v>
      </c>
      <c r="G164" s="187"/>
    </row>
    <row r="165" spans="1:7" x14ac:dyDescent="0.25">
      <c r="A165" s="174" t="s">
        <v>98</v>
      </c>
      <c r="B165" s="175" t="s">
        <v>13</v>
      </c>
      <c r="C165" s="175" t="s">
        <v>99</v>
      </c>
      <c r="D165" s="177" t="s">
        <v>100</v>
      </c>
      <c r="E165" s="178" t="s">
        <v>101</v>
      </c>
      <c r="F165" s="179" t="s">
        <v>102</v>
      </c>
      <c r="G165" s="187"/>
    </row>
    <row r="166" spans="1:7" x14ac:dyDescent="0.25">
      <c r="A166" s="154"/>
      <c r="B166" s="155"/>
      <c r="C166" s="155"/>
      <c r="D166" s="180"/>
      <c r="E166" s="157"/>
      <c r="F166" s="158"/>
      <c r="G166" s="187"/>
    </row>
    <row r="167" spans="1:7" x14ac:dyDescent="0.25">
      <c r="A167" s="159" t="s">
        <v>103</v>
      </c>
      <c r="B167" s="155"/>
      <c r="C167" s="155"/>
      <c r="D167" s="180"/>
      <c r="E167" s="157"/>
      <c r="F167" s="158"/>
      <c r="G167" s="187"/>
    </row>
    <row r="168" spans="1:7" x14ac:dyDescent="0.25">
      <c r="A168" s="174" t="s">
        <v>321</v>
      </c>
      <c r="B168" s="175" t="s">
        <v>125</v>
      </c>
      <c r="C168" s="175">
        <v>1.56</v>
      </c>
      <c r="D168" s="177"/>
      <c r="E168" s="178"/>
      <c r="F168" s="179"/>
      <c r="G168" s="187"/>
    </row>
    <row r="169" spans="1:7" x14ac:dyDescent="0.25">
      <c r="A169" s="174" t="s">
        <v>322</v>
      </c>
      <c r="B169" s="175" t="s">
        <v>13</v>
      </c>
      <c r="C169" s="175">
        <v>2</v>
      </c>
      <c r="D169" s="177"/>
      <c r="E169" s="178"/>
      <c r="F169" s="179"/>
      <c r="G169" s="187"/>
    </row>
    <row r="170" spans="1:7" x14ac:dyDescent="0.25">
      <c r="A170" s="154"/>
      <c r="B170" s="155"/>
      <c r="C170" s="155"/>
      <c r="D170" s="180"/>
      <c r="E170" s="157" t="s">
        <v>110</v>
      </c>
      <c r="F170" s="160">
        <f>SUM(F168:F169)</f>
        <v>0</v>
      </c>
      <c r="G170" s="187"/>
    </row>
    <row r="171" spans="1:7" x14ac:dyDescent="0.25">
      <c r="A171" s="159" t="s">
        <v>111</v>
      </c>
      <c r="B171" s="155"/>
      <c r="C171" s="155"/>
      <c r="D171" s="180"/>
      <c r="E171" s="157"/>
      <c r="F171" s="158"/>
      <c r="G171" s="187"/>
    </row>
    <row r="172" spans="1:7" x14ac:dyDescent="0.25">
      <c r="A172" s="174" t="s">
        <v>112</v>
      </c>
      <c r="B172" s="175" t="s">
        <v>113</v>
      </c>
      <c r="C172" s="175"/>
      <c r="D172" s="177"/>
      <c r="E172" s="178"/>
      <c r="F172" s="179"/>
      <c r="G172" s="187"/>
    </row>
    <row r="173" spans="1:7" x14ac:dyDescent="0.25">
      <c r="A173" s="174" t="s">
        <v>211</v>
      </c>
      <c r="B173" s="175" t="s">
        <v>113</v>
      </c>
      <c r="C173" s="175"/>
      <c r="D173" s="177"/>
      <c r="E173" s="178"/>
      <c r="F173" s="179"/>
      <c r="G173" s="187"/>
    </row>
    <row r="174" spans="1:7" x14ac:dyDescent="0.25">
      <c r="A174" s="154"/>
      <c r="B174" s="155"/>
      <c r="C174" s="155"/>
      <c r="D174" s="180"/>
      <c r="E174" s="157" t="s">
        <v>114</v>
      </c>
      <c r="F174" s="160"/>
      <c r="G174" s="187"/>
    </row>
    <row r="175" spans="1:7" x14ac:dyDescent="0.25">
      <c r="A175" s="161" t="s">
        <v>115</v>
      </c>
      <c r="B175" s="155"/>
      <c r="C175" s="155"/>
      <c r="D175" s="180"/>
      <c r="E175" s="157"/>
      <c r="F175" s="158"/>
      <c r="G175" s="187"/>
    </row>
    <row r="176" spans="1:7" x14ac:dyDescent="0.25">
      <c r="A176" s="174" t="s">
        <v>116</v>
      </c>
      <c r="B176" s="175" t="s">
        <v>59</v>
      </c>
      <c r="C176" s="175"/>
      <c r="D176" s="177"/>
      <c r="E176" s="178"/>
      <c r="F176" s="179"/>
      <c r="G176" s="187"/>
    </row>
    <row r="177" spans="1:7" x14ac:dyDescent="0.25">
      <c r="A177" s="174" t="s">
        <v>323</v>
      </c>
      <c r="B177" s="175" t="s">
        <v>213</v>
      </c>
      <c r="C177" s="175"/>
      <c r="D177" s="177"/>
      <c r="E177" s="178"/>
      <c r="F177" s="179"/>
      <c r="G177" s="187"/>
    </row>
    <row r="178" spans="1:7" x14ac:dyDescent="0.25">
      <c r="A178" s="154"/>
      <c r="B178" s="155"/>
      <c r="C178" s="155"/>
      <c r="D178" s="180"/>
      <c r="E178" s="157" t="s">
        <v>117</v>
      </c>
      <c r="F178" s="160"/>
      <c r="G178" s="187"/>
    </row>
    <row r="179" spans="1:7" x14ac:dyDescent="0.25">
      <c r="A179" s="159" t="s">
        <v>118</v>
      </c>
      <c r="B179" s="155"/>
      <c r="C179" s="155"/>
      <c r="D179" s="180"/>
      <c r="E179" s="157"/>
      <c r="F179" s="158"/>
      <c r="G179" s="187"/>
    </row>
    <row r="180" spans="1:7" x14ac:dyDescent="0.25">
      <c r="A180" s="174"/>
      <c r="B180" s="175"/>
      <c r="C180" s="175"/>
      <c r="D180" s="177"/>
      <c r="E180" s="178"/>
      <c r="F180" s="179"/>
      <c r="G180" s="151"/>
    </row>
    <row r="181" spans="1:7" x14ac:dyDescent="0.25">
      <c r="A181" s="154"/>
      <c r="B181" s="155"/>
      <c r="C181" s="155"/>
      <c r="D181" s="180"/>
      <c r="E181" s="157" t="s">
        <v>119</v>
      </c>
      <c r="F181" s="179"/>
      <c r="G181" s="187"/>
    </row>
    <row r="182" spans="1:7" x14ac:dyDescent="0.25">
      <c r="A182" s="154"/>
      <c r="B182" s="155"/>
      <c r="C182" s="155"/>
      <c r="D182" s="180"/>
      <c r="E182" s="157"/>
      <c r="F182" s="158"/>
      <c r="G182" s="187"/>
    </row>
    <row r="183" spans="1:7" ht="16.5" thickBot="1" x14ac:dyDescent="0.3">
      <c r="A183" s="162"/>
      <c r="B183" s="182"/>
      <c r="C183" s="203"/>
      <c r="D183" s="184" t="s">
        <v>120</v>
      </c>
      <c r="E183" s="185">
        <f>+F170+F174+F178</f>
        <v>0</v>
      </c>
      <c r="F183" s="186"/>
      <c r="G183" s="187"/>
    </row>
    <row r="184" spans="1:7" ht="16.5" thickTop="1" x14ac:dyDescent="0.25"/>
    <row r="185" spans="1:7" ht="16.5" thickBot="1" x14ac:dyDescent="0.3"/>
    <row r="186" spans="1:7" ht="16.5" thickTop="1" x14ac:dyDescent="0.25">
      <c r="A186" s="332" t="s">
        <v>361</v>
      </c>
      <c r="B186" s="333"/>
      <c r="C186" s="333"/>
      <c r="D186" s="333"/>
      <c r="E186" s="149"/>
      <c r="F186" s="163" t="s">
        <v>221</v>
      </c>
    </row>
    <row r="187" spans="1:7" x14ac:dyDescent="0.25">
      <c r="A187" s="334"/>
      <c r="B187" s="335"/>
      <c r="C187" s="335"/>
      <c r="D187" s="335"/>
      <c r="E187" s="152"/>
      <c r="F187" s="164" t="s">
        <v>462</v>
      </c>
    </row>
    <row r="188" spans="1:7" x14ac:dyDescent="0.25">
      <c r="A188" s="188" t="s">
        <v>98</v>
      </c>
      <c r="B188" s="189" t="s">
        <v>13</v>
      </c>
      <c r="C188" s="189" t="s">
        <v>99</v>
      </c>
      <c r="D188" s="191" t="s">
        <v>100</v>
      </c>
      <c r="E188" s="192" t="s">
        <v>101</v>
      </c>
      <c r="F188" s="179" t="s">
        <v>102</v>
      </c>
    </row>
    <row r="189" spans="1:7" x14ac:dyDescent="0.25">
      <c r="A189" s="165"/>
      <c r="B189" s="166"/>
      <c r="C189" s="166"/>
      <c r="D189" s="168"/>
      <c r="E189" s="157"/>
      <c r="F189" s="158"/>
    </row>
    <row r="190" spans="1:7" x14ac:dyDescent="0.25">
      <c r="A190" s="169" t="s">
        <v>103</v>
      </c>
      <c r="B190" s="166"/>
      <c r="C190" s="166"/>
      <c r="D190" s="168"/>
      <c r="E190" s="157"/>
      <c r="F190" s="158"/>
    </row>
    <row r="191" spans="1:7" x14ac:dyDescent="0.25">
      <c r="A191" s="193" t="s">
        <v>324</v>
      </c>
      <c r="B191" s="194" t="s">
        <v>13</v>
      </c>
      <c r="C191" s="194">
        <v>8.5000000000000006E-2</v>
      </c>
      <c r="D191" s="196"/>
      <c r="E191" s="178"/>
      <c r="F191" s="179"/>
    </row>
    <row r="192" spans="1:7" x14ac:dyDescent="0.25">
      <c r="A192" s="193" t="s">
        <v>326</v>
      </c>
      <c r="B192" s="194" t="s">
        <v>13</v>
      </c>
      <c r="C192" s="194">
        <v>4</v>
      </c>
      <c r="D192" s="196"/>
      <c r="E192" s="178"/>
      <c r="F192" s="179"/>
    </row>
    <row r="193" spans="1:7" x14ac:dyDescent="0.25">
      <c r="A193" s="165"/>
      <c r="B193" s="166"/>
      <c r="C193" s="166"/>
      <c r="D193" s="168"/>
      <c r="E193" s="157" t="s">
        <v>110</v>
      </c>
      <c r="F193" s="197">
        <f>SUM(F191:F192)</f>
        <v>0</v>
      </c>
    </row>
    <row r="194" spans="1:7" x14ac:dyDescent="0.25">
      <c r="A194" s="169" t="s">
        <v>111</v>
      </c>
      <c r="B194" s="166"/>
      <c r="C194" s="166"/>
      <c r="D194" s="168"/>
      <c r="E194" s="157"/>
      <c r="F194" s="158"/>
    </row>
    <row r="195" spans="1:7" x14ac:dyDescent="0.25">
      <c r="A195" s="193" t="s">
        <v>307</v>
      </c>
      <c r="B195" s="194" t="s">
        <v>113</v>
      </c>
      <c r="C195" s="194"/>
      <c r="D195" s="196"/>
      <c r="E195" s="178"/>
      <c r="F195" s="179"/>
    </row>
    <row r="196" spans="1:7" x14ac:dyDescent="0.25">
      <c r="A196" s="165"/>
      <c r="B196" s="166"/>
      <c r="C196" s="166"/>
      <c r="D196" s="168"/>
      <c r="E196" s="201"/>
      <c r="F196" s="179"/>
    </row>
    <row r="197" spans="1:7" x14ac:dyDescent="0.25">
      <c r="A197" s="165"/>
      <c r="B197" s="166"/>
      <c r="C197" s="166"/>
      <c r="D197" s="168"/>
      <c r="E197" s="157" t="s">
        <v>147</v>
      </c>
      <c r="F197" s="197">
        <f>SUM(F195)</f>
        <v>0</v>
      </c>
    </row>
    <row r="198" spans="1:7" x14ac:dyDescent="0.25">
      <c r="A198" s="170" t="s">
        <v>115</v>
      </c>
      <c r="B198" s="166"/>
      <c r="C198" s="166"/>
      <c r="D198" s="168"/>
      <c r="E198" s="157"/>
      <c r="F198" s="158"/>
    </row>
    <row r="199" spans="1:7" x14ac:dyDescent="0.25">
      <c r="A199" s="174" t="s">
        <v>323</v>
      </c>
      <c r="B199" s="175" t="s">
        <v>213</v>
      </c>
      <c r="C199" s="175"/>
      <c r="D199" s="177"/>
      <c r="E199" s="178"/>
      <c r="F199" s="179"/>
    </row>
    <row r="200" spans="1:7" x14ac:dyDescent="0.25">
      <c r="A200" s="193" t="s">
        <v>116</v>
      </c>
      <c r="B200" s="194" t="s">
        <v>59</v>
      </c>
      <c r="C200" s="194"/>
      <c r="D200" s="196"/>
      <c r="E200" s="178"/>
      <c r="F200" s="179"/>
    </row>
    <row r="201" spans="1:7" x14ac:dyDescent="0.25">
      <c r="A201" s="165"/>
      <c r="B201" s="166"/>
      <c r="C201" s="166"/>
      <c r="D201" s="168"/>
      <c r="E201" s="157" t="s">
        <v>117</v>
      </c>
      <c r="F201" s="197">
        <f>SUM(F200)</f>
        <v>0</v>
      </c>
    </row>
    <row r="202" spans="1:7" x14ac:dyDescent="0.25">
      <c r="A202" s="169" t="s">
        <v>118</v>
      </c>
      <c r="B202" s="166"/>
      <c r="C202" s="166"/>
      <c r="D202" s="168"/>
      <c r="E202" s="157"/>
      <c r="F202" s="158"/>
    </row>
    <row r="203" spans="1:7" x14ac:dyDescent="0.25">
      <c r="A203" s="193"/>
      <c r="B203" s="194"/>
      <c r="C203" s="194"/>
      <c r="D203" s="196"/>
      <c r="E203" s="178"/>
      <c r="F203" s="179"/>
    </row>
    <row r="204" spans="1:7" x14ac:dyDescent="0.25">
      <c r="A204" s="165"/>
      <c r="B204" s="166"/>
      <c r="C204" s="166"/>
      <c r="D204" s="168"/>
      <c r="E204" s="157" t="s">
        <v>160</v>
      </c>
      <c r="F204" s="179">
        <v>0</v>
      </c>
    </row>
    <row r="205" spans="1:7" x14ac:dyDescent="0.25">
      <c r="A205" s="165"/>
      <c r="B205" s="166"/>
      <c r="C205" s="166"/>
      <c r="D205" s="168"/>
      <c r="E205" s="157"/>
      <c r="F205" s="158"/>
    </row>
    <row r="206" spans="1:7" ht="16.5" thickBot="1" x14ac:dyDescent="0.3">
      <c r="A206" s="171"/>
      <c r="B206" s="198"/>
      <c r="C206" s="209"/>
      <c r="D206" s="200" t="s">
        <v>120</v>
      </c>
      <c r="E206" s="185">
        <f>0.5*(SUM(F191:F201))</f>
        <v>0</v>
      </c>
      <c r="F206" s="186">
        <f>+ROUNDUP(E206,0)</f>
        <v>0</v>
      </c>
      <c r="G206" s="207"/>
    </row>
    <row r="207" spans="1:7" ht="17.25" thickTop="1" thickBot="1" x14ac:dyDescent="0.3"/>
    <row r="208" spans="1:7" ht="16.5" thickTop="1" x14ac:dyDescent="0.25">
      <c r="A208" s="332" t="s">
        <v>329</v>
      </c>
      <c r="B208" s="333"/>
      <c r="C208" s="333"/>
      <c r="D208" s="333"/>
      <c r="E208" s="149"/>
      <c r="F208" s="163" t="s">
        <v>327</v>
      </c>
    </row>
    <row r="209" spans="1:6" x14ac:dyDescent="0.25">
      <c r="A209" s="334"/>
      <c r="B209" s="335"/>
      <c r="C209" s="335"/>
      <c r="D209" s="335"/>
      <c r="E209" s="152"/>
      <c r="F209" s="164" t="s">
        <v>463</v>
      </c>
    </row>
    <row r="210" spans="1:6" x14ac:dyDescent="0.25">
      <c r="A210" s="188" t="s">
        <v>98</v>
      </c>
      <c r="B210" s="189" t="s">
        <v>13</v>
      </c>
      <c r="C210" s="189" t="s">
        <v>99</v>
      </c>
      <c r="D210" s="191" t="s">
        <v>100</v>
      </c>
      <c r="E210" s="192" t="s">
        <v>101</v>
      </c>
      <c r="F210" s="179" t="s">
        <v>102</v>
      </c>
    </row>
    <row r="211" spans="1:6" x14ac:dyDescent="0.25">
      <c r="A211" s="165"/>
      <c r="B211" s="166"/>
      <c r="C211" s="166"/>
      <c r="D211" s="168"/>
      <c r="E211" s="157"/>
      <c r="F211" s="158"/>
    </row>
    <row r="212" spans="1:6" x14ac:dyDescent="0.25">
      <c r="A212" s="169" t="s">
        <v>103</v>
      </c>
      <c r="B212" s="166"/>
      <c r="C212" s="166"/>
      <c r="D212" s="168"/>
      <c r="E212" s="157"/>
      <c r="F212" s="158"/>
    </row>
    <row r="213" spans="1:6" x14ac:dyDescent="0.25">
      <c r="A213" s="193" t="s">
        <v>326</v>
      </c>
      <c r="B213" s="194" t="s">
        <v>13</v>
      </c>
      <c r="C213" s="194">
        <v>4</v>
      </c>
      <c r="D213" s="196"/>
      <c r="E213" s="178"/>
      <c r="F213" s="179"/>
    </row>
    <row r="214" spans="1:6" x14ac:dyDescent="0.25">
      <c r="A214" s="193" t="s">
        <v>328</v>
      </c>
      <c r="B214" s="194" t="s">
        <v>13</v>
      </c>
      <c r="C214" s="194">
        <v>1</v>
      </c>
      <c r="D214" s="196"/>
      <c r="E214" s="178"/>
      <c r="F214" s="179"/>
    </row>
    <row r="215" spans="1:6" x14ac:dyDescent="0.25">
      <c r="A215" s="165"/>
      <c r="B215" s="166"/>
      <c r="C215" s="166"/>
      <c r="D215" s="168"/>
      <c r="E215" s="157" t="s">
        <v>110</v>
      </c>
      <c r="F215" s="197"/>
    </row>
    <row r="216" spans="1:6" x14ac:dyDescent="0.25">
      <c r="A216" s="169" t="s">
        <v>111</v>
      </c>
      <c r="B216" s="166"/>
      <c r="C216" s="166"/>
      <c r="D216" s="168"/>
      <c r="E216" s="157"/>
      <c r="F216" s="158"/>
    </row>
    <row r="217" spans="1:6" x14ac:dyDescent="0.25">
      <c r="A217" s="193" t="s">
        <v>112</v>
      </c>
      <c r="B217" s="194" t="s">
        <v>113</v>
      </c>
      <c r="C217" s="194"/>
      <c r="D217" s="196"/>
      <c r="E217" s="178"/>
      <c r="F217" s="179"/>
    </row>
    <row r="218" spans="1:6" x14ac:dyDescent="0.25">
      <c r="A218" s="165"/>
      <c r="B218" s="166"/>
      <c r="C218" s="166"/>
      <c r="D218" s="168"/>
      <c r="E218" s="157" t="s">
        <v>147</v>
      </c>
      <c r="F218" s="197"/>
    </row>
    <row r="219" spans="1:6" x14ac:dyDescent="0.25">
      <c r="A219" s="170" t="s">
        <v>115</v>
      </c>
      <c r="B219" s="166"/>
      <c r="C219" s="166"/>
      <c r="D219" s="168"/>
      <c r="E219" s="157"/>
      <c r="F219" s="158"/>
    </row>
    <row r="220" spans="1:6" x14ac:dyDescent="0.25">
      <c r="A220" s="174" t="s">
        <v>323</v>
      </c>
      <c r="B220" s="175" t="s">
        <v>213</v>
      </c>
      <c r="C220" s="175"/>
      <c r="D220" s="177"/>
      <c r="E220" s="178"/>
      <c r="F220" s="179"/>
    </row>
    <row r="221" spans="1:6" x14ac:dyDescent="0.25">
      <c r="A221" s="193" t="s">
        <v>116</v>
      </c>
      <c r="B221" s="194" t="s">
        <v>59</v>
      </c>
      <c r="C221" s="194"/>
      <c r="D221" s="196"/>
      <c r="E221" s="178"/>
      <c r="F221" s="179"/>
    </row>
    <row r="222" spans="1:6" x14ac:dyDescent="0.25">
      <c r="A222" s="165"/>
      <c r="B222" s="166"/>
      <c r="C222" s="166"/>
      <c r="D222" s="168"/>
      <c r="E222" s="157" t="s">
        <v>117</v>
      </c>
      <c r="F222" s="197"/>
    </row>
    <row r="223" spans="1:6" x14ac:dyDescent="0.25">
      <c r="A223" s="169" t="s">
        <v>118</v>
      </c>
      <c r="B223" s="166"/>
      <c r="C223" s="166"/>
      <c r="D223" s="168"/>
      <c r="E223" s="157"/>
      <c r="F223" s="158"/>
    </row>
    <row r="224" spans="1:6" x14ac:dyDescent="0.25">
      <c r="A224" s="193"/>
      <c r="B224" s="194"/>
      <c r="C224" s="194"/>
      <c r="D224" s="196"/>
      <c r="E224" s="178"/>
      <c r="F224" s="179"/>
    </row>
    <row r="225" spans="1:7" x14ac:dyDescent="0.25">
      <c r="A225" s="165"/>
      <c r="B225" s="166"/>
      <c r="C225" s="166"/>
      <c r="D225" s="168"/>
      <c r="E225" s="157" t="s">
        <v>160</v>
      </c>
      <c r="F225" s="179"/>
    </row>
    <row r="226" spans="1:7" x14ac:dyDescent="0.25">
      <c r="A226" s="165"/>
      <c r="B226" s="166"/>
      <c r="C226" s="166"/>
      <c r="D226" s="168"/>
      <c r="E226" s="157"/>
      <c r="F226" s="158"/>
    </row>
    <row r="227" spans="1:7" ht="16.5" thickBot="1" x14ac:dyDescent="0.3">
      <c r="A227" s="171"/>
      <c r="B227" s="198"/>
      <c r="C227" s="209"/>
      <c r="D227" s="200" t="s">
        <v>120</v>
      </c>
      <c r="E227" s="185">
        <f>0.5*(SUM(F213:F222))</f>
        <v>0</v>
      </c>
      <c r="F227" s="186"/>
      <c r="G227" s="207"/>
    </row>
    <row r="228" spans="1:7" ht="16.5" thickTop="1" x14ac:dyDescent="0.25"/>
    <row r="229" spans="1:7" ht="16.5" thickBot="1" x14ac:dyDescent="0.3"/>
    <row r="230" spans="1:7" ht="16.5" thickTop="1" x14ac:dyDescent="0.25">
      <c r="A230" s="332" t="s">
        <v>330</v>
      </c>
      <c r="B230" s="333"/>
      <c r="C230" s="333"/>
      <c r="D230" s="333"/>
      <c r="E230" s="149"/>
      <c r="F230" s="163" t="s">
        <v>221</v>
      </c>
    </row>
    <row r="231" spans="1:7" x14ac:dyDescent="0.25">
      <c r="A231" s="334"/>
      <c r="B231" s="335"/>
      <c r="C231" s="335"/>
      <c r="D231" s="335"/>
      <c r="E231" s="152"/>
      <c r="F231" s="164" t="s">
        <v>464</v>
      </c>
    </row>
    <row r="232" spans="1:7" x14ac:dyDescent="0.25">
      <c r="A232" s="293" t="s">
        <v>98</v>
      </c>
      <c r="B232" s="294" t="s">
        <v>13</v>
      </c>
      <c r="C232" s="294" t="s">
        <v>99</v>
      </c>
      <c r="D232" s="295" t="s">
        <v>100</v>
      </c>
      <c r="E232" s="296" t="s">
        <v>101</v>
      </c>
      <c r="F232" s="297" t="s">
        <v>102</v>
      </c>
    </row>
    <row r="233" spans="1:7" x14ac:dyDescent="0.25">
      <c r="A233" s="96"/>
      <c r="B233" s="97"/>
      <c r="C233" s="97"/>
      <c r="D233" s="108"/>
      <c r="E233" s="74"/>
      <c r="F233" s="75"/>
    </row>
    <row r="234" spans="1:7" x14ac:dyDescent="0.25">
      <c r="A234" s="99" t="s">
        <v>103</v>
      </c>
      <c r="B234" s="97"/>
      <c r="C234" s="97"/>
      <c r="D234" s="108"/>
      <c r="E234" s="74"/>
      <c r="F234" s="75"/>
    </row>
    <row r="235" spans="1:7" x14ac:dyDescent="0.25">
      <c r="A235" s="298" t="s">
        <v>331</v>
      </c>
      <c r="B235" s="299" t="s">
        <v>125</v>
      </c>
      <c r="C235" s="299">
        <v>0.1</v>
      </c>
      <c r="D235" s="300"/>
      <c r="E235" s="301"/>
      <c r="F235" s="297"/>
    </row>
    <row r="236" spans="1:7" x14ac:dyDescent="0.25">
      <c r="A236" s="298" t="s">
        <v>332</v>
      </c>
      <c r="B236" s="299" t="s">
        <v>13</v>
      </c>
      <c r="C236" s="299">
        <v>0.35499999999999998</v>
      </c>
      <c r="D236" s="300"/>
      <c r="E236" s="301"/>
      <c r="F236" s="297"/>
    </row>
    <row r="237" spans="1:7" x14ac:dyDescent="0.25">
      <c r="A237" s="298" t="s">
        <v>333</v>
      </c>
      <c r="B237" s="299" t="s">
        <v>13</v>
      </c>
      <c r="C237" s="299">
        <v>0.55000000000000004</v>
      </c>
      <c r="D237" s="300"/>
      <c r="E237" s="301"/>
      <c r="F237" s="297"/>
    </row>
    <row r="238" spans="1:7" x14ac:dyDescent="0.25">
      <c r="A238" s="298" t="s">
        <v>334</v>
      </c>
      <c r="B238" s="299" t="s">
        <v>13</v>
      </c>
      <c r="C238" s="299">
        <v>0.7</v>
      </c>
      <c r="D238" s="300"/>
      <c r="E238" s="301"/>
      <c r="F238" s="297"/>
    </row>
    <row r="239" spans="1:7" x14ac:dyDescent="0.25">
      <c r="A239" s="298" t="s">
        <v>335</v>
      </c>
      <c r="B239" s="299" t="s">
        <v>106</v>
      </c>
      <c r="C239" s="299">
        <v>0.05</v>
      </c>
      <c r="D239" s="300"/>
      <c r="E239" s="301"/>
      <c r="F239" s="297"/>
    </row>
    <row r="240" spans="1:7" x14ac:dyDescent="0.25">
      <c r="A240" s="298" t="s">
        <v>336</v>
      </c>
      <c r="B240" s="299" t="s">
        <v>13</v>
      </c>
      <c r="C240" s="299">
        <v>0.5</v>
      </c>
      <c r="D240" s="300"/>
      <c r="E240" s="301"/>
      <c r="F240" s="297"/>
    </row>
    <row r="241" spans="1:6" x14ac:dyDescent="0.25">
      <c r="A241" s="298" t="s">
        <v>528</v>
      </c>
      <c r="B241" s="299" t="s">
        <v>11</v>
      </c>
      <c r="C241" s="299">
        <v>0.6</v>
      </c>
      <c r="D241" s="300"/>
      <c r="E241" s="301"/>
      <c r="F241" s="297"/>
    </row>
    <row r="242" spans="1:6" x14ac:dyDescent="0.25">
      <c r="A242" s="298" t="s">
        <v>337</v>
      </c>
      <c r="B242" s="299" t="s">
        <v>13</v>
      </c>
      <c r="C242" s="299">
        <v>1.05</v>
      </c>
      <c r="D242" s="300"/>
      <c r="E242" s="301"/>
      <c r="F242" s="297"/>
    </row>
    <row r="243" spans="1:6" x14ac:dyDescent="0.25">
      <c r="A243" s="298" t="s">
        <v>338</v>
      </c>
      <c r="B243" s="299" t="s">
        <v>13</v>
      </c>
      <c r="C243" s="299">
        <v>0.05</v>
      </c>
      <c r="D243" s="300"/>
      <c r="E243" s="301"/>
      <c r="F243" s="297"/>
    </row>
    <row r="244" spans="1:6" x14ac:dyDescent="0.25">
      <c r="A244" s="298" t="s">
        <v>339</v>
      </c>
      <c r="B244" s="299" t="s">
        <v>13</v>
      </c>
      <c r="C244" s="299">
        <v>6.5000000000000002E-2</v>
      </c>
      <c r="D244" s="300"/>
      <c r="E244" s="301"/>
      <c r="F244" s="297"/>
    </row>
    <row r="245" spans="1:6" x14ac:dyDescent="0.25">
      <c r="A245" s="298" t="s">
        <v>340</v>
      </c>
      <c r="B245" s="299" t="s">
        <v>13</v>
      </c>
      <c r="C245" s="299">
        <v>6.5000000000000002E-2</v>
      </c>
      <c r="D245" s="300"/>
      <c r="E245" s="301"/>
      <c r="F245" s="297"/>
    </row>
    <row r="246" spans="1:6" x14ac:dyDescent="0.25">
      <c r="A246" s="298" t="s">
        <v>341</v>
      </c>
      <c r="B246" s="299" t="s">
        <v>13</v>
      </c>
      <c r="C246" s="299">
        <v>0.125</v>
      </c>
      <c r="D246" s="300"/>
      <c r="E246" s="301"/>
      <c r="F246" s="297"/>
    </row>
    <row r="247" spans="1:6" x14ac:dyDescent="0.25">
      <c r="A247" s="96"/>
      <c r="B247" s="97"/>
      <c r="C247" s="97"/>
      <c r="D247" s="108"/>
      <c r="E247" s="74" t="s">
        <v>110</v>
      </c>
      <c r="F247" s="302"/>
    </row>
    <row r="248" spans="1:6" x14ac:dyDescent="0.25">
      <c r="A248" s="99" t="s">
        <v>111</v>
      </c>
      <c r="B248" s="97"/>
      <c r="C248" s="97"/>
      <c r="D248" s="108"/>
      <c r="E248" s="74"/>
      <c r="F248" s="75"/>
    </row>
    <row r="249" spans="1:6" x14ac:dyDescent="0.25">
      <c r="A249" s="298" t="s">
        <v>342</v>
      </c>
      <c r="B249" s="299" t="s">
        <v>113</v>
      </c>
      <c r="C249" s="299"/>
      <c r="D249" s="300"/>
      <c r="E249" s="301"/>
      <c r="F249" s="297"/>
    </row>
    <row r="250" spans="1:6" x14ac:dyDescent="0.25">
      <c r="A250" s="96"/>
      <c r="B250" s="97"/>
      <c r="C250" s="97"/>
      <c r="D250" s="108"/>
      <c r="E250" s="74" t="s">
        <v>147</v>
      </c>
      <c r="F250" s="77"/>
    </row>
    <row r="251" spans="1:6" x14ac:dyDescent="0.25">
      <c r="A251" s="99" t="s">
        <v>115</v>
      </c>
      <c r="B251" s="97"/>
      <c r="C251" s="97"/>
      <c r="D251" s="108"/>
      <c r="E251" s="74"/>
      <c r="F251" s="75"/>
    </row>
    <row r="252" spans="1:6" x14ac:dyDescent="0.25">
      <c r="A252" s="298" t="s">
        <v>116</v>
      </c>
      <c r="B252" s="299" t="s">
        <v>59</v>
      </c>
      <c r="C252" s="299"/>
      <c r="D252" s="300"/>
      <c r="E252" s="301"/>
      <c r="F252" s="297"/>
    </row>
    <row r="253" spans="1:6" x14ac:dyDescent="0.25">
      <c r="A253" s="298" t="s">
        <v>323</v>
      </c>
      <c r="B253" s="299" t="s">
        <v>213</v>
      </c>
      <c r="C253" s="299"/>
      <c r="D253" s="300"/>
      <c r="E253" s="301"/>
      <c r="F253" s="297"/>
    </row>
    <row r="254" spans="1:6" x14ac:dyDescent="0.25">
      <c r="A254" s="96"/>
      <c r="B254" s="97"/>
      <c r="C254" s="97"/>
      <c r="D254" s="108"/>
      <c r="E254" s="74" t="s">
        <v>117</v>
      </c>
      <c r="F254" s="77"/>
    </row>
    <row r="255" spans="1:6" x14ac:dyDescent="0.25">
      <c r="A255" s="99" t="s">
        <v>118</v>
      </c>
      <c r="B255" s="97"/>
      <c r="C255" s="97"/>
      <c r="D255" s="108"/>
      <c r="E255" s="74"/>
      <c r="F255" s="75"/>
    </row>
    <row r="256" spans="1:6" x14ac:dyDescent="0.25">
      <c r="A256" s="298"/>
      <c r="B256" s="299"/>
      <c r="C256" s="299"/>
      <c r="D256" s="300"/>
      <c r="E256" s="301"/>
      <c r="F256" s="297"/>
    </row>
    <row r="257" spans="1:7" x14ac:dyDescent="0.25">
      <c r="A257" s="96"/>
      <c r="B257" s="97"/>
      <c r="C257" s="97"/>
      <c r="D257" s="108"/>
      <c r="E257" s="74" t="s">
        <v>119</v>
      </c>
      <c r="F257" s="297"/>
    </row>
    <row r="258" spans="1:7" x14ac:dyDescent="0.25">
      <c r="A258" s="96"/>
      <c r="B258" s="97"/>
      <c r="C258" s="97"/>
      <c r="D258" s="108"/>
      <c r="E258" s="74"/>
      <c r="F258" s="75"/>
      <c r="G258" s="207"/>
    </row>
    <row r="259" spans="1:7" ht="16.5" thickBot="1" x14ac:dyDescent="0.3">
      <c r="A259" s="303"/>
      <c r="B259" s="304"/>
      <c r="C259" s="305"/>
      <c r="D259" s="306" t="s">
        <v>120</v>
      </c>
      <c r="E259" s="307">
        <f>0.5*SUM(F235:F257)</f>
        <v>0</v>
      </c>
      <c r="F259" s="308">
        <f>+ROUNDUP(E259,0)</f>
        <v>0</v>
      </c>
    </row>
    <row r="260" spans="1:7" ht="16.5" thickTop="1" x14ac:dyDescent="0.25"/>
    <row r="261" spans="1:7" ht="16.5" thickBot="1" x14ac:dyDescent="0.3"/>
    <row r="262" spans="1:7" ht="16.5" thickTop="1" x14ac:dyDescent="0.25">
      <c r="A262" s="328" t="s">
        <v>344</v>
      </c>
      <c r="B262" s="329"/>
      <c r="C262" s="329"/>
      <c r="D262" s="329"/>
      <c r="E262" s="172"/>
      <c r="F262" s="150" t="s">
        <v>97</v>
      </c>
    </row>
    <row r="263" spans="1:7" x14ac:dyDescent="0.25">
      <c r="A263" s="330"/>
      <c r="B263" s="331"/>
      <c r="C263" s="331"/>
      <c r="D263" s="331"/>
      <c r="E263" s="173"/>
      <c r="F263" s="153" t="s">
        <v>465</v>
      </c>
    </row>
    <row r="264" spans="1:7" x14ac:dyDescent="0.25">
      <c r="A264" s="174" t="s">
        <v>98</v>
      </c>
      <c r="B264" s="175" t="s">
        <v>13</v>
      </c>
      <c r="C264" s="175" t="s">
        <v>99</v>
      </c>
      <c r="D264" s="177" t="s">
        <v>100</v>
      </c>
      <c r="E264" s="178" t="s">
        <v>101</v>
      </c>
      <c r="F264" s="179" t="s">
        <v>102</v>
      </c>
    </row>
    <row r="265" spans="1:7" x14ac:dyDescent="0.25">
      <c r="A265" s="154"/>
      <c r="B265" s="155"/>
      <c r="C265" s="155"/>
      <c r="D265" s="180"/>
      <c r="E265" s="157"/>
      <c r="F265" s="158"/>
    </row>
    <row r="266" spans="1:7" x14ac:dyDescent="0.25">
      <c r="A266" s="159" t="s">
        <v>103</v>
      </c>
      <c r="B266" s="155"/>
      <c r="C266" s="155"/>
      <c r="D266" s="180"/>
      <c r="E266" s="157"/>
      <c r="F266" s="158"/>
    </row>
    <row r="267" spans="1:7" x14ac:dyDescent="0.25">
      <c r="A267" s="174" t="s">
        <v>345</v>
      </c>
      <c r="B267" s="175" t="s">
        <v>13</v>
      </c>
      <c r="C267" s="175">
        <v>0.1</v>
      </c>
      <c r="D267" s="177"/>
      <c r="E267" s="178"/>
      <c r="F267" s="179"/>
    </row>
    <row r="268" spans="1:7" x14ac:dyDescent="0.25">
      <c r="A268" s="174" t="s">
        <v>346</v>
      </c>
      <c r="B268" s="175" t="s">
        <v>13</v>
      </c>
      <c r="C268" s="175">
        <v>0.48</v>
      </c>
      <c r="D268" s="177"/>
      <c r="E268" s="178"/>
      <c r="F268" s="179"/>
    </row>
    <row r="269" spans="1:7" x14ac:dyDescent="0.25">
      <c r="A269" s="154"/>
      <c r="B269" s="155"/>
      <c r="C269" s="155"/>
      <c r="D269" s="180"/>
      <c r="E269" s="157" t="s">
        <v>110</v>
      </c>
      <c r="F269" s="160">
        <f>SUM(F267:F268)</f>
        <v>0</v>
      </c>
    </row>
    <row r="270" spans="1:7" x14ac:dyDescent="0.25">
      <c r="A270" s="159" t="s">
        <v>111</v>
      </c>
      <c r="B270" s="155"/>
      <c r="C270" s="155"/>
      <c r="D270" s="180"/>
      <c r="E270" s="157"/>
      <c r="F270" s="158"/>
    </row>
    <row r="271" spans="1:7" x14ac:dyDescent="0.25">
      <c r="A271" s="174" t="s">
        <v>112</v>
      </c>
      <c r="B271" s="175" t="s">
        <v>113</v>
      </c>
      <c r="C271" s="175"/>
      <c r="D271" s="177"/>
      <c r="E271" s="178"/>
      <c r="F271" s="179"/>
    </row>
    <row r="272" spans="1:7" x14ac:dyDescent="0.25">
      <c r="A272" s="154"/>
      <c r="B272" s="155"/>
      <c r="C272" s="155"/>
      <c r="D272" s="180"/>
      <c r="E272" s="157" t="s">
        <v>114</v>
      </c>
      <c r="F272" s="160"/>
    </row>
    <row r="273" spans="1:7" x14ac:dyDescent="0.25">
      <c r="A273" s="161" t="s">
        <v>115</v>
      </c>
      <c r="B273" s="155"/>
      <c r="C273" s="155"/>
      <c r="D273" s="180"/>
      <c r="E273" s="157"/>
      <c r="F273" s="158"/>
    </row>
    <row r="274" spans="1:7" x14ac:dyDescent="0.25">
      <c r="A274" s="193" t="s">
        <v>323</v>
      </c>
      <c r="B274" s="194" t="s">
        <v>213</v>
      </c>
      <c r="C274" s="194"/>
      <c r="D274" s="196"/>
      <c r="E274" s="178"/>
      <c r="F274" s="179"/>
    </row>
    <row r="275" spans="1:7" x14ac:dyDescent="0.25">
      <c r="A275" s="174" t="s">
        <v>116</v>
      </c>
      <c r="B275" s="175" t="s">
        <v>59</v>
      </c>
      <c r="C275" s="175"/>
      <c r="D275" s="177"/>
      <c r="E275" s="178"/>
      <c r="F275" s="179"/>
    </row>
    <row r="276" spans="1:7" x14ac:dyDescent="0.25">
      <c r="A276" s="154"/>
      <c r="B276" s="155"/>
      <c r="C276" s="155"/>
      <c r="D276" s="180"/>
      <c r="E276" s="157" t="s">
        <v>117</v>
      </c>
      <c r="F276" s="160">
        <f>SUM(F274:F275)</f>
        <v>0</v>
      </c>
    </row>
    <row r="277" spans="1:7" x14ac:dyDescent="0.25">
      <c r="A277" s="159" t="s">
        <v>118</v>
      </c>
      <c r="B277" s="155"/>
      <c r="C277" s="155"/>
      <c r="D277" s="180"/>
      <c r="E277" s="157"/>
      <c r="F277" s="158"/>
    </row>
    <row r="278" spans="1:7" x14ac:dyDescent="0.25">
      <c r="A278" s="174"/>
      <c r="B278" s="175"/>
      <c r="C278" s="175"/>
      <c r="D278" s="177"/>
      <c r="E278" s="178"/>
      <c r="F278" s="179"/>
    </row>
    <row r="279" spans="1:7" x14ac:dyDescent="0.25">
      <c r="A279" s="154"/>
      <c r="B279" s="155"/>
      <c r="C279" s="155"/>
      <c r="D279" s="180"/>
      <c r="E279" s="157" t="s">
        <v>119</v>
      </c>
      <c r="F279" s="179">
        <v>0</v>
      </c>
    </row>
    <row r="280" spans="1:7" x14ac:dyDescent="0.25">
      <c r="A280" s="154"/>
      <c r="B280" s="155"/>
      <c r="C280" s="155"/>
      <c r="D280" s="180"/>
      <c r="E280" s="157"/>
      <c r="F280" s="158"/>
      <c r="G280" s="207"/>
    </row>
    <row r="281" spans="1:7" ht="16.5" thickBot="1" x14ac:dyDescent="0.3">
      <c r="A281" s="162"/>
      <c r="B281" s="182"/>
      <c r="C281" s="203"/>
      <c r="D281" s="184" t="s">
        <v>120</v>
      </c>
      <c r="E281" s="185">
        <f>+F269+F272+F276</f>
        <v>0</v>
      </c>
      <c r="F281" s="186">
        <f>+ROUND(E281,0)</f>
        <v>0</v>
      </c>
      <c r="G281" s="207"/>
    </row>
    <row r="282" spans="1:7" ht="17.25" thickTop="1" thickBot="1" x14ac:dyDescent="0.3"/>
    <row r="283" spans="1:7" ht="16.5" thickTop="1" x14ac:dyDescent="0.25">
      <c r="A283" s="328" t="s">
        <v>347</v>
      </c>
      <c r="B283" s="329"/>
      <c r="C283" s="329"/>
      <c r="D283" s="329"/>
      <c r="E283" s="172"/>
      <c r="F283" s="150" t="s">
        <v>97</v>
      </c>
    </row>
    <row r="284" spans="1:7" x14ac:dyDescent="0.25">
      <c r="A284" s="330"/>
      <c r="B284" s="331"/>
      <c r="C284" s="331"/>
      <c r="D284" s="331"/>
      <c r="E284" s="173"/>
      <c r="F284" s="153" t="s">
        <v>466</v>
      </c>
    </row>
    <row r="285" spans="1:7" x14ac:dyDescent="0.25">
      <c r="A285" s="174" t="s">
        <v>98</v>
      </c>
      <c r="B285" s="175" t="s">
        <v>13</v>
      </c>
      <c r="C285" s="175" t="s">
        <v>99</v>
      </c>
      <c r="D285" s="177" t="s">
        <v>100</v>
      </c>
      <c r="E285" s="178" t="s">
        <v>101</v>
      </c>
      <c r="F285" s="179" t="s">
        <v>102</v>
      </c>
    </row>
    <row r="286" spans="1:7" x14ac:dyDescent="0.25">
      <c r="A286" s="154"/>
      <c r="B286" s="155"/>
      <c r="C286" s="155"/>
      <c r="D286" s="180"/>
      <c r="E286" s="157"/>
      <c r="F286" s="158"/>
    </row>
    <row r="287" spans="1:7" x14ac:dyDescent="0.25">
      <c r="A287" s="159" t="s">
        <v>103</v>
      </c>
      <c r="B287" s="155"/>
      <c r="C287" s="155"/>
      <c r="D287" s="180"/>
      <c r="E287" s="157"/>
      <c r="F287" s="158"/>
    </row>
    <row r="288" spans="1:7" x14ac:dyDescent="0.25">
      <c r="A288" s="193" t="s">
        <v>259</v>
      </c>
      <c r="B288" s="194" t="s">
        <v>260</v>
      </c>
      <c r="C288" s="194">
        <v>0.1</v>
      </c>
      <c r="D288" s="196"/>
      <c r="E288" s="178"/>
      <c r="F288" s="179"/>
    </row>
    <row r="289" spans="1:6" x14ac:dyDescent="0.25">
      <c r="A289" s="174" t="s">
        <v>348</v>
      </c>
      <c r="B289" s="175" t="s">
        <v>13</v>
      </c>
      <c r="C289" s="175">
        <v>0.55000000000000004</v>
      </c>
      <c r="D289" s="177"/>
      <c r="E289" s="178"/>
      <c r="F289" s="179"/>
    </row>
    <row r="290" spans="1:6" x14ac:dyDescent="0.25">
      <c r="A290" s="174" t="s">
        <v>349</v>
      </c>
      <c r="B290" s="175" t="s">
        <v>106</v>
      </c>
      <c r="C290" s="175">
        <v>0.05</v>
      </c>
      <c r="D290" s="177"/>
      <c r="E290" s="178"/>
      <c r="F290" s="179"/>
    </row>
    <row r="291" spans="1:6" x14ac:dyDescent="0.25">
      <c r="A291" s="174" t="s">
        <v>350</v>
      </c>
      <c r="B291" s="175" t="s">
        <v>13</v>
      </c>
      <c r="C291" s="175">
        <v>0.16500000000000001</v>
      </c>
      <c r="D291" s="177"/>
      <c r="E291" s="178"/>
      <c r="F291" s="179"/>
    </row>
    <row r="292" spans="1:6" x14ac:dyDescent="0.25">
      <c r="A292" s="154"/>
      <c r="B292" s="155"/>
      <c r="C292" s="155"/>
      <c r="D292" s="180"/>
      <c r="E292" s="157" t="s">
        <v>110</v>
      </c>
      <c r="F292" s="160">
        <f>SUM(F288:F291)</f>
        <v>0</v>
      </c>
    </row>
    <row r="293" spans="1:6" x14ac:dyDescent="0.25">
      <c r="A293" s="159" t="s">
        <v>111</v>
      </c>
      <c r="B293" s="155"/>
      <c r="C293" s="155"/>
      <c r="D293" s="180"/>
      <c r="E293" s="157"/>
      <c r="F293" s="158"/>
    </row>
    <row r="294" spans="1:6" x14ac:dyDescent="0.25">
      <c r="A294" s="193" t="s">
        <v>226</v>
      </c>
      <c r="B294" s="194" t="s">
        <v>113</v>
      </c>
      <c r="C294" s="194"/>
      <c r="D294" s="196"/>
      <c r="E294" s="178"/>
      <c r="F294" s="179"/>
    </row>
    <row r="295" spans="1:6" x14ac:dyDescent="0.25">
      <c r="A295" s="174" t="s">
        <v>205</v>
      </c>
      <c r="B295" s="175" t="s">
        <v>113</v>
      </c>
      <c r="C295" s="175"/>
      <c r="D295" s="177"/>
      <c r="E295" s="178"/>
      <c r="F295" s="179"/>
    </row>
    <row r="296" spans="1:6" x14ac:dyDescent="0.25">
      <c r="A296" s="174" t="s">
        <v>351</v>
      </c>
      <c r="B296" s="175" t="s">
        <v>113</v>
      </c>
      <c r="C296" s="175"/>
      <c r="D296" s="177"/>
      <c r="E296" s="178"/>
      <c r="F296" s="179"/>
    </row>
    <row r="297" spans="1:6" x14ac:dyDescent="0.25">
      <c r="A297" s="154"/>
      <c r="B297" s="155"/>
      <c r="C297" s="155"/>
      <c r="D297" s="180"/>
      <c r="E297" s="157" t="s">
        <v>114</v>
      </c>
      <c r="F297" s="160">
        <f>SUM(F294:F296)</f>
        <v>0</v>
      </c>
    </row>
    <row r="298" spans="1:6" x14ac:dyDescent="0.25">
      <c r="A298" s="161" t="s">
        <v>115</v>
      </c>
      <c r="B298" s="155"/>
      <c r="C298" s="155"/>
      <c r="D298" s="180"/>
      <c r="E298" s="157"/>
      <c r="F298" s="158"/>
    </row>
    <row r="299" spans="1:6" x14ac:dyDescent="0.25">
      <c r="A299" s="174" t="s">
        <v>116</v>
      </c>
      <c r="B299" s="175" t="s">
        <v>59</v>
      </c>
      <c r="C299" s="175"/>
      <c r="D299" s="177"/>
      <c r="E299" s="178"/>
      <c r="F299" s="179"/>
    </row>
    <row r="300" spans="1:6" x14ac:dyDescent="0.25">
      <c r="A300" s="174" t="s">
        <v>323</v>
      </c>
      <c r="B300" s="175" t="s">
        <v>213</v>
      </c>
      <c r="C300" s="175"/>
      <c r="D300" s="177"/>
      <c r="E300" s="178"/>
      <c r="F300" s="179"/>
    </row>
    <row r="301" spans="1:6" x14ac:dyDescent="0.25">
      <c r="A301" s="154"/>
      <c r="B301" s="155"/>
      <c r="C301" s="155"/>
      <c r="D301" s="180"/>
      <c r="E301" s="157" t="s">
        <v>117</v>
      </c>
      <c r="F301" s="160">
        <f>SUM(F299:F300)</f>
        <v>0</v>
      </c>
    </row>
    <row r="302" spans="1:6" x14ac:dyDescent="0.25">
      <c r="A302" s="159" t="s">
        <v>118</v>
      </c>
      <c r="B302" s="155"/>
      <c r="C302" s="155"/>
      <c r="D302" s="180"/>
      <c r="E302" s="157"/>
      <c r="F302" s="158"/>
    </row>
    <row r="303" spans="1:6" x14ac:dyDescent="0.25">
      <c r="A303" s="174"/>
      <c r="B303" s="175"/>
      <c r="C303" s="175"/>
      <c r="D303" s="177"/>
      <c r="E303" s="178"/>
      <c r="F303" s="179"/>
    </row>
    <row r="304" spans="1:6" x14ac:dyDescent="0.25">
      <c r="A304" s="154"/>
      <c r="B304" s="155"/>
      <c r="C304" s="155"/>
      <c r="D304" s="180"/>
      <c r="E304" s="157" t="s">
        <v>119</v>
      </c>
      <c r="F304" s="179">
        <v>0</v>
      </c>
    </row>
    <row r="305" spans="1:7" x14ac:dyDescent="0.25">
      <c r="A305" s="154"/>
      <c r="B305" s="155"/>
      <c r="C305" s="155"/>
      <c r="D305" s="180"/>
      <c r="E305" s="157"/>
      <c r="F305" s="158"/>
    </row>
    <row r="306" spans="1:7" ht="16.5" thickBot="1" x14ac:dyDescent="0.3">
      <c r="A306" s="162"/>
      <c r="B306" s="182"/>
      <c r="C306" s="203"/>
      <c r="D306" s="184" t="s">
        <v>120</v>
      </c>
      <c r="E306" s="185">
        <f>+F292+F297+F301</f>
        <v>0</v>
      </c>
      <c r="F306" s="186"/>
      <c r="G306" s="207"/>
    </row>
    <row r="307" spans="1:7" ht="16.5" thickTop="1" x14ac:dyDescent="0.25"/>
    <row r="308" spans="1:7" ht="16.5" thickBot="1" x14ac:dyDescent="0.3"/>
    <row r="309" spans="1:7" ht="16.5" thickTop="1" x14ac:dyDescent="0.25">
      <c r="A309" s="328" t="s">
        <v>353</v>
      </c>
      <c r="B309" s="329"/>
      <c r="C309" s="329"/>
      <c r="D309" s="329"/>
      <c r="E309" s="149"/>
      <c r="F309" s="150" t="s">
        <v>142</v>
      </c>
    </row>
    <row r="310" spans="1:7" x14ac:dyDescent="0.25">
      <c r="A310" s="330"/>
      <c r="B310" s="331"/>
      <c r="C310" s="331"/>
      <c r="D310" s="331"/>
      <c r="E310" s="152"/>
      <c r="F310" s="153" t="s">
        <v>467</v>
      </c>
    </row>
    <row r="311" spans="1:7" x14ac:dyDescent="0.25">
      <c r="A311" s="174" t="s">
        <v>98</v>
      </c>
      <c r="B311" s="175" t="s">
        <v>13</v>
      </c>
      <c r="C311" s="175" t="s">
        <v>99</v>
      </c>
      <c r="D311" s="176" t="s">
        <v>100</v>
      </c>
      <c r="E311" s="178" t="s">
        <v>101</v>
      </c>
      <c r="F311" s="179" t="s">
        <v>102</v>
      </c>
    </row>
    <row r="312" spans="1:7" x14ac:dyDescent="0.25">
      <c r="A312" s="154"/>
      <c r="B312" s="155"/>
      <c r="C312" s="155"/>
      <c r="D312" s="156"/>
      <c r="E312" s="157"/>
      <c r="F312" s="158"/>
    </row>
    <row r="313" spans="1:7" x14ac:dyDescent="0.25">
      <c r="A313" s="159" t="s">
        <v>111</v>
      </c>
      <c r="B313" s="155"/>
      <c r="C313" s="155"/>
      <c r="D313" s="156"/>
      <c r="E313" s="157"/>
      <c r="F313" s="158"/>
    </row>
    <row r="314" spans="1:7" x14ac:dyDescent="0.25">
      <c r="A314" s="174" t="s">
        <v>127</v>
      </c>
      <c r="B314" s="175" t="s">
        <v>113</v>
      </c>
      <c r="C314" s="175"/>
      <c r="D314" s="176"/>
      <c r="E314" s="178"/>
      <c r="F314" s="179"/>
    </row>
    <row r="315" spans="1:7" x14ac:dyDescent="0.25">
      <c r="A315" s="154"/>
      <c r="B315" s="155"/>
      <c r="C315" s="155"/>
      <c r="D315" s="156"/>
      <c r="E315" s="157" t="s">
        <v>114</v>
      </c>
      <c r="F315" s="160">
        <f>SUM(F314)</f>
        <v>0</v>
      </c>
    </row>
    <row r="316" spans="1:7" x14ac:dyDescent="0.25">
      <c r="A316" s="161" t="s">
        <v>115</v>
      </c>
      <c r="B316" s="155"/>
      <c r="C316" s="155"/>
      <c r="D316" s="156"/>
      <c r="E316" s="157"/>
      <c r="F316" s="158"/>
    </row>
    <row r="317" spans="1:7" x14ac:dyDescent="0.25">
      <c r="A317" s="174" t="s">
        <v>323</v>
      </c>
      <c r="B317" s="175" t="s">
        <v>213</v>
      </c>
      <c r="C317" s="175"/>
      <c r="D317" s="177"/>
      <c r="E317" s="178"/>
      <c r="F317" s="179"/>
    </row>
    <row r="318" spans="1:7" x14ac:dyDescent="0.25">
      <c r="A318" s="174" t="s">
        <v>116</v>
      </c>
      <c r="B318" s="175" t="s">
        <v>59</v>
      </c>
      <c r="C318" s="175"/>
      <c r="D318" s="176"/>
      <c r="E318" s="178"/>
      <c r="F318" s="179"/>
    </row>
    <row r="319" spans="1:7" x14ac:dyDescent="0.25">
      <c r="A319" s="154"/>
      <c r="B319" s="155"/>
      <c r="C319" s="155"/>
      <c r="D319" s="156"/>
      <c r="E319" s="201"/>
      <c r="F319" s="202"/>
    </row>
    <row r="320" spans="1:7" x14ac:dyDescent="0.25">
      <c r="A320" s="154"/>
      <c r="B320" s="155"/>
      <c r="C320" s="155"/>
      <c r="D320" s="156"/>
      <c r="E320" s="157" t="s">
        <v>117</v>
      </c>
      <c r="F320" s="160"/>
    </row>
    <row r="321" spans="1:6" x14ac:dyDescent="0.25">
      <c r="A321" s="159" t="s">
        <v>118</v>
      </c>
      <c r="B321" s="155"/>
      <c r="C321" s="155"/>
      <c r="D321" s="156"/>
      <c r="E321" s="157"/>
      <c r="F321" s="158"/>
    </row>
    <row r="322" spans="1:6" x14ac:dyDescent="0.25">
      <c r="A322" s="174"/>
      <c r="B322" s="175"/>
      <c r="C322" s="175"/>
      <c r="D322" s="176"/>
      <c r="E322" s="178"/>
      <c r="F322" s="179"/>
    </row>
    <row r="323" spans="1:6" x14ac:dyDescent="0.25">
      <c r="A323" s="154"/>
      <c r="B323" s="155"/>
      <c r="C323" s="155"/>
      <c r="D323" s="156"/>
      <c r="E323" s="157" t="s">
        <v>119</v>
      </c>
      <c r="F323" s="179">
        <v>0</v>
      </c>
    </row>
    <row r="324" spans="1:6" x14ac:dyDescent="0.25">
      <c r="A324" s="154"/>
      <c r="B324" s="155"/>
      <c r="C324" s="155"/>
      <c r="D324" s="156"/>
      <c r="E324" s="157"/>
      <c r="F324" s="158"/>
    </row>
    <row r="325" spans="1:6" ht="16.5" thickBot="1" x14ac:dyDescent="0.3">
      <c r="A325" s="162"/>
      <c r="B325" s="182"/>
      <c r="C325" s="203"/>
      <c r="D325" s="184" t="s">
        <v>120</v>
      </c>
      <c r="E325" s="185">
        <f>+F315+F320</f>
        <v>0</v>
      </c>
      <c r="F325" s="186">
        <f>+F315+F320</f>
        <v>0</v>
      </c>
    </row>
    <row r="326" spans="1:6" ht="17.25" thickTop="1" thickBot="1" x14ac:dyDescent="0.3"/>
    <row r="327" spans="1:6" ht="16.5" thickTop="1" x14ac:dyDescent="0.25">
      <c r="A327" s="328" t="s">
        <v>354</v>
      </c>
      <c r="B327" s="329"/>
      <c r="C327" s="329"/>
      <c r="D327" s="329"/>
      <c r="E327" s="149"/>
      <c r="F327" s="150" t="s">
        <v>142</v>
      </c>
    </row>
    <row r="328" spans="1:6" x14ac:dyDescent="0.25">
      <c r="A328" s="330"/>
      <c r="B328" s="331"/>
      <c r="C328" s="331"/>
      <c r="D328" s="331"/>
      <c r="E328" s="152"/>
      <c r="F328" s="153" t="s">
        <v>468</v>
      </c>
    </row>
    <row r="329" spans="1:6" x14ac:dyDescent="0.25">
      <c r="A329" s="174" t="s">
        <v>98</v>
      </c>
      <c r="B329" s="175" t="s">
        <v>13</v>
      </c>
      <c r="C329" s="175" t="s">
        <v>99</v>
      </c>
      <c r="D329" s="176" t="s">
        <v>100</v>
      </c>
      <c r="E329" s="178" t="s">
        <v>101</v>
      </c>
      <c r="F329" s="179" t="s">
        <v>102</v>
      </c>
    </row>
    <row r="330" spans="1:6" x14ac:dyDescent="0.25">
      <c r="A330" s="154"/>
      <c r="B330" s="155"/>
      <c r="C330" s="155"/>
      <c r="D330" s="156"/>
      <c r="E330" s="157"/>
      <c r="F330" s="158"/>
    </row>
    <row r="331" spans="1:6" x14ac:dyDescent="0.25">
      <c r="A331" s="159" t="s">
        <v>103</v>
      </c>
      <c r="B331" s="155"/>
      <c r="C331" s="155"/>
      <c r="D331" s="156"/>
      <c r="E331" s="157"/>
      <c r="F331" s="158"/>
    </row>
    <row r="332" spans="1:6" x14ac:dyDescent="0.25">
      <c r="A332" s="174" t="s">
        <v>214</v>
      </c>
      <c r="B332" s="175" t="s">
        <v>13</v>
      </c>
      <c r="C332" s="175">
        <v>60</v>
      </c>
      <c r="D332" s="176"/>
      <c r="E332" s="178"/>
      <c r="F332" s="179"/>
    </row>
    <row r="333" spans="1:6" x14ac:dyDescent="0.25">
      <c r="A333" s="174" t="s">
        <v>204</v>
      </c>
      <c r="B333" s="175" t="s">
        <v>15</v>
      </c>
      <c r="C333" s="175">
        <v>3.5000000000000003E-2</v>
      </c>
      <c r="D333" s="176"/>
      <c r="E333" s="178"/>
      <c r="F333" s="179"/>
    </row>
    <row r="334" spans="1:6" x14ac:dyDescent="0.25">
      <c r="A334" s="154"/>
      <c r="B334" s="155"/>
      <c r="C334" s="155"/>
      <c r="D334" s="156"/>
      <c r="E334" s="157" t="s">
        <v>110</v>
      </c>
      <c r="F334" s="160">
        <f>SUM(F332:F333)</f>
        <v>0</v>
      </c>
    </row>
    <row r="335" spans="1:6" x14ac:dyDescent="0.25">
      <c r="A335" s="159" t="s">
        <v>111</v>
      </c>
      <c r="B335" s="155"/>
      <c r="C335" s="155"/>
      <c r="D335" s="156"/>
      <c r="E335" s="157"/>
      <c r="F335" s="158"/>
    </row>
    <row r="336" spans="1:6" x14ac:dyDescent="0.25">
      <c r="A336" s="174" t="s">
        <v>307</v>
      </c>
      <c r="B336" s="175" t="s">
        <v>113</v>
      </c>
      <c r="C336" s="175"/>
      <c r="D336" s="176"/>
      <c r="E336" s="178"/>
      <c r="F336" s="179"/>
    </row>
    <row r="337" spans="1:7" x14ac:dyDescent="0.25">
      <c r="A337" s="154"/>
      <c r="B337" s="155"/>
      <c r="C337" s="155"/>
      <c r="D337" s="156"/>
      <c r="E337" s="157" t="s">
        <v>114</v>
      </c>
      <c r="F337" s="160"/>
    </row>
    <row r="338" spans="1:7" x14ac:dyDescent="0.25">
      <c r="A338" s="161" t="s">
        <v>115</v>
      </c>
      <c r="B338" s="155"/>
      <c r="C338" s="155"/>
      <c r="D338" s="156"/>
      <c r="E338" s="157"/>
      <c r="F338" s="158"/>
    </row>
    <row r="339" spans="1:7" x14ac:dyDescent="0.25">
      <c r="A339" s="174" t="s">
        <v>116</v>
      </c>
      <c r="B339" s="175" t="s">
        <v>59</v>
      </c>
      <c r="C339" s="175"/>
      <c r="D339" s="176"/>
      <c r="E339" s="178"/>
      <c r="F339" s="179"/>
    </row>
    <row r="340" spans="1:7" x14ac:dyDescent="0.25">
      <c r="A340" s="174" t="s">
        <v>323</v>
      </c>
      <c r="B340" s="175" t="s">
        <v>213</v>
      </c>
      <c r="C340" s="175"/>
      <c r="D340" s="176"/>
      <c r="E340" s="178"/>
      <c r="F340" s="179"/>
    </row>
    <row r="341" spans="1:7" x14ac:dyDescent="0.25">
      <c r="A341" s="154"/>
      <c r="B341" s="155"/>
      <c r="C341" s="155"/>
      <c r="D341" s="156"/>
      <c r="E341" s="157" t="s">
        <v>117</v>
      </c>
      <c r="F341" s="160"/>
    </row>
    <row r="342" spans="1:7" x14ac:dyDescent="0.25">
      <c r="A342" s="159" t="s">
        <v>118</v>
      </c>
      <c r="B342" s="155"/>
      <c r="C342" s="155"/>
      <c r="D342" s="156"/>
      <c r="E342" s="157"/>
      <c r="F342" s="158"/>
    </row>
    <row r="343" spans="1:7" x14ac:dyDescent="0.25">
      <c r="A343" s="174"/>
      <c r="B343" s="175"/>
      <c r="C343" s="175"/>
      <c r="D343" s="176"/>
      <c r="E343" s="178"/>
      <c r="F343" s="179"/>
    </row>
    <row r="344" spans="1:7" x14ac:dyDescent="0.25">
      <c r="A344" s="154"/>
      <c r="B344" s="155"/>
      <c r="C344" s="155"/>
      <c r="D344" s="156"/>
      <c r="E344" s="157" t="s">
        <v>119</v>
      </c>
      <c r="F344" s="179">
        <v>0</v>
      </c>
    </row>
    <row r="345" spans="1:7" x14ac:dyDescent="0.25">
      <c r="A345" s="154"/>
      <c r="B345" s="155"/>
      <c r="C345" s="155"/>
      <c r="D345" s="156"/>
      <c r="E345" s="157"/>
      <c r="F345" s="158"/>
    </row>
    <row r="346" spans="1:7" ht="16.5" thickBot="1" x14ac:dyDescent="0.3">
      <c r="A346" s="162"/>
      <c r="B346" s="182"/>
      <c r="C346" s="203"/>
      <c r="D346" s="184" t="s">
        <v>120</v>
      </c>
      <c r="E346" s="185">
        <f>+F334+F337+F341</f>
        <v>0</v>
      </c>
      <c r="F346" s="186"/>
      <c r="G346" s="207"/>
    </row>
    <row r="347" spans="1:7" ht="16.149999999999999" customHeight="1" thickTop="1" thickBot="1" x14ac:dyDescent="0.3"/>
    <row r="348" spans="1:7" ht="16.5" thickTop="1" x14ac:dyDescent="0.25">
      <c r="A348" s="328" t="s">
        <v>355</v>
      </c>
      <c r="B348" s="329"/>
      <c r="C348" s="329"/>
      <c r="D348" s="329"/>
      <c r="E348" s="149"/>
      <c r="F348" s="150" t="s">
        <v>97</v>
      </c>
    </row>
    <row r="349" spans="1:7" x14ac:dyDescent="0.25">
      <c r="A349" s="330"/>
      <c r="B349" s="331"/>
      <c r="C349" s="331"/>
      <c r="D349" s="331"/>
      <c r="E349" s="152"/>
      <c r="F349" s="153" t="s">
        <v>469</v>
      </c>
    </row>
    <row r="350" spans="1:7" x14ac:dyDescent="0.25">
      <c r="A350" s="174" t="s">
        <v>98</v>
      </c>
      <c r="B350" s="175" t="s">
        <v>13</v>
      </c>
      <c r="C350" s="175" t="s">
        <v>99</v>
      </c>
      <c r="D350" s="176" t="s">
        <v>100</v>
      </c>
      <c r="E350" s="178" t="s">
        <v>101</v>
      </c>
      <c r="F350" s="179" t="s">
        <v>102</v>
      </c>
    </row>
    <row r="351" spans="1:7" x14ac:dyDescent="0.25">
      <c r="A351" s="154"/>
      <c r="B351" s="155"/>
      <c r="C351" s="155"/>
      <c r="D351" s="156"/>
      <c r="E351" s="157"/>
      <c r="F351" s="158"/>
    </row>
    <row r="352" spans="1:7" x14ac:dyDescent="0.25">
      <c r="A352" s="159" t="s">
        <v>103</v>
      </c>
      <c r="B352" s="155"/>
      <c r="C352" s="155"/>
      <c r="D352" s="156"/>
      <c r="E352" s="157"/>
      <c r="F352" s="158"/>
    </row>
    <row r="353" spans="1:6" x14ac:dyDescent="0.25">
      <c r="A353" s="174" t="s">
        <v>105</v>
      </c>
      <c r="B353" s="175" t="s">
        <v>106</v>
      </c>
      <c r="C353" s="175">
        <v>0.05</v>
      </c>
      <c r="D353" s="176"/>
      <c r="E353" s="178"/>
      <c r="F353" s="179"/>
    </row>
    <row r="354" spans="1:6" x14ac:dyDescent="0.25">
      <c r="A354" s="174" t="s">
        <v>215</v>
      </c>
      <c r="B354" s="175" t="s">
        <v>13</v>
      </c>
      <c r="C354" s="175">
        <v>0.67</v>
      </c>
      <c r="D354" s="176"/>
      <c r="E354" s="178"/>
      <c r="F354" s="179"/>
    </row>
    <row r="355" spans="1:6" x14ac:dyDescent="0.25">
      <c r="A355" s="174" t="s">
        <v>216</v>
      </c>
      <c r="B355" s="175" t="s">
        <v>15</v>
      </c>
      <c r="C355" s="175">
        <v>0.03</v>
      </c>
      <c r="D355" s="176"/>
      <c r="E355" s="178"/>
      <c r="F355" s="179"/>
    </row>
    <row r="356" spans="1:6" x14ac:dyDescent="0.25">
      <c r="A356" s="154"/>
      <c r="B356" s="155"/>
      <c r="C356" s="155"/>
      <c r="D356" s="156"/>
      <c r="E356" s="157" t="s">
        <v>110</v>
      </c>
      <c r="F356" s="160"/>
    </row>
    <row r="357" spans="1:6" x14ac:dyDescent="0.25">
      <c r="A357" s="159" t="s">
        <v>111</v>
      </c>
      <c r="B357" s="155"/>
      <c r="C357" s="155"/>
      <c r="D357" s="156"/>
      <c r="E357" s="157"/>
      <c r="F357" s="158"/>
    </row>
    <row r="358" spans="1:6" x14ac:dyDescent="0.25">
      <c r="A358" s="174" t="s">
        <v>134</v>
      </c>
      <c r="B358" s="175" t="s">
        <v>113</v>
      </c>
      <c r="C358" s="175"/>
      <c r="D358" s="176"/>
      <c r="E358" s="178"/>
      <c r="F358" s="179"/>
    </row>
    <row r="359" spans="1:6" x14ac:dyDescent="0.25">
      <c r="A359" s="154"/>
      <c r="B359" s="155"/>
      <c r="C359" s="155"/>
      <c r="D359" s="156"/>
      <c r="E359" s="157" t="s">
        <v>114</v>
      </c>
      <c r="F359" s="160">
        <f>SUM(F358)</f>
        <v>0</v>
      </c>
    </row>
    <row r="360" spans="1:6" x14ac:dyDescent="0.25">
      <c r="A360" s="161" t="s">
        <v>115</v>
      </c>
      <c r="B360" s="155"/>
      <c r="C360" s="155"/>
      <c r="D360" s="156"/>
      <c r="E360" s="157"/>
      <c r="F360" s="158"/>
    </row>
    <row r="361" spans="1:6" x14ac:dyDescent="0.25">
      <c r="A361" s="174" t="s">
        <v>217</v>
      </c>
      <c r="B361" s="175" t="s">
        <v>136</v>
      </c>
      <c r="C361" s="175"/>
      <c r="D361" s="176"/>
      <c r="E361" s="178"/>
      <c r="F361" s="179"/>
    </row>
    <row r="362" spans="1:6" x14ac:dyDescent="0.25">
      <c r="A362" s="174" t="s">
        <v>116</v>
      </c>
      <c r="B362" s="175" t="s">
        <v>59</v>
      </c>
      <c r="C362" s="175"/>
      <c r="D362" s="176"/>
      <c r="E362" s="178"/>
      <c r="F362" s="179"/>
    </row>
    <row r="363" spans="1:6" x14ac:dyDescent="0.25">
      <c r="A363" s="174" t="s">
        <v>218</v>
      </c>
      <c r="B363" s="175" t="s">
        <v>136</v>
      </c>
      <c r="C363" s="175"/>
      <c r="D363" s="176"/>
      <c r="E363" s="178"/>
      <c r="F363" s="179"/>
    </row>
    <row r="364" spans="1:6" x14ac:dyDescent="0.25">
      <c r="A364" s="174" t="s">
        <v>323</v>
      </c>
      <c r="B364" s="175" t="s">
        <v>213</v>
      </c>
      <c r="C364" s="175"/>
      <c r="D364" s="176"/>
      <c r="E364" s="178"/>
      <c r="F364" s="179"/>
    </row>
    <row r="365" spans="1:6" x14ac:dyDescent="0.25">
      <c r="A365" s="154"/>
      <c r="B365" s="155"/>
      <c r="C365" s="155"/>
      <c r="D365" s="156"/>
      <c r="E365" s="157" t="s">
        <v>117</v>
      </c>
      <c r="F365" s="160">
        <f>SUM(F361:F364)</f>
        <v>0</v>
      </c>
    </row>
    <row r="366" spans="1:6" x14ac:dyDescent="0.25">
      <c r="A366" s="159" t="s">
        <v>118</v>
      </c>
      <c r="B366" s="155"/>
      <c r="C366" s="155"/>
      <c r="D366" s="156"/>
      <c r="E366" s="157"/>
      <c r="F366" s="158"/>
    </row>
    <row r="367" spans="1:6" x14ac:dyDescent="0.25">
      <c r="A367" s="174"/>
      <c r="B367" s="175"/>
      <c r="C367" s="175"/>
      <c r="D367" s="176"/>
      <c r="E367" s="178"/>
      <c r="F367" s="179"/>
    </row>
    <row r="368" spans="1:6" x14ac:dyDescent="0.25">
      <c r="A368" s="154"/>
      <c r="B368" s="155"/>
      <c r="C368" s="155"/>
      <c r="D368" s="156"/>
      <c r="E368" s="157" t="s">
        <v>119</v>
      </c>
      <c r="F368" s="179">
        <v>0</v>
      </c>
    </row>
    <row r="369" spans="1:7" x14ac:dyDescent="0.25">
      <c r="A369" s="154"/>
      <c r="B369" s="155"/>
      <c r="C369" s="155"/>
      <c r="D369" s="156"/>
      <c r="E369" s="157"/>
      <c r="F369" s="158"/>
    </row>
    <row r="370" spans="1:7" ht="16.5" thickBot="1" x14ac:dyDescent="0.3">
      <c r="A370" s="162"/>
      <c r="B370" s="182"/>
      <c r="C370" s="203"/>
      <c r="D370" s="184" t="s">
        <v>120</v>
      </c>
      <c r="E370" s="185">
        <f>0.5*SUM(F353:F365)</f>
        <v>0</v>
      </c>
      <c r="F370" s="186">
        <f>+F356+F359+F365</f>
        <v>0</v>
      </c>
      <c r="G370" s="207"/>
    </row>
    <row r="371" spans="1:7" ht="16.5" thickTop="1" x14ac:dyDescent="0.25"/>
    <row r="372" spans="1:7" ht="16.5" thickBot="1" x14ac:dyDescent="0.3"/>
    <row r="373" spans="1:7" ht="16.5" thickTop="1" x14ac:dyDescent="0.25">
      <c r="A373" s="328" t="s">
        <v>356</v>
      </c>
      <c r="B373" s="329"/>
      <c r="C373" s="329"/>
      <c r="D373" s="329"/>
      <c r="E373" s="149"/>
      <c r="F373" s="150" t="s">
        <v>97</v>
      </c>
    </row>
    <row r="374" spans="1:7" x14ac:dyDescent="0.25">
      <c r="A374" s="330"/>
      <c r="B374" s="331"/>
      <c r="C374" s="331"/>
      <c r="D374" s="331"/>
      <c r="E374" s="152"/>
      <c r="F374" s="153" t="s">
        <v>470</v>
      </c>
    </row>
    <row r="375" spans="1:7" x14ac:dyDescent="0.25">
      <c r="A375" s="174" t="s">
        <v>98</v>
      </c>
      <c r="B375" s="175" t="s">
        <v>13</v>
      </c>
      <c r="C375" s="175" t="s">
        <v>99</v>
      </c>
      <c r="D375" s="176" t="s">
        <v>100</v>
      </c>
      <c r="E375" s="178" t="s">
        <v>101</v>
      </c>
      <c r="F375" s="179" t="s">
        <v>102</v>
      </c>
    </row>
    <row r="376" spans="1:7" x14ac:dyDescent="0.25">
      <c r="A376" s="154"/>
      <c r="B376" s="155"/>
      <c r="C376" s="155"/>
      <c r="D376" s="156"/>
      <c r="E376" s="157"/>
      <c r="F376" s="158"/>
    </row>
    <row r="377" spans="1:7" x14ac:dyDescent="0.25">
      <c r="A377" s="159" t="s">
        <v>103</v>
      </c>
      <c r="B377" s="155"/>
      <c r="C377" s="155"/>
      <c r="D377" s="156"/>
      <c r="E377" s="157"/>
      <c r="F377" s="158"/>
    </row>
    <row r="378" spans="1:7" x14ac:dyDescent="0.25">
      <c r="A378" s="174" t="s">
        <v>105</v>
      </c>
      <c r="B378" s="175" t="s">
        <v>106</v>
      </c>
      <c r="C378" s="175">
        <v>0.15</v>
      </c>
      <c r="D378" s="176"/>
      <c r="E378" s="178"/>
      <c r="F378" s="179"/>
    </row>
    <row r="379" spans="1:7" x14ac:dyDescent="0.25">
      <c r="A379" s="174" t="s">
        <v>215</v>
      </c>
      <c r="B379" s="175" t="s">
        <v>13</v>
      </c>
      <c r="C379" s="175">
        <v>0.7</v>
      </c>
      <c r="D379" s="176"/>
      <c r="E379" s="178"/>
      <c r="F379" s="179"/>
    </row>
    <row r="380" spans="1:7" x14ac:dyDescent="0.25">
      <c r="A380" s="174" t="s">
        <v>357</v>
      </c>
      <c r="B380" s="175" t="s">
        <v>13</v>
      </c>
      <c r="C380" s="175">
        <v>0.5</v>
      </c>
      <c r="D380" s="176"/>
      <c r="E380" s="178"/>
      <c r="F380" s="179"/>
    </row>
    <row r="381" spans="1:7" x14ac:dyDescent="0.25">
      <c r="A381" s="174" t="s">
        <v>216</v>
      </c>
      <c r="B381" s="175" t="s">
        <v>15</v>
      </c>
      <c r="C381" s="175">
        <v>2.4E-2</v>
      </c>
      <c r="D381" s="176"/>
      <c r="E381" s="178"/>
      <c r="F381" s="179"/>
    </row>
    <row r="382" spans="1:7" x14ac:dyDescent="0.25">
      <c r="A382" s="154"/>
      <c r="B382" s="155"/>
      <c r="C382" s="155"/>
      <c r="D382" s="156"/>
      <c r="E382" s="157" t="s">
        <v>110</v>
      </c>
      <c r="F382" s="160"/>
    </row>
    <row r="383" spans="1:7" x14ac:dyDescent="0.25">
      <c r="A383" s="159" t="s">
        <v>111</v>
      </c>
      <c r="B383" s="155"/>
      <c r="C383" s="155"/>
      <c r="D383" s="156"/>
      <c r="E383" s="157"/>
      <c r="F383" s="158"/>
    </row>
    <row r="384" spans="1:7" x14ac:dyDescent="0.25">
      <c r="A384" s="174" t="s">
        <v>112</v>
      </c>
      <c r="B384" s="175" t="s">
        <v>113</v>
      </c>
      <c r="C384" s="175"/>
      <c r="D384" s="176"/>
      <c r="E384" s="178"/>
      <c r="F384" s="179"/>
    </row>
    <row r="385" spans="1:6" x14ac:dyDescent="0.25">
      <c r="A385" s="154"/>
      <c r="B385" s="155"/>
      <c r="C385" s="155"/>
      <c r="D385" s="156"/>
      <c r="E385" s="157" t="s">
        <v>114</v>
      </c>
      <c r="F385" s="160"/>
    </row>
    <row r="386" spans="1:6" x14ac:dyDescent="0.25">
      <c r="A386" s="161" t="s">
        <v>115</v>
      </c>
      <c r="B386" s="155"/>
      <c r="C386" s="155"/>
      <c r="D386" s="156"/>
      <c r="E386" s="157"/>
      <c r="F386" s="158"/>
    </row>
    <row r="387" spans="1:6" x14ac:dyDescent="0.25">
      <c r="A387" s="174" t="s">
        <v>116</v>
      </c>
      <c r="B387" s="175" t="s">
        <v>59</v>
      </c>
      <c r="C387" s="175"/>
      <c r="D387" s="176"/>
      <c r="E387" s="178"/>
      <c r="F387" s="179"/>
    </row>
    <row r="388" spans="1:6" x14ac:dyDescent="0.25">
      <c r="A388" s="174" t="s">
        <v>323</v>
      </c>
      <c r="B388" s="175" t="s">
        <v>213</v>
      </c>
      <c r="C388" s="175"/>
      <c r="D388" s="176"/>
      <c r="E388" s="178"/>
      <c r="F388" s="179"/>
    </row>
    <row r="389" spans="1:6" x14ac:dyDescent="0.25">
      <c r="A389" s="154"/>
      <c r="B389" s="155"/>
      <c r="C389" s="155"/>
      <c r="D389" s="156"/>
      <c r="E389" s="157" t="s">
        <v>117</v>
      </c>
      <c r="F389" s="160"/>
    </row>
    <row r="390" spans="1:6" x14ac:dyDescent="0.25">
      <c r="A390" s="159" t="s">
        <v>118</v>
      </c>
      <c r="B390" s="155"/>
      <c r="C390" s="155"/>
      <c r="D390" s="156"/>
      <c r="E390" s="157"/>
      <c r="F390" s="158"/>
    </row>
    <row r="391" spans="1:6" x14ac:dyDescent="0.25">
      <c r="A391" s="174"/>
      <c r="B391" s="175"/>
      <c r="C391" s="175"/>
      <c r="D391" s="176"/>
      <c r="E391" s="178"/>
      <c r="F391" s="179"/>
    </row>
    <row r="392" spans="1:6" x14ac:dyDescent="0.25">
      <c r="A392" s="154"/>
      <c r="B392" s="155"/>
      <c r="C392" s="155"/>
      <c r="D392" s="156"/>
      <c r="E392" s="157" t="s">
        <v>119</v>
      </c>
      <c r="F392" s="179">
        <v>0</v>
      </c>
    </row>
    <row r="393" spans="1:6" x14ac:dyDescent="0.25">
      <c r="A393" s="154"/>
      <c r="B393" s="155"/>
      <c r="C393" s="155"/>
      <c r="D393" s="156"/>
      <c r="E393" s="157"/>
      <c r="F393" s="158"/>
    </row>
    <row r="394" spans="1:6" ht="16.5" thickBot="1" x14ac:dyDescent="0.3">
      <c r="A394" s="162"/>
      <c r="B394" s="182"/>
      <c r="C394" s="203"/>
      <c r="D394" s="184" t="s">
        <v>120</v>
      </c>
      <c r="E394" s="185"/>
      <c r="F394" s="186">
        <f>ROUND(F382+F385+F389,0)</f>
        <v>0</v>
      </c>
    </row>
    <row r="395" spans="1:6" ht="16.5" thickTop="1" x14ac:dyDescent="0.25"/>
    <row r="396" spans="1:6" ht="16.5" thickBot="1" x14ac:dyDescent="0.3"/>
    <row r="397" spans="1:6" ht="16.5" thickTop="1" x14ac:dyDescent="0.25">
      <c r="A397" s="328" t="s">
        <v>363</v>
      </c>
      <c r="B397" s="329"/>
      <c r="C397" s="329"/>
      <c r="D397" s="329"/>
      <c r="E397" s="149"/>
      <c r="F397" s="150" t="s">
        <v>97</v>
      </c>
    </row>
    <row r="398" spans="1:6" x14ac:dyDescent="0.25">
      <c r="A398" s="330"/>
      <c r="B398" s="331"/>
      <c r="C398" s="331"/>
      <c r="D398" s="331"/>
      <c r="E398" s="152"/>
      <c r="F398" s="153" t="s">
        <v>471</v>
      </c>
    </row>
    <row r="399" spans="1:6" x14ac:dyDescent="0.25">
      <c r="A399" s="174" t="s">
        <v>98</v>
      </c>
      <c r="B399" s="175" t="s">
        <v>13</v>
      </c>
      <c r="C399" s="175" t="s">
        <v>99</v>
      </c>
      <c r="D399" s="176" t="s">
        <v>100</v>
      </c>
      <c r="E399" s="178" t="s">
        <v>101</v>
      </c>
      <c r="F399" s="179" t="s">
        <v>102</v>
      </c>
    </row>
    <row r="400" spans="1:6" x14ac:dyDescent="0.25">
      <c r="A400" s="154"/>
      <c r="B400" s="155"/>
      <c r="C400" s="155"/>
      <c r="D400" s="156"/>
      <c r="E400" s="157"/>
      <c r="F400" s="158"/>
    </row>
    <row r="401" spans="1:6" x14ac:dyDescent="0.25">
      <c r="A401" s="159" t="s">
        <v>103</v>
      </c>
      <c r="B401" s="155"/>
      <c r="C401" s="155"/>
      <c r="D401" s="156"/>
      <c r="E401" s="157"/>
      <c r="F401" s="158"/>
    </row>
    <row r="402" spans="1:6" x14ac:dyDescent="0.25">
      <c r="A402" s="174" t="s">
        <v>200</v>
      </c>
      <c r="B402" s="175" t="s">
        <v>125</v>
      </c>
      <c r="C402" s="175">
        <v>0.01</v>
      </c>
      <c r="D402" s="176"/>
      <c r="E402" s="178"/>
      <c r="F402" s="179"/>
    </row>
    <row r="403" spans="1:6" x14ac:dyDescent="0.25">
      <c r="A403" s="174" t="s">
        <v>304</v>
      </c>
      <c r="B403" s="175" t="s">
        <v>13</v>
      </c>
      <c r="C403" s="175">
        <v>0.6</v>
      </c>
      <c r="D403" s="176"/>
      <c r="E403" s="178"/>
      <c r="F403" s="179"/>
    </row>
    <row r="404" spans="1:6" x14ac:dyDescent="0.25">
      <c r="A404" s="174" t="s">
        <v>215</v>
      </c>
      <c r="B404" s="175" t="s">
        <v>13</v>
      </c>
      <c r="C404" s="175">
        <v>1</v>
      </c>
      <c r="D404" s="176"/>
      <c r="E404" s="178"/>
      <c r="F404" s="179"/>
    </row>
    <row r="405" spans="1:6" x14ac:dyDescent="0.25">
      <c r="A405" s="174" t="s">
        <v>124</v>
      </c>
      <c r="B405" s="175" t="s">
        <v>125</v>
      </c>
      <c r="C405" s="175">
        <v>3</v>
      </c>
      <c r="D405" s="176"/>
      <c r="E405" s="178"/>
      <c r="F405" s="179"/>
    </row>
    <row r="406" spans="1:6" x14ac:dyDescent="0.25">
      <c r="A406" s="174" t="s">
        <v>364</v>
      </c>
      <c r="B406" s="175" t="s">
        <v>11</v>
      </c>
      <c r="C406" s="175">
        <v>2</v>
      </c>
      <c r="D406" s="176"/>
      <c r="E406" s="178"/>
      <c r="F406" s="179"/>
    </row>
    <row r="407" spans="1:6" x14ac:dyDescent="0.25">
      <c r="A407" s="174" t="s">
        <v>216</v>
      </c>
      <c r="B407" s="175" t="s">
        <v>15</v>
      </c>
      <c r="C407" s="175">
        <v>0.03</v>
      </c>
      <c r="D407" s="176"/>
      <c r="E407" s="178"/>
      <c r="F407" s="179"/>
    </row>
    <row r="408" spans="1:6" x14ac:dyDescent="0.25">
      <c r="A408" s="154"/>
      <c r="B408" s="155"/>
      <c r="C408" s="155"/>
      <c r="D408" s="156"/>
      <c r="E408" s="157" t="s">
        <v>110</v>
      </c>
      <c r="F408" s="160"/>
    </row>
    <row r="409" spans="1:6" x14ac:dyDescent="0.25">
      <c r="A409" s="159" t="s">
        <v>111</v>
      </c>
      <c r="B409" s="155"/>
      <c r="C409" s="155"/>
      <c r="D409" s="156"/>
      <c r="E409" s="157"/>
      <c r="F409" s="158"/>
    </row>
    <row r="410" spans="1:6" x14ac:dyDescent="0.25">
      <c r="A410" s="174" t="s">
        <v>112</v>
      </c>
      <c r="B410" s="175" t="s">
        <v>113</v>
      </c>
      <c r="C410" s="175"/>
      <c r="D410" s="176"/>
      <c r="E410" s="178"/>
      <c r="F410" s="179"/>
    </row>
    <row r="411" spans="1:6" x14ac:dyDescent="0.25">
      <c r="A411" s="154"/>
      <c r="B411" s="155"/>
      <c r="C411" s="155"/>
      <c r="D411" s="156"/>
      <c r="E411" s="157" t="s">
        <v>114</v>
      </c>
      <c r="F411" s="160"/>
    </row>
    <row r="412" spans="1:6" x14ac:dyDescent="0.25">
      <c r="A412" s="161" t="s">
        <v>115</v>
      </c>
      <c r="B412" s="155"/>
      <c r="C412" s="155"/>
      <c r="D412" s="156"/>
      <c r="E412" s="157"/>
      <c r="F412" s="158"/>
    </row>
    <row r="413" spans="1:6" x14ac:dyDescent="0.25">
      <c r="A413" s="174" t="s">
        <v>323</v>
      </c>
      <c r="B413" s="175" t="s">
        <v>213</v>
      </c>
      <c r="C413" s="175"/>
      <c r="D413" s="176"/>
      <c r="E413" s="178"/>
      <c r="F413" s="179"/>
    </row>
    <row r="414" spans="1:6" x14ac:dyDescent="0.25">
      <c r="A414" s="174" t="s">
        <v>116</v>
      </c>
      <c r="B414" s="175" t="s">
        <v>59</v>
      </c>
      <c r="C414" s="175"/>
      <c r="D414" s="176"/>
      <c r="E414" s="178"/>
      <c r="F414" s="179"/>
    </row>
    <row r="415" spans="1:6" x14ac:dyDescent="0.25">
      <c r="A415" s="154"/>
      <c r="B415" s="155"/>
      <c r="C415" s="155"/>
      <c r="D415" s="156"/>
      <c r="E415" s="157" t="s">
        <v>117</v>
      </c>
      <c r="F415" s="160">
        <f>SUM(F413:F414)</f>
        <v>0</v>
      </c>
    </row>
    <row r="416" spans="1:6" x14ac:dyDescent="0.25">
      <c r="A416" s="159" t="s">
        <v>118</v>
      </c>
      <c r="B416" s="155"/>
      <c r="C416" s="155"/>
      <c r="D416" s="156"/>
      <c r="E416" s="157"/>
      <c r="F416" s="158"/>
    </row>
    <row r="417" spans="1:7" x14ac:dyDescent="0.25">
      <c r="A417" s="174"/>
      <c r="B417" s="175"/>
      <c r="C417" s="175"/>
      <c r="D417" s="176"/>
      <c r="E417" s="178"/>
      <c r="F417" s="179"/>
    </row>
    <row r="418" spans="1:7" x14ac:dyDescent="0.25">
      <c r="A418" s="154"/>
      <c r="B418" s="155"/>
      <c r="C418" s="155"/>
      <c r="D418" s="156"/>
      <c r="E418" s="157" t="s">
        <v>119</v>
      </c>
      <c r="F418" s="179">
        <v>0</v>
      </c>
    </row>
    <row r="419" spans="1:7" x14ac:dyDescent="0.25">
      <c r="A419" s="154"/>
      <c r="B419" s="155"/>
      <c r="C419" s="155"/>
      <c r="D419" s="156"/>
      <c r="E419" s="157"/>
      <c r="F419" s="158"/>
    </row>
    <row r="420" spans="1:7" ht="16.5" thickBot="1" x14ac:dyDescent="0.3">
      <c r="A420" s="162"/>
      <c r="B420" s="182"/>
      <c r="C420" s="203"/>
      <c r="D420" s="184" t="s">
        <v>120</v>
      </c>
      <c r="E420" s="185">
        <f>+F408+F411+F415</f>
        <v>0</v>
      </c>
      <c r="F420" s="186">
        <f>+ROUND(E42:E420,0)</f>
        <v>0</v>
      </c>
      <c r="G420" s="207"/>
    </row>
    <row r="421" spans="1:7" ht="16.5" thickTop="1" x14ac:dyDescent="0.25">
      <c r="G421" s="207"/>
    </row>
    <row r="422" spans="1:7" ht="16.5" thickBot="1" x14ac:dyDescent="0.3"/>
    <row r="423" spans="1:7" ht="16.5" thickTop="1" x14ac:dyDescent="0.25">
      <c r="A423" s="328" t="s">
        <v>365</v>
      </c>
      <c r="B423" s="329"/>
      <c r="C423" s="329"/>
      <c r="D423" s="329"/>
      <c r="E423" s="149"/>
      <c r="F423" s="150" t="s">
        <v>315</v>
      </c>
    </row>
    <row r="424" spans="1:7" x14ac:dyDescent="0.25">
      <c r="A424" s="330"/>
      <c r="B424" s="331"/>
      <c r="C424" s="331"/>
      <c r="D424" s="331"/>
      <c r="E424" s="152"/>
      <c r="F424" s="153" t="s">
        <v>472</v>
      </c>
    </row>
    <row r="425" spans="1:7" x14ac:dyDescent="0.25">
      <c r="A425" s="174" t="s">
        <v>98</v>
      </c>
      <c r="B425" s="175" t="s">
        <v>13</v>
      </c>
      <c r="C425" s="175" t="s">
        <v>99</v>
      </c>
      <c r="D425" s="176" t="s">
        <v>100</v>
      </c>
      <c r="E425" s="178" t="s">
        <v>101</v>
      </c>
      <c r="F425" s="179" t="s">
        <v>102</v>
      </c>
    </row>
    <row r="426" spans="1:7" x14ac:dyDescent="0.25">
      <c r="A426" s="154"/>
      <c r="B426" s="155"/>
      <c r="C426" s="155"/>
      <c r="D426" s="156"/>
      <c r="E426" s="157"/>
      <c r="F426" s="158"/>
    </row>
    <row r="427" spans="1:7" x14ac:dyDescent="0.25">
      <c r="A427" s="159" t="s">
        <v>103</v>
      </c>
      <c r="B427" s="155"/>
      <c r="C427" s="155"/>
      <c r="D427" s="156"/>
      <c r="E427" s="157"/>
      <c r="F427" s="158"/>
    </row>
    <row r="428" spans="1:7" x14ac:dyDescent="0.25">
      <c r="A428" s="174" t="s">
        <v>200</v>
      </c>
      <c r="B428" s="175" t="s">
        <v>125</v>
      </c>
      <c r="C428" s="175">
        <v>0.04</v>
      </c>
      <c r="D428" s="176"/>
      <c r="E428" s="178"/>
      <c r="F428" s="179"/>
    </row>
    <row r="429" spans="1:7" x14ac:dyDescent="0.25">
      <c r="A429" s="174" t="s">
        <v>366</v>
      </c>
      <c r="B429" s="175" t="s">
        <v>13</v>
      </c>
      <c r="C429" s="175">
        <v>0.04</v>
      </c>
      <c r="D429" s="176"/>
      <c r="E429" s="178"/>
      <c r="F429" s="179"/>
    </row>
    <row r="430" spans="1:7" x14ac:dyDescent="0.25">
      <c r="A430" s="174" t="s">
        <v>124</v>
      </c>
      <c r="B430" s="175" t="s">
        <v>125</v>
      </c>
      <c r="C430" s="175">
        <v>1</v>
      </c>
      <c r="D430" s="176"/>
      <c r="E430" s="178"/>
      <c r="F430" s="179"/>
    </row>
    <row r="431" spans="1:7" x14ac:dyDescent="0.25">
      <c r="A431" s="154"/>
      <c r="B431" s="155"/>
      <c r="C431" s="155"/>
      <c r="D431" s="156"/>
      <c r="E431" s="157" t="s">
        <v>110</v>
      </c>
      <c r="F431" s="160"/>
    </row>
    <row r="432" spans="1:7" x14ac:dyDescent="0.25">
      <c r="A432" s="159" t="s">
        <v>111</v>
      </c>
      <c r="B432" s="155"/>
      <c r="C432" s="155"/>
      <c r="D432" s="156"/>
      <c r="E432" s="157"/>
      <c r="F432" s="158"/>
    </row>
    <row r="433" spans="1:7" x14ac:dyDescent="0.25">
      <c r="A433" s="174" t="s">
        <v>127</v>
      </c>
      <c r="B433" s="175" t="s">
        <v>113</v>
      </c>
      <c r="C433" s="175"/>
      <c r="D433" s="176"/>
      <c r="E433" s="178"/>
      <c r="F433" s="179"/>
    </row>
    <row r="434" spans="1:7" x14ac:dyDescent="0.25">
      <c r="A434" s="154"/>
      <c r="B434" s="155"/>
      <c r="C434" s="155"/>
      <c r="D434" s="156"/>
      <c r="E434" s="157" t="s">
        <v>114</v>
      </c>
      <c r="F434" s="160"/>
    </row>
    <row r="435" spans="1:7" x14ac:dyDescent="0.25">
      <c r="A435" s="159" t="s">
        <v>118</v>
      </c>
      <c r="B435" s="155"/>
      <c r="C435" s="155"/>
      <c r="D435" s="156"/>
      <c r="E435" s="157"/>
      <c r="F435" s="158"/>
    </row>
    <row r="436" spans="1:7" x14ac:dyDescent="0.25">
      <c r="A436" s="174"/>
      <c r="B436" s="175"/>
      <c r="C436" s="175"/>
      <c r="D436" s="176"/>
      <c r="E436" s="178"/>
      <c r="F436" s="179"/>
    </row>
    <row r="437" spans="1:7" x14ac:dyDescent="0.25">
      <c r="A437" s="154"/>
      <c r="B437" s="155"/>
      <c r="C437" s="155"/>
      <c r="D437" s="156"/>
      <c r="E437" s="157" t="s">
        <v>119</v>
      </c>
      <c r="F437" s="179"/>
    </row>
    <row r="438" spans="1:7" x14ac:dyDescent="0.25">
      <c r="A438" s="154"/>
      <c r="B438" s="155"/>
      <c r="C438" s="155"/>
      <c r="D438" s="156"/>
      <c r="E438" s="157"/>
      <c r="F438" s="158"/>
    </row>
    <row r="439" spans="1:7" ht="16.5" thickBot="1" x14ac:dyDescent="0.3">
      <c r="A439" s="162"/>
      <c r="B439" s="182"/>
      <c r="C439" s="203"/>
      <c r="D439" s="184" t="s">
        <v>120</v>
      </c>
      <c r="E439" s="185">
        <f>0.5*(SUM(F428:F434))</f>
        <v>0</v>
      </c>
      <c r="F439" s="186">
        <f>+ROUNDUP(E439,0)</f>
        <v>0</v>
      </c>
      <c r="G439" s="207"/>
    </row>
    <row r="440" spans="1:7" ht="16.5" thickTop="1" x14ac:dyDescent="0.25"/>
    <row r="441" spans="1:7" ht="16.5" thickBot="1" x14ac:dyDescent="0.3"/>
    <row r="442" spans="1:7" ht="16.5" thickTop="1" x14ac:dyDescent="0.25">
      <c r="A442" s="328" t="s">
        <v>367</v>
      </c>
      <c r="B442" s="329"/>
      <c r="C442" s="329"/>
      <c r="D442" s="329"/>
      <c r="E442" s="172"/>
      <c r="F442" s="150" t="s">
        <v>142</v>
      </c>
    </row>
    <row r="443" spans="1:7" x14ac:dyDescent="0.25">
      <c r="A443" s="330"/>
      <c r="B443" s="331"/>
      <c r="C443" s="331"/>
      <c r="D443" s="331"/>
      <c r="E443" s="173"/>
      <c r="F443" s="153" t="s">
        <v>473</v>
      </c>
    </row>
    <row r="444" spans="1:7" x14ac:dyDescent="0.25">
      <c r="A444" s="174" t="s">
        <v>98</v>
      </c>
      <c r="B444" s="175" t="s">
        <v>13</v>
      </c>
      <c r="C444" s="175" t="s">
        <v>99</v>
      </c>
      <c r="D444" s="177" t="s">
        <v>100</v>
      </c>
      <c r="E444" s="178" t="s">
        <v>101</v>
      </c>
      <c r="F444" s="179" t="s">
        <v>102</v>
      </c>
    </row>
    <row r="445" spans="1:7" x14ac:dyDescent="0.25">
      <c r="A445" s="154"/>
      <c r="B445" s="155"/>
      <c r="C445" s="155"/>
      <c r="D445" s="180"/>
      <c r="E445" s="157"/>
      <c r="F445" s="158"/>
    </row>
    <row r="446" spans="1:7" x14ac:dyDescent="0.25">
      <c r="A446" s="159" t="s">
        <v>103</v>
      </c>
      <c r="B446" s="155"/>
      <c r="C446" s="155"/>
      <c r="D446" s="180"/>
      <c r="E446" s="157"/>
      <c r="F446" s="158"/>
    </row>
    <row r="447" spans="1:7" x14ac:dyDescent="0.25">
      <c r="A447" s="193" t="s">
        <v>368</v>
      </c>
      <c r="B447" s="194" t="s">
        <v>125</v>
      </c>
      <c r="C447" s="194">
        <v>0.15</v>
      </c>
      <c r="D447" s="196"/>
      <c r="E447" s="178"/>
      <c r="F447" s="179"/>
    </row>
    <row r="448" spans="1:7" x14ac:dyDescent="0.25">
      <c r="A448" s="193" t="s">
        <v>369</v>
      </c>
      <c r="B448" s="194" t="s">
        <v>132</v>
      </c>
      <c r="C448" s="194">
        <v>5.0000000000000001E-3</v>
      </c>
      <c r="D448" s="196"/>
      <c r="E448" s="178"/>
      <c r="F448" s="179"/>
    </row>
    <row r="449" spans="1:7" x14ac:dyDescent="0.25">
      <c r="A449" s="174" t="s">
        <v>224</v>
      </c>
      <c r="B449" s="175" t="s">
        <v>207</v>
      </c>
      <c r="C449" s="175">
        <v>0.5</v>
      </c>
      <c r="D449" s="177"/>
      <c r="E449" s="178"/>
      <c r="F449" s="179"/>
    </row>
    <row r="450" spans="1:7" x14ac:dyDescent="0.25">
      <c r="A450" s="174" t="s">
        <v>222</v>
      </c>
      <c r="B450" s="175" t="s">
        <v>223</v>
      </c>
      <c r="C450" s="175">
        <v>0.01</v>
      </c>
      <c r="D450" s="177"/>
      <c r="E450" s="178"/>
      <c r="F450" s="179"/>
    </row>
    <row r="451" spans="1:7" x14ac:dyDescent="0.25">
      <c r="A451" s="154"/>
      <c r="B451" s="155"/>
      <c r="C451" s="155"/>
      <c r="D451" s="180"/>
      <c r="E451" s="157" t="s">
        <v>110</v>
      </c>
      <c r="F451" s="160"/>
    </row>
    <row r="452" spans="1:7" x14ac:dyDescent="0.25">
      <c r="A452" s="159" t="s">
        <v>111</v>
      </c>
      <c r="B452" s="155"/>
      <c r="C452" s="155"/>
      <c r="D452" s="180"/>
      <c r="E452" s="157"/>
      <c r="F452" s="158"/>
    </row>
    <row r="453" spans="1:7" x14ac:dyDescent="0.25">
      <c r="A453" s="174" t="s">
        <v>226</v>
      </c>
      <c r="B453" s="175" t="s">
        <v>113</v>
      </c>
      <c r="C453" s="175"/>
      <c r="D453" s="177"/>
      <c r="E453" s="178"/>
      <c r="F453" s="179"/>
    </row>
    <row r="454" spans="1:7" x14ac:dyDescent="0.25">
      <c r="A454" s="154"/>
      <c r="B454" s="155"/>
      <c r="C454" s="155"/>
      <c r="D454" s="180"/>
      <c r="E454" s="157" t="s">
        <v>114</v>
      </c>
      <c r="F454" s="160"/>
    </row>
    <row r="455" spans="1:7" x14ac:dyDescent="0.25">
      <c r="A455" s="161" t="s">
        <v>115</v>
      </c>
      <c r="B455" s="155"/>
      <c r="C455" s="155"/>
      <c r="D455" s="180"/>
      <c r="E455" s="157"/>
      <c r="F455" s="158"/>
    </row>
    <row r="456" spans="1:7" x14ac:dyDescent="0.25">
      <c r="A456" s="174" t="s">
        <v>116</v>
      </c>
      <c r="B456" s="175" t="s">
        <v>59</v>
      </c>
      <c r="C456" s="175"/>
      <c r="D456" s="177"/>
      <c r="E456" s="178"/>
      <c r="F456" s="179"/>
    </row>
    <row r="457" spans="1:7" x14ac:dyDescent="0.25">
      <c r="A457" s="174" t="s">
        <v>323</v>
      </c>
      <c r="B457" s="175" t="s">
        <v>213</v>
      </c>
      <c r="C457" s="175"/>
      <c r="D457" s="177"/>
      <c r="E457" s="178"/>
      <c r="F457" s="179"/>
    </row>
    <row r="458" spans="1:7" x14ac:dyDescent="0.25">
      <c r="A458" s="154"/>
      <c r="B458" s="155"/>
      <c r="C458" s="155"/>
      <c r="D458" s="180"/>
      <c r="E458" s="157" t="s">
        <v>117</v>
      </c>
      <c r="F458" s="160"/>
    </row>
    <row r="459" spans="1:7" x14ac:dyDescent="0.25">
      <c r="A459" s="159" t="s">
        <v>118</v>
      </c>
      <c r="B459" s="155"/>
      <c r="C459" s="155"/>
      <c r="D459" s="180"/>
      <c r="E459" s="157"/>
      <c r="F459" s="158"/>
    </row>
    <row r="460" spans="1:7" x14ac:dyDescent="0.25">
      <c r="A460" s="174"/>
      <c r="B460" s="175"/>
      <c r="C460" s="175"/>
      <c r="D460" s="177"/>
      <c r="E460" s="178"/>
      <c r="F460" s="179"/>
    </row>
    <row r="461" spans="1:7" x14ac:dyDescent="0.25">
      <c r="A461" s="154"/>
      <c r="B461" s="155"/>
      <c r="C461" s="155"/>
      <c r="D461" s="180"/>
      <c r="E461" s="157" t="s">
        <v>119</v>
      </c>
      <c r="F461" s="179"/>
    </row>
    <row r="462" spans="1:7" x14ac:dyDescent="0.25">
      <c r="A462" s="154"/>
      <c r="B462" s="155"/>
      <c r="C462" s="155"/>
      <c r="D462" s="180"/>
      <c r="E462" s="157"/>
      <c r="F462" s="158"/>
    </row>
    <row r="463" spans="1:7" ht="16.5" thickBot="1" x14ac:dyDescent="0.3">
      <c r="A463" s="162"/>
      <c r="B463" s="182"/>
      <c r="C463" s="203"/>
      <c r="D463" s="184" t="s">
        <v>120</v>
      </c>
      <c r="E463" s="185"/>
      <c r="F463" s="186"/>
      <c r="G463" s="207"/>
    </row>
    <row r="464" spans="1:7" ht="16.5" thickTop="1" x14ac:dyDescent="0.25"/>
    <row r="465" spans="1:7" ht="16.5" thickBot="1" x14ac:dyDescent="0.3"/>
    <row r="466" spans="1:7" ht="16.5" thickTop="1" x14ac:dyDescent="0.25">
      <c r="A466" s="328" t="s">
        <v>370</v>
      </c>
      <c r="B466" s="329"/>
      <c r="C466" s="329"/>
      <c r="D466" s="329"/>
      <c r="E466" s="149"/>
      <c r="F466" s="150" t="s">
        <v>97</v>
      </c>
    </row>
    <row r="467" spans="1:7" x14ac:dyDescent="0.25">
      <c r="A467" s="330"/>
      <c r="B467" s="331"/>
      <c r="C467" s="331"/>
      <c r="D467" s="331"/>
      <c r="E467" s="152"/>
      <c r="F467" s="153" t="s">
        <v>474</v>
      </c>
    </row>
    <row r="468" spans="1:7" x14ac:dyDescent="0.25">
      <c r="A468" s="174" t="s">
        <v>98</v>
      </c>
      <c r="B468" s="175" t="s">
        <v>13</v>
      </c>
      <c r="C468" s="175" t="s">
        <v>99</v>
      </c>
      <c r="D468" s="176" t="s">
        <v>100</v>
      </c>
      <c r="E468" s="178" t="s">
        <v>101</v>
      </c>
      <c r="F468" s="179" t="s">
        <v>102</v>
      </c>
    </row>
    <row r="469" spans="1:7" x14ac:dyDescent="0.25">
      <c r="A469" s="154"/>
      <c r="B469" s="155"/>
      <c r="C469" s="155"/>
      <c r="D469" s="156"/>
      <c r="E469" s="157"/>
      <c r="F469" s="158"/>
    </row>
    <row r="470" spans="1:7" x14ac:dyDescent="0.25">
      <c r="A470" s="159" t="s">
        <v>111</v>
      </c>
      <c r="B470" s="155"/>
      <c r="C470" s="155"/>
      <c r="D470" s="156"/>
      <c r="E470" s="157"/>
      <c r="F470" s="158"/>
    </row>
    <row r="471" spans="1:7" x14ac:dyDescent="0.25">
      <c r="A471" s="174" t="s">
        <v>127</v>
      </c>
      <c r="B471" s="175" t="s">
        <v>113</v>
      </c>
      <c r="C471" s="175"/>
      <c r="D471" s="176"/>
      <c r="E471" s="178"/>
      <c r="F471" s="179"/>
    </row>
    <row r="472" spans="1:7" x14ac:dyDescent="0.25">
      <c r="A472" s="154"/>
      <c r="B472" s="155"/>
      <c r="C472" s="155"/>
      <c r="D472" s="156"/>
      <c r="E472" s="157" t="s">
        <v>114</v>
      </c>
      <c r="F472" s="160"/>
    </row>
    <row r="473" spans="1:7" x14ac:dyDescent="0.25">
      <c r="A473" s="161" t="s">
        <v>115</v>
      </c>
      <c r="B473" s="155"/>
      <c r="C473" s="155"/>
      <c r="D473" s="156"/>
      <c r="E473" s="157"/>
      <c r="F473" s="158"/>
    </row>
    <row r="474" spans="1:7" x14ac:dyDescent="0.25">
      <c r="A474" s="174" t="s">
        <v>116</v>
      </c>
      <c r="B474" s="175" t="s">
        <v>59</v>
      </c>
      <c r="C474" s="175"/>
      <c r="D474" s="176"/>
      <c r="E474" s="178"/>
      <c r="F474" s="179"/>
    </row>
    <row r="475" spans="1:7" x14ac:dyDescent="0.25">
      <c r="A475" s="154"/>
      <c r="B475" s="155"/>
      <c r="C475" s="155"/>
      <c r="D475" s="156"/>
      <c r="E475" s="157" t="s">
        <v>117</v>
      </c>
      <c r="F475" s="160"/>
    </row>
    <row r="476" spans="1:7" x14ac:dyDescent="0.25">
      <c r="A476" s="159" t="s">
        <v>118</v>
      </c>
      <c r="B476" s="155"/>
      <c r="C476" s="155"/>
      <c r="D476" s="156"/>
      <c r="E476" s="157"/>
      <c r="F476" s="158"/>
    </row>
    <row r="477" spans="1:7" x14ac:dyDescent="0.25">
      <c r="A477" s="174"/>
      <c r="B477" s="175"/>
      <c r="C477" s="175"/>
      <c r="D477" s="176"/>
      <c r="E477" s="178"/>
      <c r="F477" s="179"/>
    </row>
    <row r="478" spans="1:7" x14ac:dyDescent="0.25">
      <c r="A478" s="154"/>
      <c r="B478" s="155"/>
      <c r="C478" s="155"/>
      <c r="D478" s="156"/>
      <c r="E478" s="157" t="s">
        <v>119</v>
      </c>
      <c r="F478" s="179">
        <v>0</v>
      </c>
    </row>
    <row r="479" spans="1:7" x14ac:dyDescent="0.25">
      <c r="A479" s="154"/>
      <c r="B479" s="155"/>
      <c r="C479" s="155"/>
      <c r="D479" s="156"/>
      <c r="E479" s="157"/>
      <c r="F479" s="158"/>
    </row>
    <row r="480" spans="1:7" ht="16.5" thickBot="1" x14ac:dyDescent="0.3">
      <c r="A480" s="162"/>
      <c r="B480" s="182"/>
      <c r="C480" s="203"/>
      <c r="D480" s="184" t="s">
        <v>120</v>
      </c>
      <c r="E480" s="185"/>
      <c r="F480" s="186"/>
      <c r="G480" s="207"/>
    </row>
    <row r="481" spans="1:6" ht="16.5" thickTop="1" x14ac:dyDescent="0.25"/>
    <row r="482" spans="1:6" ht="16.5" thickBot="1" x14ac:dyDescent="0.3"/>
    <row r="483" spans="1:6" ht="16.5" thickTop="1" x14ac:dyDescent="0.25">
      <c r="A483" s="328" t="s">
        <v>371</v>
      </c>
      <c r="B483" s="329"/>
      <c r="C483" s="329"/>
      <c r="D483" s="329"/>
      <c r="E483" s="172"/>
      <c r="F483" s="150" t="s">
        <v>97</v>
      </c>
    </row>
    <row r="484" spans="1:6" x14ac:dyDescent="0.25">
      <c r="A484" s="330"/>
      <c r="B484" s="331"/>
      <c r="C484" s="331"/>
      <c r="D484" s="331"/>
      <c r="E484" s="173"/>
      <c r="F484" s="153" t="s">
        <v>475</v>
      </c>
    </row>
    <row r="485" spans="1:6" x14ac:dyDescent="0.25">
      <c r="A485" s="174" t="s">
        <v>98</v>
      </c>
      <c r="B485" s="175" t="s">
        <v>13</v>
      </c>
      <c r="C485" s="175" t="s">
        <v>99</v>
      </c>
      <c r="D485" s="177" t="s">
        <v>100</v>
      </c>
      <c r="E485" s="178" t="s">
        <v>101</v>
      </c>
      <c r="F485" s="179" t="s">
        <v>102</v>
      </c>
    </row>
    <row r="486" spans="1:6" x14ac:dyDescent="0.25">
      <c r="A486" s="154"/>
      <c r="B486" s="155"/>
      <c r="C486" s="155"/>
      <c r="D486" s="180"/>
      <c r="E486" s="157"/>
      <c r="F486" s="158"/>
    </row>
    <row r="487" spans="1:6" x14ac:dyDescent="0.25">
      <c r="A487" s="159" t="s">
        <v>103</v>
      </c>
      <c r="B487" s="155"/>
      <c r="C487" s="155"/>
      <c r="D487" s="180"/>
      <c r="E487" s="157"/>
      <c r="F487" s="158"/>
    </row>
    <row r="488" spans="1:6" x14ac:dyDescent="0.25">
      <c r="A488" s="174" t="s">
        <v>284</v>
      </c>
      <c r="B488" s="175" t="s">
        <v>15</v>
      </c>
      <c r="C488" s="175">
        <v>0.02</v>
      </c>
      <c r="D488" s="177"/>
      <c r="E488" s="178"/>
      <c r="F488" s="179"/>
    </row>
    <row r="489" spans="1:6" x14ac:dyDescent="0.25">
      <c r="A489" s="154"/>
      <c r="B489" s="155"/>
      <c r="C489" s="155"/>
      <c r="D489" s="180"/>
      <c r="E489" s="157" t="s">
        <v>110</v>
      </c>
      <c r="F489" s="160">
        <f>SUM(F488)</f>
        <v>0</v>
      </c>
    </row>
    <row r="490" spans="1:6" x14ac:dyDescent="0.25">
      <c r="A490" s="159" t="s">
        <v>111</v>
      </c>
      <c r="B490" s="155"/>
      <c r="C490" s="155"/>
      <c r="D490" s="180"/>
      <c r="E490" s="157"/>
      <c r="F490" s="158"/>
    </row>
    <row r="491" spans="1:6" x14ac:dyDescent="0.25">
      <c r="A491" s="174" t="s">
        <v>112</v>
      </c>
      <c r="B491" s="175" t="s">
        <v>113</v>
      </c>
      <c r="C491" s="175"/>
      <c r="D491" s="177"/>
      <c r="E491" s="178"/>
      <c r="F491" s="179"/>
    </row>
    <row r="492" spans="1:6" x14ac:dyDescent="0.25">
      <c r="A492" s="154"/>
      <c r="B492" s="155"/>
      <c r="C492" s="155"/>
      <c r="D492" s="180"/>
      <c r="E492" s="157" t="s">
        <v>114</v>
      </c>
      <c r="F492" s="160">
        <f>SUM(F491)</f>
        <v>0</v>
      </c>
    </row>
    <row r="493" spans="1:6" x14ac:dyDescent="0.25">
      <c r="A493" s="161" t="s">
        <v>115</v>
      </c>
      <c r="B493" s="155"/>
      <c r="C493" s="155"/>
      <c r="D493" s="180"/>
      <c r="E493" s="157"/>
      <c r="F493" s="158"/>
    </row>
    <row r="494" spans="1:6" x14ac:dyDescent="0.25">
      <c r="A494" s="174" t="s">
        <v>116</v>
      </c>
      <c r="B494" s="175" t="s">
        <v>59</v>
      </c>
      <c r="C494" s="175"/>
      <c r="D494" s="177"/>
      <c r="E494" s="178"/>
      <c r="F494" s="179"/>
    </row>
    <row r="495" spans="1:6" x14ac:dyDescent="0.25">
      <c r="A495" s="174" t="s">
        <v>323</v>
      </c>
      <c r="B495" s="175" t="s">
        <v>213</v>
      </c>
      <c r="C495" s="175"/>
      <c r="D495" s="177"/>
      <c r="E495" s="178"/>
      <c r="F495" s="179"/>
    </row>
    <row r="496" spans="1:6" x14ac:dyDescent="0.25">
      <c r="A496" s="154"/>
      <c r="B496" s="155"/>
      <c r="C496" s="155"/>
      <c r="D496" s="180"/>
      <c r="E496" s="157" t="s">
        <v>117</v>
      </c>
      <c r="F496" s="160">
        <f>SUM(F494:F495)</f>
        <v>0</v>
      </c>
    </row>
    <row r="497" spans="1:7" x14ac:dyDescent="0.25">
      <c r="A497" s="159" t="s">
        <v>118</v>
      </c>
      <c r="B497" s="155"/>
      <c r="C497" s="155"/>
      <c r="D497" s="180"/>
      <c r="E497" s="157"/>
      <c r="F497" s="158"/>
    </row>
    <row r="498" spans="1:7" x14ac:dyDescent="0.25">
      <c r="A498" s="174"/>
      <c r="B498" s="175"/>
      <c r="C498" s="175"/>
      <c r="D498" s="177"/>
      <c r="E498" s="178"/>
      <c r="F498" s="179"/>
    </row>
    <row r="499" spans="1:7" x14ac:dyDescent="0.25">
      <c r="A499" s="154"/>
      <c r="B499" s="155"/>
      <c r="C499" s="155"/>
      <c r="D499" s="180"/>
      <c r="E499" s="157" t="s">
        <v>119</v>
      </c>
      <c r="F499" s="179">
        <v>0</v>
      </c>
    </row>
    <row r="500" spans="1:7" x14ac:dyDescent="0.25">
      <c r="A500" s="154"/>
      <c r="B500" s="155"/>
      <c r="C500" s="155"/>
      <c r="D500" s="180"/>
      <c r="E500" s="157"/>
      <c r="F500" s="158"/>
    </row>
    <row r="501" spans="1:7" ht="16.5" thickBot="1" x14ac:dyDescent="0.3">
      <c r="A501" s="162"/>
      <c r="B501" s="182"/>
      <c r="C501" s="203"/>
      <c r="D501" s="184" t="s">
        <v>120</v>
      </c>
      <c r="E501" s="185">
        <f>0.5*(SUM(F485:F496))</f>
        <v>0</v>
      </c>
      <c r="F501" s="186">
        <f>+ROUND(E501,0)</f>
        <v>0</v>
      </c>
      <c r="G501" s="207"/>
    </row>
    <row r="502" spans="1:7" ht="16.5" thickTop="1" x14ac:dyDescent="0.25"/>
    <row r="503" spans="1:7" ht="16.5" thickBot="1" x14ac:dyDescent="0.3"/>
    <row r="504" spans="1:7" ht="16.5" thickTop="1" x14ac:dyDescent="0.25">
      <c r="A504" s="328" t="s">
        <v>372</v>
      </c>
      <c r="B504" s="329"/>
      <c r="C504" s="329"/>
      <c r="D504" s="329"/>
      <c r="E504" s="172"/>
      <c r="F504" s="150" t="s">
        <v>142</v>
      </c>
    </row>
    <row r="505" spans="1:7" x14ac:dyDescent="0.25">
      <c r="A505" s="330"/>
      <c r="B505" s="331"/>
      <c r="C505" s="331"/>
      <c r="D505" s="331"/>
      <c r="E505" s="173"/>
      <c r="F505" s="153" t="s">
        <v>476</v>
      </c>
    </row>
    <row r="506" spans="1:7" x14ac:dyDescent="0.25">
      <c r="A506" s="174" t="s">
        <v>98</v>
      </c>
      <c r="B506" s="175" t="s">
        <v>13</v>
      </c>
      <c r="C506" s="175" t="s">
        <v>99</v>
      </c>
      <c r="D506" s="177" t="s">
        <v>100</v>
      </c>
      <c r="E506" s="178" t="s">
        <v>101</v>
      </c>
      <c r="F506" s="179" t="s">
        <v>102</v>
      </c>
    </row>
    <row r="507" spans="1:7" x14ac:dyDescent="0.25">
      <c r="A507" s="154"/>
      <c r="B507" s="155"/>
      <c r="C507" s="155"/>
      <c r="D507" s="180"/>
      <c r="E507" s="157"/>
      <c r="F507" s="158"/>
    </row>
    <row r="508" spans="1:7" x14ac:dyDescent="0.25">
      <c r="A508" s="159" t="s">
        <v>103</v>
      </c>
      <c r="B508" s="155"/>
      <c r="C508" s="155"/>
      <c r="D508" s="180"/>
      <c r="E508" s="157"/>
      <c r="F508" s="158"/>
    </row>
    <row r="509" spans="1:7" x14ac:dyDescent="0.25">
      <c r="A509" s="174" t="s">
        <v>203</v>
      </c>
      <c r="B509" s="175" t="s">
        <v>15</v>
      </c>
      <c r="C509" s="175">
        <v>0.03</v>
      </c>
      <c r="D509" s="177"/>
      <c r="E509" s="178"/>
      <c r="F509" s="179"/>
    </row>
    <row r="510" spans="1:7" x14ac:dyDescent="0.25">
      <c r="A510" s="154"/>
      <c r="B510" s="155"/>
      <c r="C510" s="155"/>
      <c r="D510" s="180"/>
      <c r="E510" s="157" t="s">
        <v>110</v>
      </c>
      <c r="F510" s="160"/>
    </row>
    <row r="511" spans="1:7" x14ac:dyDescent="0.25">
      <c r="A511" s="159" t="s">
        <v>111</v>
      </c>
      <c r="B511" s="155"/>
      <c r="C511" s="155"/>
      <c r="D511" s="180"/>
      <c r="E511" s="157"/>
      <c r="F511" s="158"/>
    </row>
    <row r="512" spans="1:7" x14ac:dyDescent="0.25">
      <c r="A512" s="174" t="s">
        <v>112</v>
      </c>
      <c r="B512" s="175" t="s">
        <v>113</v>
      </c>
      <c r="C512" s="175"/>
      <c r="D512" s="177"/>
      <c r="E512" s="178"/>
      <c r="F512" s="179"/>
    </row>
    <row r="513" spans="1:7" x14ac:dyDescent="0.25">
      <c r="A513" s="154"/>
      <c r="B513" s="155"/>
      <c r="C513" s="155"/>
      <c r="D513" s="180"/>
      <c r="E513" s="157" t="s">
        <v>114</v>
      </c>
      <c r="F513" s="160"/>
    </row>
    <row r="514" spans="1:7" x14ac:dyDescent="0.25">
      <c r="A514" s="161" t="s">
        <v>115</v>
      </c>
      <c r="B514" s="155"/>
      <c r="C514" s="155"/>
      <c r="D514" s="180"/>
      <c r="E514" s="157"/>
      <c r="F514" s="158"/>
    </row>
    <row r="515" spans="1:7" x14ac:dyDescent="0.25">
      <c r="A515" s="174" t="s">
        <v>116</v>
      </c>
      <c r="B515" s="175" t="s">
        <v>59</v>
      </c>
      <c r="C515" s="175"/>
      <c r="D515" s="177"/>
      <c r="E515" s="178"/>
      <c r="F515" s="179"/>
    </row>
    <row r="516" spans="1:7" x14ac:dyDescent="0.25">
      <c r="A516" s="174" t="s">
        <v>323</v>
      </c>
      <c r="B516" s="175" t="s">
        <v>213</v>
      </c>
      <c r="C516" s="175"/>
      <c r="D516" s="177"/>
      <c r="E516" s="178"/>
      <c r="F516" s="179"/>
    </row>
    <row r="517" spans="1:7" x14ac:dyDescent="0.25">
      <c r="A517" s="154"/>
      <c r="B517" s="155"/>
      <c r="C517" s="155"/>
      <c r="D517" s="180"/>
      <c r="E517" s="157" t="s">
        <v>117</v>
      </c>
      <c r="F517" s="160">
        <f>SUM(F515:F516)</f>
        <v>0</v>
      </c>
    </row>
    <row r="518" spans="1:7" x14ac:dyDescent="0.25">
      <c r="A518" s="159" t="s">
        <v>118</v>
      </c>
      <c r="B518" s="155"/>
      <c r="C518" s="155"/>
      <c r="D518" s="180"/>
      <c r="E518" s="157"/>
      <c r="F518" s="158"/>
    </row>
    <row r="519" spans="1:7" x14ac:dyDescent="0.25">
      <c r="A519" s="174"/>
      <c r="B519" s="175"/>
      <c r="C519" s="175"/>
      <c r="D519" s="177"/>
      <c r="E519" s="178"/>
      <c r="F519" s="179"/>
    </row>
    <row r="520" spans="1:7" x14ac:dyDescent="0.25">
      <c r="A520" s="154"/>
      <c r="B520" s="155"/>
      <c r="C520" s="155"/>
      <c r="D520" s="180"/>
      <c r="E520" s="157" t="s">
        <v>119</v>
      </c>
      <c r="F520" s="179">
        <v>0</v>
      </c>
    </row>
    <row r="521" spans="1:7" x14ac:dyDescent="0.25">
      <c r="A521" s="154"/>
      <c r="B521" s="155"/>
      <c r="C521" s="155"/>
      <c r="D521" s="180"/>
      <c r="E521" s="157"/>
      <c r="F521" s="158"/>
    </row>
    <row r="522" spans="1:7" ht="16.5" thickBot="1" x14ac:dyDescent="0.3">
      <c r="A522" s="162"/>
      <c r="B522" s="182"/>
      <c r="C522" s="203"/>
      <c r="D522" s="184" t="s">
        <v>120</v>
      </c>
      <c r="E522" s="185">
        <f>0.5*(SUM(F506:F517))</f>
        <v>0</v>
      </c>
      <c r="F522" s="186">
        <f>+ROUND(E522,0)</f>
        <v>0</v>
      </c>
      <c r="G522" s="207"/>
    </row>
    <row r="523" spans="1:7" ht="16.5" thickTop="1" x14ac:dyDescent="0.25"/>
    <row r="524" spans="1:7" ht="16.5" thickBot="1" x14ac:dyDescent="0.3"/>
    <row r="525" spans="1:7" ht="16.5" thickTop="1" x14ac:dyDescent="0.25">
      <c r="A525" s="328" t="s">
        <v>373</v>
      </c>
      <c r="B525" s="329"/>
      <c r="C525" s="329"/>
      <c r="D525" s="329"/>
      <c r="E525" s="172"/>
      <c r="F525" s="150" t="s">
        <v>97</v>
      </c>
    </row>
    <row r="526" spans="1:7" x14ac:dyDescent="0.25">
      <c r="A526" s="330"/>
      <c r="B526" s="331"/>
      <c r="C526" s="331"/>
      <c r="D526" s="331"/>
      <c r="E526" s="173"/>
      <c r="F526" s="153" t="s">
        <v>529</v>
      </c>
    </row>
    <row r="527" spans="1:7" x14ac:dyDescent="0.25">
      <c r="A527" s="174" t="s">
        <v>98</v>
      </c>
      <c r="B527" s="175" t="s">
        <v>13</v>
      </c>
      <c r="C527" s="175" t="s">
        <v>99</v>
      </c>
      <c r="D527" s="177" t="s">
        <v>100</v>
      </c>
      <c r="E527" s="178" t="s">
        <v>101</v>
      </c>
      <c r="F527" s="179" t="s">
        <v>102</v>
      </c>
    </row>
    <row r="528" spans="1:7" x14ac:dyDescent="0.25">
      <c r="A528" s="154"/>
      <c r="B528" s="155"/>
      <c r="C528" s="155"/>
      <c r="D528" s="180"/>
      <c r="E528" s="157"/>
      <c r="F528" s="158"/>
    </row>
    <row r="529" spans="1:6" x14ac:dyDescent="0.25">
      <c r="A529" s="159" t="s">
        <v>103</v>
      </c>
      <c r="B529" s="155"/>
      <c r="C529" s="155"/>
      <c r="D529" s="180"/>
      <c r="E529" s="157"/>
      <c r="F529" s="158"/>
    </row>
    <row r="530" spans="1:6" x14ac:dyDescent="0.25">
      <c r="A530" s="193" t="s">
        <v>368</v>
      </c>
      <c r="B530" s="194" t="s">
        <v>125</v>
      </c>
      <c r="C530" s="194">
        <v>0.4</v>
      </c>
      <c r="D530" s="196"/>
      <c r="E530" s="178"/>
      <c r="F530" s="179"/>
    </row>
    <row r="531" spans="1:6" x14ac:dyDescent="0.25">
      <c r="A531" s="174" t="s">
        <v>374</v>
      </c>
      <c r="B531" s="175" t="s">
        <v>242</v>
      </c>
      <c r="C531" s="175">
        <v>0.01</v>
      </c>
      <c r="D531" s="177"/>
      <c r="E531" s="178"/>
      <c r="F531" s="179"/>
    </row>
    <row r="532" spans="1:6" x14ac:dyDescent="0.25">
      <c r="A532" s="174" t="s">
        <v>222</v>
      </c>
      <c r="B532" s="175" t="s">
        <v>223</v>
      </c>
      <c r="C532" s="175">
        <v>0.02</v>
      </c>
      <c r="D532" s="177"/>
      <c r="E532" s="178"/>
      <c r="F532" s="179"/>
    </row>
    <row r="533" spans="1:6" x14ac:dyDescent="0.25">
      <c r="A533" s="174" t="s">
        <v>375</v>
      </c>
      <c r="B533" s="175" t="s">
        <v>242</v>
      </c>
      <c r="C533" s="175">
        <v>0.01</v>
      </c>
      <c r="D533" s="177"/>
      <c r="E533" s="178"/>
      <c r="F533" s="179"/>
    </row>
    <row r="534" spans="1:6" x14ac:dyDescent="0.25">
      <c r="A534" s="154"/>
      <c r="B534" s="155"/>
      <c r="C534" s="155"/>
      <c r="D534" s="180"/>
      <c r="E534" s="157" t="s">
        <v>110</v>
      </c>
      <c r="F534" s="160"/>
    </row>
    <row r="535" spans="1:6" x14ac:dyDescent="0.25">
      <c r="A535" s="159" t="s">
        <v>111</v>
      </c>
      <c r="B535" s="155"/>
      <c r="C535" s="155"/>
      <c r="D535" s="180"/>
      <c r="E535" s="157"/>
      <c r="F535" s="158"/>
    </row>
    <row r="536" spans="1:6" x14ac:dyDescent="0.25">
      <c r="A536" s="174" t="s">
        <v>226</v>
      </c>
      <c r="B536" s="175" t="s">
        <v>113</v>
      </c>
      <c r="C536" s="175"/>
      <c r="D536" s="177"/>
      <c r="E536" s="178"/>
      <c r="F536" s="179"/>
    </row>
    <row r="537" spans="1:6" x14ac:dyDescent="0.25">
      <c r="A537" s="154"/>
      <c r="B537" s="155"/>
      <c r="C537" s="155"/>
      <c r="D537" s="180"/>
      <c r="E537" s="157" t="s">
        <v>114</v>
      </c>
      <c r="F537" s="160"/>
    </row>
    <row r="538" spans="1:6" x14ac:dyDescent="0.25">
      <c r="A538" s="161" t="s">
        <v>115</v>
      </c>
      <c r="B538" s="155"/>
      <c r="C538" s="155"/>
      <c r="D538" s="180"/>
      <c r="E538" s="157"/>
      <c r="F538" s="158"/>
    </row>
    <row r="539" spans="1:6" x14ac:dyDescent="0.25">
      <c r="A539" s="174" t="s">
        <v>116</v>
      </c>
      <c r="B539" s="175" t="s">
        <v>59</v>
      </c>
      <c r="C539" s="175"/>
      <c r="D539" s="177"/>
      <c r="E539" s="178"/>
      <c r="F539" s="179"/>
    </row>
    <row r="540" spans="1:6" x14ac:dyDescent="0.25">
      <c r="A540" s="174" t="s">
        <v>323</v>
      </c>
      <c r="B540" s="175" t="s">
        <v>213</v>
      </c>
      <c r="C540" s="175"/>
      <c r="D540" s="177"/>
      <c r="E540" s="178"/>
      <c r="F540" s="179"/>
    </row>
    <row r="541" spans="1:6" x14ac:dyDescent="0.25">
      <c r="A541" s="154"/>
      <c r="B541" s="155"/>
      <c r="C541" s="155"/>
      <c r="D541" s="180"/>
      <c r="E541" s="157" t="s">
        <v>117</v>
      </c>
      <c r="F541" s="160"/>
    </row>
    <row r="542" spans="1:6" x14ac:dyDescent="0.25">
      <c r="A542" s="159" t="s">
        <v>118</v>
      </c>
      <c r="B542" s="155"/>
      <c r="C542" s="155"/>
      <c r="D542" s="180"/>
      <c r="E542" s="157"/>
      <c r="F542" s="158"/>
    </row>
    <row r="543" spans="1:6" x14ac:dyDescent="0.25">
      <c r="A543" s="174"/>
      <c r="B543" s="175"/>
      <c r="C543" s="175"/>
      <c r="D543" s="177"/>
      <c r="E543" s="178"/>
      <c r="F543" s="179"/>
    </row>
    <row r="544" spans="1:6" x14ac:dyDescent="0.25">
      <c r="A544" s="154"/>
      <c r="B544" s="155"/>
      <c r="C544" s="155"/>
      <c r="D544" s="180"/>
      <c r="E544" s="157" t="s">
        <v>119</v>
      </c>
      <c r="F544" s="179"/>
    </row>
    <row r="545" spans="1:7" x14ac:dyDescent="0.25">
      <c r="A545" s="154"/>
      <c r="B545" s="155"/>
      <c r="C545" s="155"/>
      <c r="D545" s="180"/>
      <c r="E545" s="157"/>
      <c r="F545" s="158"/>
    </row>
    <row r="546" spans="1:7" ht="16.5" thickBot="1" x14ac:dyDescent="0.3">
      <c r="A546" s="162"/>
      <c r="B546" s="182"/>
      <c r="C546" s="203"/>
      <c r="D546" s="184" t="s">
        <v>120</v>
      </c>
      <c r="E546" s="185"/>
      <c r="F546" s="186"/>
      <c r="G546" s="207"/>
    </row>
    <row r="547" spans="1:7" ht="16.5" thickTop="1" x14ac:dyDescent="0.25"/>
    <row r="548" spans="1:7" ht="16.5" thickBot="1" x14ac:dyDescent="0.3"/>
    <row r="549" spans="1:7" ht="16.5" thickTop="1" x14ac:dyDescent="0.25">
      <c r="A549" s="328" t="s">
        <v>376</v>
      </c>
      <c r="B549" s="329"/>
      <c r="C549" s="329"/>
      <c r="D549" s="329"/>
      <c r="E549" s="172"/>
      <c r="F549" s="150" t="s">
        <v>142</v>
      </c>
    </row>
    <row r="550" spans="1:7" x14ac:dyDescent="0.25">
      <c r="A550" s="330"/>
      <c r="B550" s="331"/>
      <c r="C550" s="331"/>
      <c r="D550" s="331"/>
      <c r="E550" s="173"/>
      <c r="F550" s="153" t="s">
        <v>530</v>
      </c>
    </row>
    <row r="551" spans="1:7" x14ac:dyDescent="0.25">
      <c r="A551" s="174" t="s">
        <v>98</v>
      </c>
      <c r="B551" s="175" t="s">
        <v>13</v>
      </c>
      <c r="C551" s="175" t="s">
        <v>99</v>
      </c>
      <c r="D551" s="177" t="s">
        <v>100</v>
      </c>
      <c r="E551" s="178" t="s">
        <v>101</v>
      </c>
      <c r="F551" s="179" t="s">
        <v>102</v>
      </c>
    </row>
    <row r="552" spans="1:7" x14ac:dyDescent="0.25">
      <c r="A552" s="154"/>
      <c r="B552" s="155"/>
      <c r="C552" s="155"/>
      <c r="D552" s="180"/>
      <c r="E552" s="157"/>
      <c r="F552" s="158"/>
    </row>
    <row r="553" spans="1:7" x14ac:dyDescent="0.25">
      <c r="A553" s="159" t="s">
        <v>103</v>
      </c>
      <c r="B553" s="155"/>
      <c r="C553" s="155"/>
      <c r="D553" s="180"/>
      <c r="E553" s="157"/>
      <c r="F553" s="158"/>
    </row>
    <row r="554" spans="1:7" x14ac:dyDescent="0.25">
      <c r="A554" s="174" t="s">
        <v>224</v>
      </c>
      <c r="B554" s="175" t="s">
        <v>207</v>
      </c>
      <c r="C554" s="175">
        <v>0.9</v>
      </c>
      <c r="D554" s="177"/>
      <c r="E554" s="178"/>
      <c r="F554" s="179"/>
    </row>
    <row r="555" spans="1:7" x14ac:dyDescent="0.25">
      <c r="A555" s="174" t="s">
        <v>377</v>
      </c>
      <c r="B555" s="175" t="s">
        <v>125</v>
      </c>
      <c r="C555" s="175">
        <v>2.15</v>
      </c>
      <c r="D555" s="177"/>
      <c r="E555" s="178"/>
      <c r="F555" s="179"/>
    </row>
    <row r="556" spans="1:7" x14ac:dyDescent="0.25">
      <c r="A556" s="174" t="s">
        <v>222</v>
      </c>
      <c r="B556" s="175" t="s">
        <v>223</v>
      </c>
      <c r="C556" s="175">
        <v>0.02</v>
      </c>
      <c r="D556" s="177"/>
      <c r="E556" s="178"/>
      <c r="F556" s="179"/>
    </row>
    <row r="557" spans="1:7" x14ac:dyDescent="0.25">
      <c r="A557" s="154"/>
      <c r="B557" s="155"/>
      <c r="C557" s="155"/>
      <c r="D557" s="180"/>
      <c r="E557" s="157" t="s">
        <v>110</v>
      </c>
      <c r="F557" s="160"/>
    </row>
    <row r="558" spans="1:7" x14ac:dyDescent="0.25">
      <c r="A558" s="159" t="s">
        <v>111</v>
      </c>
      <c r="B558" s="155"/>
      <c r="C558" s="155"/>
      <c r="D558" s="180"/>
      <c r="E558" s="157"/>
      <c r="F558" s="158"/>
    </row>
    <row r="559" spans="1:7" x14ac:dyDescent="0.25">
      <c r="A559" s="174" t="s">
        <v>226</v>
      </c>
      <c r="B559" s="175" t="s">
        <v>113</v>
      </c>
      <c r="C559" s="175"/>
      <c r="D559" s="177"/>
      <c r="E559" s="178"/>
      <c r="F559" s="179"/>
    </row>
    <row r="560" spans="1:7" x14ac:dyDescent="0.25">
      <c r="A560" s="154"/>
      <c r="B560" s="155"/>
      <c r="C560" s="155"/>
      <c r="D560" s="180"/>
      <c r="E560" s="157" t="s">
        <v>114</v>
      </c>
      <c r="F560" s="160"/>
    </row>
    <row r="561" spans="1:7" x14ac:dyDescent="0.25">
      <c r="A561" s="161" t="s">
        <v>115</v>
      </c>
      <c r="B561" s="155"/>
      <c r="C561" s="155"/>
      <c r="D561" s="180"/>
      <c r="E561" s="157"/>
      <c r="F561" s="158"/>
    </row>
    <row r="562" spans="1:7" x14ac:dyDescent="0.25">
      <c r="A562" s="174" t="s">
        <v>116</v>
      </c>
      <c r="B562" s="175" t="s">
        <v>59</v>
      </c>
      <c r="C562" s="175"/>
      <c r="D562" s="177"/>
      <c r="E562" s="178"/>
      <c r="F562" s="179"/>
    </row>
    <row r="563" spans="1:7" x14ac:dyDescent="0.25">
      <c r="A563" s="174" t="s">
        <v>323</v>
      </c>
      <c r="B563" s="175" t="s">
        <v>213</v>
      </c>
      <c r="C563" s="175"/>
      <c r="D563" s="177"/>
      <c r="E563" s="178"/>
      <c r="F563" s="179"/>
    </row>
    <row r="564" spans="1:7" x14ac:dyDescent="0.25">
      <c r="A564" s="154"/>
      <c r="B564" s="155"/>
      <c r="C564" s="155"/>
      <c r="D564" s="180"/>
      <c r="E564" s="157" t="s">
        <v>117</v>
      </c>
      <c r="F564" s="160"/>
    </row>
    <row r="565" spans="1:7" x14ac:dyDescent="0.25">
      <c r="A565" s="159" t="s">
        <v>118</v>
      </c>
      <c r="B565" s="155"/>
      <c r="C565" s="155"/>
      <c r="D565" s="180"/>
      <c r="E565" s="157"/>
      <c r="F565" s="158"/>
    </row>
    <row r="566" spans="1:7" x14ac:dyDescent="0.25">
      <c r="A566" s="174"/>
      <c r="B566" s="175"/>
      <c r="C566" s="175"/>
      <c r="D566" s="177"/>
      <c r="E566" s="178"/>
      <c r="F566" s="179"/>
    </row>
    <row r="567" spans="1:7" x14ac:dyDescent="0.25">
      <c r="A567" s="154"/>
      <c r="B567" s="155"/>
      <c r="C567" s="155"/>
      <c r="D567" s="180"/>
      <c r="E567" s="157" t="s">
        <v>119</v>
      </c>
      <c r="F567" s="179">
        <v>0</v>
      </c>
    </row>
    <row r="568" spans="1:7" x14ac:dyDescent="0.25">
      <c r="A568" s="154"/>
      <c r="B568" s="155"/>
      <c r="C568" s="155"/>
      <c r="D568" s="180"/>
      <c r="E568" s="157"/>
      <c r="F568" s="158"/>
    </row>
    <row r="569" spans="1:7" ht="16.5" thickBot="1" x14ac:dyDescent="0.3">
      <c r="A569" s="162"/>
      <c r="B569" s="182"/>
      <c r="C569" s="203"/>
      <c r="D569" s="184" t="s">
        <v>120</v>
      </c>
      <c r="E569" s="185">
        <f>0.5*(SUM(F553:F564))</f>
        <v>0</v>
      </c>
      <c r="F569" s="186">
        <f>+ROUND(E569,0)</f>
        <v>0</v>
      </c>
      <c r="G569" s="207"/>
    </row>
    <row r="570" spans="1:7" ht="16.5" thickTop="1" x14ac:dyDescent="0.25"/>
    <row r="571" spans="1:7" ht="16.5" thickBot="1" x14ac:dyDescent="0.3"/>
    <row r="572" spans="1:7" ht="16.5" thickTop="1" x14ac:dyDescent="0.25">
      <c r="A572" s="328" t="s">
        <v>378</v>
      </c>
      <c r="B572" s="329"/>
      <c r="C572" s="329"/>
      <c r="D572" s="329"/>
      <c r="E572" s="172"/>
      <c r="F572" s="150" t="s">
        <v>142</v>
      </c>
    </row>
    <row r="573" spans="1:7" x14ac:dyDescent="0.25">
      <c r="A573" s="330"/>
      <c r="B573" s="331"/>
      <c r="C573" s="331"/>
      <c r="D573" s="331"/>
      <c r="E573" s="173"/>
      <c r="F573" s="153" t="s">
        <v>477</v>
      </c>
    </row>
    <row r="574" spans="1:7" x14ac:dyDescent="0.25">
      <c r="A574" s="174" t="s">
        <v>98</v>
      </c>
      <c r="B574" s="175" t="s">
        <v>13</v>
      </c>
      <c r="C574" s="175" t="s">
        <v>99</v>
      </c>
      <c r="D574" s="177" t="s">
        <v>100</v>
      </c>
      <c r="E574" s="178" t="s">
        <v>101</v>
      </c>
      <c r="F574" s="179" t="s">
        <v>102</v>
      </c>
    </row>
    <row r="575" spans="1:7" x14ac:dyDescent="0.25">
      <c r="A575" s="154"/>
      <c r="B575" s="155"/>
      <c r="C575" s="155"/>
      <c r="D575" s="180"/>
      <c r="E575" s="157"/>
      <c r="F575" s="158"/>
    </row>
    <row r="576" spans="1:7" x14ac:dyDescent="0.25">
      <c r="A576" s="159" t="s">
        <v>103</v>
      </c>
      <c r="B576" s="155"/>
      <c r="C576" s="155"/>
      <c r="D576" s="180"/>
      <c r="E576" s="157"/>
      <c r="F576" s="158"/>
    </row>
    <row r="577" spans="1:6" x14ac:dyDescent="0.25">
      <c r="A577" s="193" t="s">
        <v>379</v>
      </c>
      <c r="B577" s="194" t="s">
        <v>13</v>
      </c>
      <c r="C577" s="194">
        <v>0.01</v>
      </c>
      <c r="D577" s="196"/>
      <c r="E577" s="178"/>
      <c r="F577" s="179"/>
    </row>
    <row r="578" spans="1:6" x14ac:dyDescent="0.25">
      <c r="A578" s="174" t="s">
        <v>224</v>
      </c>
      <c r="B578" s="175" t="s">
        <v>207</v>
      </c>
      <c r="C578" s="175">
        <v>3.5000000000000003E-2</v>
      </c>
      <c r="D578" s="177"/>
      <c r="E578" s="178"/>
      <c r="F578" s="179"/>
    </row>
    <row r="579" spans="1:6" x14ac:dyDescent="0.25">
      <c r="A579" s="174" t="s">
        <v>380</v>
      </c>
      <c r="B579" s="175" t="s">
        <v>13</v>
      </c>
      <c r="C579" s="175">
        <v>0.03</v>
      </c>
      <c r="D579" s="177"/>
      <c r="E579" s="178"/>
      <c r="F579" s="179"/>
    </row>
    <row r="580" spans="1:6" x14ac:dyDescent="0.25">
      <c r="A580" s="174" t="s">
        <v>381</v>
      </c>
      <c r="B580" s="175" t="s">
        <v>123</v>
      </c>
      <c r="C580" s="175">
        <v>0.01</v>
      </c>
      <c r="D580" s="177"/>
      <c r="E580" s="178"/>
      <c r="F580" s="179"/>
    </row>
    <row r="581" spans="1:6" x14ac:dyDescent="0.25">
      <c r="A581" s="174" t="s">
        <v>382</v>
      </c>
      <c r="B581" s="175" t="s">
        <v>132</v>
      </c>
      <c r="C581" s="175">
        <v>7.9000000000000001E-2</v>
      </c>
      <c r="D581" s="177"/>
      <c r="E581" s="178"/>
      <c r="F581" s="179"/>
    </row>
    <row r="582" spans="1:6" x14ac:dyDescent="0.25">
      <c r="A582" s="154"/>
      <c r="B582" s="155"/>
      <c r="C582" s="155"/>
      <c r="D582" s="180"/>
      <c r="E582" s="157" t="s">
        <v>110</v>
      </c>
      <c r="F582" s="160"/>
    </row>
    <row r="583" spans="1:6" x14ac:dyDescent="0.25">
      <c r="A583" s="159" t="s">
        <v>111</v>
      </c>
      <c r="B583" s="155"/>
      <c r="C583" s="155"/>
      <c r="D583" s="180"/>
      <c r="E583" s="157"/>
      <c r="F583" s="158"/>
    </row>
    <row r="584" spans="1:6" x14ac:dyDescent="0.25">
      <c r="A584" s="174" t="s">
        <v>226</v>
      </c>
      <c r="B584" s="175" t="s">
        <v>113</v>
      </c>
      <c r="C584" s="175"/>
      <c r="D584" s="177"/>
      <c r="E584" s="178"/>
      <c r="F584" s="179"/>
    </row>
    <row r="585" spans="1:6" x14ac:dyDescent="0.25">
      <c r="A585" s="154"/>
      <c r="B585" s="155"/>
      <c r="C585" s="155"/>
      <c r="D585" s="180"/>
      <c r="E585" s="157" t="s">
        <v>114</v>
      </c>
      <c r="F585" s="160"/>
    </row>
    <row r="586" spans="1:6" x14ac:dyDescent="0.25">
      <c r="A586" s="161" t="s">
        <v>115</v>
      </c>
      <c r="B586" s="155"/>
      <c r="C586" s="155"/>
      <c r="D586" s="180"/>
      <c r="E586" s="157"/>
      <c r="F586" s="158"/>
    </row>
    <row r="587" spans="1:6" x14ac:dyDescent="0.25">
      <c r="A587" s="174" t="s">
        <v>116</v>
      </c>
      <c r="B587" s="175" t="s">
        <v>59</v>
      </c>
      <c r="C587" s="175"/>
      <c r="D587" s="177"/>
      <c r="E587" s="178"/>
      <c r="F587" s="179"/>
    </row>
    <row r="588" spans="1:6" x14ac:dyDescent="0.25">
      <c r="A588" s="174" t="s">
        <v>323</v>
      </c>
      <c r="B588" s="175" t="s">
        <v>213</v>
      </c>
      <c r="C588" s="175"/>
      <c r="D588" s="177"/>
      <c r="E588" s="178"/>
      <c r="F588" s="179"/>
    </row>
    <row r="589" spans="1:6" x14ac:dyDescent="0.25">
      <c r="A589" s="154"/>
      <c r="B589" s="155"/>
      <c r="C589" s="155"/>
      <c r="D589" s="180"/>
      <c r="E589" s="157" t="s">
        <v>117</v>
      </c>
      <c r="F589" s="160"/>
    </row>
    <row r="590" spans="1:6" x14ac:dyDescent="0.25">
      <c r="A590" s="159" t="s">
        <v>118</v>
      </c>
      <c r="B590" s="155"/>
      <c r="C590" s="155"/>
      <c r="D590" s="180"/>
      <c r="E590" s="157"/>
      <c r="F590" s="158"/>
    </row>
    <row r="591" spans="1:6" x14ac:dyDescent="0.25">
      <c r="A591" s="174"/>
      <c r="B591" s="175"/>
      <c r="C591" s="175"/>
      <c r="D591" s="177"/>
      <c r="E591" s="178"/>
      <c r="F591" s="179"/>
    </row>
    <row r="592" spans="1:6" x14ac:dyDescent="0.25">
      <c r="A592" s="154"/>
      <c r="B592" s="155"/>
      <c r="C592" s="155"/>
      <c r="D592" s="180"/>
      <c r="E592" s="157" t="s">
        <v>119</v>
      </c>
      <c r="F592" s="179"/>
    </row>
    <row r="593" spans="1:7" x14ac:dyDescent="0.25">
      <c r="A593" s="154"/>
      <c r="B593" s="155"/>
      <c r="C593" s="155"/>
      <c r="D593" s="180"/>
      <c r="E593" s="157"/>
      <c r="F593" s="158"/>
    </row>
    <row r="594" spans="1:7" ht="16.5" thickBot="1" x14ac:dyDescent="0.3">
      <c r="A594" s="162"/>
      <c r="B594" s="182"/>
      <c r="C594" s="203"/>
      <c r="D594" s="184" t="s">
        <v>120</v>
      </c>
      <c r="E594" s="185">
        <f>0.5*(SUM(F577:F589))</f>
        <v>0</v>
      </c>
      <c r="F594" s="186"/>
      <c r="G594" s="207"/>
    </row>
    <row r="595" spans="1:7" ht="16.5" thickTop="1" x14ac:dyDescent="0.25"/>
    <row r="596" spans="1:7" ht="16.5" thickBot="1" x14ac:dyDescent="0.3"/>
    <row r="597" spans="1:7" ht="16.5" thickTop="1" x14ac:dyDescent="0.25">
      <c r="A597" s="328" t="s">
        <v>384</v>
      </c>
      <c r="B597" s="329"/>
      <c r="C597" s="329"/>
      <c r="D597" s="329"/>
      <c r="E597" s="172"/>
      <c r="F597" s="150" t="s">
        <v>142</v>
      </c>
    </row>
    <row r="598" spans="1:7" x14ac:dyDescent="0.25">
      <c r="A598" s="330"/>
      <c r="B598" s="331"/>
      <c r="C598" s="331"/>
      <c r="D598" s="331"/>
      <c r="E598" s="173"/>
      <c r="F598" s="153" t="s">
        <v>478</v>
      </c>
    </row>
    <row r="599" spans="1:7" x14ac:dyDescent="0.25">
      <c r="A599" s="174" t="s">
        <v>98</v>
      </c>
      <c r="B599" s="175" t="s">
        <v>13</v>
      </c>
      <c r="C599" s="175" t="s">
        <v>99</v>
      </c>
      <c r="D599" s="177" t="s">
        <v>100</v>
      </c>
      <c r="E599" s="178" t="s">
        <v>101</v>
      </c>
      <c r="F599" s="179" t="s">
        <v>102</v>
      </c>
    </row>
    <row r="600" spans="1:7" x14ac:dyDescent="0.25">
      <c r="A600" s="154"/>
      <c r="B600" s="155"/>
      <c r="C600" s="155"/>
      <c r="D600" s="180"/>
      <c r="E600" s="157"/>
      <c r="F600" s="158"/>
    </row>
    <row r="601" spans="1:7" x14ac:dyDescent="0.25">
      <c r="A601" s="159" t="s">
        <v>103</v>
      </c>
      <c r="B601" s="155"/>
      <c r="C601" s="155"/>
      <c r="D601" s="180"/>
      <c r="E601" s="157"/>
      <c r="F601" s="158"/>
    </row>
    <row r="602" spans="1:7" x14ac:dyDescent="0.25">
      <c r="A602" s="174" t="s">
        <v>261</v>
      </c>
      <c r="B602" s="175" t="s">
        <v>132</v>
      </c>
      <c r="C602" s="175">
        <v>6.0000000000000001E-3</v>
      </c>
      <c r="D602" s="177"/>
      <c r="E602" s="178"/>
      <c r="F602" s="179"/>
    </row>
    <row r="603" spans="1:7" x14ac:dyDescent="0.25">
      <c r="A603" s="174" t="s">
        <v>383</v>
      </c>
      <c r="B603" s="175" t="s">
        <v>132</v>
      </c>
      <c r="C603" s="175">
        <v>4.4999999999999998E-2</v>
      </c>
      <c r="D603" s="177"/>
      <c r="E603" s="178"/>
      <c r="F603" s="179"/>
    </row>
    <row r="604" spans="1:7" x14ac:dyDescent="0.25">
      <c r="A604" s="154"/>
      <c r="B604" s="155"/>
      <c r="C604" s="155"/>
      <c r="D604" s="180"/>
      <c r="E604" s="157" t="s">
        <v>110</v>
      </c>
      <c r="F604" s="160"/>
    </row>
    <row r="605" spans="1:7" x14ac:dyDescent="0.25">
      <c r="A605" s="159" t="s">
        <v>111</v>
      </c>
      <c r="B605" s="155"/>
      <c r="C605" s="155"/>
      <c r="D605" s="180"/>
      <c r="E605" s="157"/>
      <c r="F605" s="158"/>
    </row>
    <row r="606" spans="1:7" x14ac:dyDescent="0.25">
      <c r="A606" s="174" t="s">
        <v>226</v>
      </c>
      <c r="B606" s="175" t="s">
        <v>113</v>
      </c>
      <c r="C606" s="175"/>
      <c r="D606" s="177"/>
      <c r="E606" s="178"/>
      <c r="F606" s="179"/>
    </row>
    <row r="607" spans="1:7" x14ac:dyDescent="0.25">
      <c r="A607" s="154"/>
      <c r="B607" s="155"/>
      <c r="C607" s="155"/>
      <c r="D607" s="180"/>
      <c r="E607" s="157" t="s">
        <v>114</v>
      </c>
      <c r="F607" s="160"/>
    </row>
    <row r="608" spans="1:7" x14ac:dyDescent="0.25">
      <c r="A608" s="161" t="s">
        <v>115</v>
      </c>
      <c r="B608" s="155"/>
      <c r="C608" s="155"/>
      <c r="D608" s="180"/>
      <c r="E608" s="157"/>
      <c r="F608" s="158"/>
    </row>
    <row r="609" spans="1:7" x14ac:dyDescent="0.25">
      <c r="A609" s="174" t="s">
        <v>116</v>
      </c>
      <c r="B609" s="175" t="s">
        <v>59</v>
      </c>
      <c r="C609" s="175"/>
      <c r="D609" s="177"/>
      <c r="E609" s="178"/>
      <c r="F609" s="179"/>
    </row>
    <row r="610" spans="1:7" x14ac:dyDescent="0.25">
      <c r="A610" s="174" t="s">
        <v>323</v>
      </c>
      <c r="B610" s="175" t="s">
        <v>213</v>
      </c>
      <c r="C610" s="175"/>
      <c r="D610" s="177"/>
      <c r="E610" s="178"/>
      <c r="F610" s="179"/>
    </row>
    <row r="611" spans="1:7" x14ac:dyDescent="0.25">
      <c r="A611" s="154"/>
      <c r="B611" s="155"/>
      <c r="C611" s="155"/>
      <c r="D611" s="180"/>
      <c r="E611" s="157" t="s">
        <v>117</v>
      </c>
      <c r="F611" s="160"/>
    </row>
    <row r="612" spans="1:7" x14ac:dyDescent="0.25">
      <c r="A612" s="159" t="s">
        <v>118</v>
      </c>
      <c r="B612" s="155"/>
      <c r="C612" s="155"/>
      <c r="D612" s="180"/>
      <c r="E612" s="157"/>
      <c r="F612" s="158"/>
    </row>
    <row r="613" spans="1:7" x14ac:dyDescent="0.25">
      <c r="A613" s="174"/>
      <c r="B613" s="175"/>
      <c r="C613" s="175"/>
      <c r="D613" s="177"/>
      <c r="E613" s="178"/>
      <c r="F613" s="179"/>
    </row>
    <row r="614" spans="1:7" x14ac:dyDescent="0.25">
      <c r="A614" s="154"/>
      <c r="B614" s="155"/>
      <c r="C614" s="155"/>
      <c r="D614" s="180"/>
      <c r="E614" s="157" t="s">
        <v>119</v>
      </c>
      <c r="F614" s="179"/>
    </row>
    <row r="615" spans="1:7" x14ac:dyDescent="0.25">
      <c r="A615" s="154"/>
      <c r="B615" s="155"/>
      <c r="C615" s="155"/>
      <c r="D615" s="180"/>
      <c r="E615" s="157"/>
      <c r="F615" s="158"/>
    </row>
    <row r="616" spans="1:7" ht="16.5" thickBot="1" x14ac:dyDescent="0.3">
      <c r="A616" s="162"/>
      <c r="B616" s="182"/>
      <c r="C616" s="203"/>
      <c r="D616" s="184" t="s">
        <v>120</v>
      </c>
      <c r="E616" s="185"/>
      <c r="F616" s="186"/>
      <c r="G616" s="207"/>
    </row>
    <row r="617" spans="1:7" ht="16.5" thickTop="1" x14ac:dyDescent="0.25"/>
    <row r="618" spans="1:7" ht="16.5" thickBot="1" x14ac:dyDescent="0.3"/>
    <row r="619" spans="1:7" ht="16.5" thickTop="1" x14ac:dyDescent="0.25">
      <c r="A619" s="336" t="s">
        <v>385</v>
      </c>
      <c r="B619" s="337"/>
      <c r="C619" s="337"/>
      <c r="D619" s="337"/>
      <c r="E619" s="172"/>
      <c r="F619" s="150" t="s">
        <v>97</v>
      </c>
    </row>
    <row r="620" spans="1:7" x14ac:dyDescent="0.25">
      <c r="A620" s="338"/>
      <c r="B620" s="339"/>
      <c r="C620" s="339"/>
      <c r="D620" s="339"/>
      <c r="E620" s="173"/>
      <c r="F620" s="153" t="s">
        <v>479</v>
      </c>
    </row>
    <row r="621" spans="1:7" x14ac:dyDescent="0.25">
      <c r="A621" s="174" t="s">
        <v>98</v>
      </c>
      <c r="B621" s="175" t="s">
        <v>13</v>
      </c>
      <c r="C621" s="175" t="s">
        <v>99</v>
      </c>
      <c r="D621" s="177" t="s">
        <v>100</v>
      </c>
      <c r="E621" s="178" t="s">
        <v>101</v>
      </c>
      <c r="F621" s="179" t="s">
        <v>102</v>
      </c>
    </row>
    <row r="622" spans="1:7" x14ac:dyDescent="0.25">
      <c r="A622" s="154"/>
      <c r="B622" s="155"/>
      <c r="C622" s="155"/>
      <c r="D622" s="180"/>
      <c r="E622" s="157"/>
      <c r="F622" s="158"/>
    </row>
    <row r="623" spans="1:7" x14ac:dyDescent="0.25">
      <c r="A623" s="159" t="s">
        <v>103</v>
      </c>
      <c r="B623" s="155"/>
      <c r="C623" s="155"/>
      <c r="D623" s="180"/>
      <c r="E623" s="157"/>
      <c r="F623" s="158"/>
    </row>
    <row r="624" spans="1:7" x14ac:dyDescent="0.25">
      <c r="A624" s="193" t="s">
        <v>379</v>
      </c>
      <c r="B624" s="194" t="s">
        <v>13</v>
      </c>
      <c r="C624" s="310">
        <v>3.0000000000000001E-3</v>
      </c>
      <c r="D624" s="196"/>
      <c r="E624" s="178"/>
      <c r="F624" s="179"/>
    </row>
    <row r="625" spans="1:6" x14ac:dyDescent="0.25">
      <c r="A625" s="174" t="s">
        <v>224</v>
      </c>
      <c r="B625" s="175" t="s">
        <v>207</v>
      </c>
      <c r="C625" s="309">
        <v>1.2E-2</v>
      </c>
      <c r="D625" s="177"/>
      <c r="E625" s="178"/>
      <c r="F625" s="179"/>
    </row>
    <row r="626" spans="1:6" x14ac:dyDescent="0.25">
      <c r="A626" s="174" t="s">
        <v>380</v>
      </c>
      <c r="B626" s="175" t="s">
        <v>13</v>
      </c>
      <c r="C626" s="175">
        <v>0.01</v>
      </c>
      <c r="D626" s="177"/>
      <c r="E626" s="178"/>
      <c r="F626" s="179"/>
    </row>
    <row r="627" spans="1:6" x14ac:dyDescent="0.25">
      <c r="A627" s="174" t="s">
        <v>381</v>
      </c>
      <c r="B627" s="175" t="s">
        <v>123</v>
      </c>
      <c r="C627" s="309">
        <v>3.0000000000000001E-3</v>
      </c>
      <c r="D627" s="177"/>
      <c r="E627" s="178"/>
      <c r="F627" s="179"/>
    </row>
    <row r="628" spans="1:6" x14ac:dyDescent="0.25">
      <c r="A628" s="174" t="s">
        <v>382</v>
      </c>
      <c r="B628" s="175" t="s">
        <v>132</v>
      </c>
      <c r="C628" s="311">
        <v>2.5000000000000001E-2</v>
      </c>
      <c r="D628" s="177"/>
      <c r="E628" s="178"/>
      <c r="F628" s="179"/>
    </row>
    <row r="629" spans="1:6" x14ac:dyDescent="0.25">
      <c r="A629" s="154"/>
      <c r="B629" s="155"/>
      <c r="C629" s="155"/>
      <c r="D629" s="180"/>
      <c r="E629" s="157" t="s">
        <v>110</v>
      </c>
      <c r="F629" s="160"/>
    </row>
    <row r="630" spans="1:6" x14ac:dyDescent="0.25">
      <c r="A630" s="159" t="s">
        <v>111</v>
      </c>
      <c r="B630" s="155"/>
      <c r="C630" s="155"/>
      <c r="D630" s="180"/>
      <c r="E630" s="157"/>
      <c r="F630" s="158"/>
    </row>
    <row r="631" spans="1:6" x14ac:dyDescent="0.25">
      <c r="A631" s="174" t="s">
        <v>226</v>
      </c>
      <c r="B631" s="175" t="s">
        <v>113</v>
      </c>
      <c r="C631" s="175"/>
      <c r="D631" s="177"/>
      <c r="E631" s="178"/>
      <c r="F631" s="179"/>
    </row>
    <row r="632" spans="1:6" x14ac:dyDescent="0.25">
      <c r="A632" s="154"/>
      <c r="B632" s="155"/>
      <c r="C632" s="155"/>
      <c r="D632" s="180"/>
      <c r="E632" s="157" t="s">
        <v>114</v>
      </c>
      <c r="F632" s="160"/>
    </row>
    <row r="633" spans="1:6" x14ac:dyDescent="0.25">
      <c r="A633" s="161" t="s">
        <v>115</v>
      </c>
      <c r="B633" s="155"/>
      <c r="C633" s="155"/>
      <c r="D633" s="180"/>
      <c r="E633" s="157"/>
      <c r="F633" s="158"/>
    </row>
    <row r="634" spans="1:6" x14ac:dyDescent="0.25">
      <c r="A634" s="174" t="s">
        <v>116</v>
      </c>
      <c r="B634" s="175" t="s">
        <v>59</v>
      </c>
      <c r="C634" s="175"/>
      <c r="D634" s="177"/>
      <c r="E634" s="178"/>
      <c r="F634" s="179"/>
    </row>
    <row r="635" spans="1:6" x14ac:dyDescent="0.25">
      <c r="A635" s="174" t="s">
        <v>323</v>
      </c>
      <c r="B635" s="175" t="s">
        <v>213</v>
      </c>
      <c r="C635" s="309"/>
      <c r="D635" s="177"/>
      <c r="E635" s="178"/>
      <c r="F635" s="179"/>
    </row>
    <row r="636" spans="1:6" x14ac:dyDescent="0.25">
      <c r="A636" s="154"/>
      <c r="B636" s="155"/>
      <c r="C636" s="155"/>
      <c r="D636" s="180"/>
      <c r="E636" s="157" t="s">
        <v>117</v>
      </c>
      <c r="F636" s="160"/>
    </row>
    <row r="637" spans="1:6" x14ac:dyDescent="0.25">
      <c r="A637" s="159" t="s">
        <v>118</v>
      </c>
      <c r="B637" s="155"/>
      <c r="C637" s="155"/>
      <c r="D637" s="180"/>
      <c r="E637" s="157"/>
      <c r="F637" s="158"/>
    </row>
    <row r="638" spans="1:6" x14ac:dyDescent="0.25">
      <c r="A638" s="174"/>
      <c r="B638" s="175"/>
      <c r="C638" s="175"/>
      <c r="D638" s="177"/>
      <c r="E638" s="178"/>
      <c r="F638" s="179"/>
    </row>
    <row r="639" spans="1:6" x14ac:dyDescent="0.25">
      <c r="A639" s="154"/>
      <c r="B639" s="155"/>
      <c r="C639" s="155"/>
      <c r="D639" s="180"/>
      <c r="E639" s="157" t="s">
        <v>119</v>
      </c>
      <c r="F639" s="179">
        <v>0</v>
      </c>
    </row>
    <row r="640" spans="1:6" x14ac:dyDescent="0.25">
      <c r="A640" s="154"/>
      <c r="B640" s="155"/>
      <c r="C640" s="155"/>
      <c r="D640" s="180"/>
      <c r="E640" s="157"/>
      <c r="F640" s="158"/>
    </row>
    <row r="641" spans="1:6" ht="16.5" thickBot="1" x14ac:dyDescent="0.3">
      <c r="A641" s="162"/>
      <c r="B641" s="182"/>
      <c r="C641" s="203"/>
      <c r="D641" s="184" t="s">
        <v>120</v>
      </c>
      <c r="E641" s="185">
        <f>0.5*(SUM(F624:F636))</f>
        <v>0</v>
      </c>
      <c r="F641" s="186">
        <f>+ROUND(E641,0)</f>
        <v>0</v>
      </c>
    </row>
    <row r="642" spans="1:6" ht="16.5" thickTop="1" x14ac:dyDescent="0.25"/>
    <row r="643" spans="1:6" ht="16.5" thickBot="1" x14ac:dyDescent="0.3"/>
    <row r="644" spans="1:6" ht="16.5" thickTop="1" x14ac:dyDescent="0.25">
      <c r="A644" s="328" t="s">
        <v>360</v>
      </c>
      <c r="B644" s="329"/>
      <c r="C644" s="329"/>
      <c r="D644" s="329"/>
      <c r="E644" s="172"/>
      <c r="F644" s="150" t="s">
        <v>97</v>
      </c>
    </row>
    <row r="645" spans="1:6" x14ac:dyDescent="0.25">
      <c r="A645" s="330"/>
      <c r="B645" s="331"/>
      <c r="C645" s="331"/>
      <c r="D645" s="331"/>
      <c r="E645" s="173"/>
      <c r="F645" s="153" t="s">
        <v>480</v>
      </c>
    </row>
    <row r="646" spans="1:6" x14ac:dyDescent="0.25">
      <c r="A646" s="174" t="s">
        <v>98</v>
      </c>
      <c r="B646" s="175" t="s">
        <v>13</v>
      </c>
      <c r="C646" s="175" t="s">
        <v>99</v>
      </c>
      <c r="D646" s="177" t="s">
        <v>100</v>
      </c>
      <c r="E646" s="178" t="s">
        <v>101</v>
      </c>
      <c r="F646" s="179" t="s">
        <v>102</v>
      </c>
    </row>
    <row r="647" spans="1:6" x14ac:dyDescent="0.25">
      <c r="A647" s="154"/>
      <c r="B647" s="155"/>
      <c r="C647" s="155"/>
      <c r="D647" s="180"/>
      <c r="E647" s="157"/>
      <c r="F647" s="158"/>
    </row>
    <row r="648" spans="1:6" x14ac:dyDescent="0.25">
      <c r="A648" s="159" t="s">
        <v>103</v>
      </c>
      <c r="B648" s="155"/>
      <c r="C648" s="155"/>
      <c r="D648" s="180"/>
      <c r="E648" s="157"/>
      <c r="F648" s="158"/>
    </row>
    <row r="649" spans="1:6" x14ac:dyDescent="0.25">
      <c r="A649" s="174" t="s">
        <v>261</v>
      </c>
      <c r="B649" s="175" t="s">
        <v>132</v>
      </c>
      <c r="C649" s="175">
        <v>0.01</v>
      </c>
      <c r="D649" s="177"/>
      <c r="E649" s="178"/>
      <c r="F649" s="179"/>
    </row>
    <row r="650" spans="1:6" x14ac:dyDescent="0.25">
      <c r="A650" s="174" t="s">
        <v>359</v>
      </c>
      <c r="B650" s="175" t="s">
        <v>132</v>
      </c>
      <c r="C650" s="175">
        <v>0.03</v>
      </c>
      <c r="D650" s="177"/>
      <c r="E650" s="178"/>
      <c r="F650" s="179"/>
    </row>
    <row r="651" spans="1:6" x14ac:dyDescent="0.25">
      <c r="A651" s="154"/>
      <c r="B651" s="155"/>
      <c r="C651" s="155"/>
      <c r="D651" s="180"/>
      <c r="E651" s="157" t="s">
        <v>110</v>
      </c>
      <c r="F651" s="160"/>
    </row>
    <row r="652" spans="1:6" x14ac:dyDescent="0.25">
      <c r="A652" s="159" t="s">
        <v>111</v>
      </c>
      <c r="B652" s="155"/>
      <c r="C652" s="155"/>
      <c r="D652" s="180"/>
      <c r="E652" s="157"/>
      <c r="F652" s="158"/>
    </row>
    <row r="653" spans="1:6" x14ac:dyDescent="0.25">
      <c r="A653" s="174" t="s">
        <v>226</v>
      </c>
      <c r="B653" s="175" t="s">
        <v>113</v>
      </c>
      <c r="C653" s="213"/>
      <c r="D653" s="177"/>
      <c r="E653" s="178"/>
      <c r="F653" s="179"/>
    </row>
    <row r="654" spans="1:6" x14ac:dyDescent="0.25">
      <c r="A654" s="154"/>
      <c r="B654" s="155"/>
      <c r="C654" s="155"/>
      <c r="D654" s="180"/>
      <c r="E654" s="157" t="s">
        <v>114</v>
      </c>
      <c r="F654" s="160"/>
    </row>
    <row r="655" spans="1:6" x14ac:dyDescent="0.25">
      <c r="A655" s="161" t="s">
        <v>115</v>
      </c>
      <c r="B655" s="155"/>
      <c r="C655" s="155"/>
      <c r="D655" s="180"/>
      <c r="E655" s="157"/>
      <c r="F655" s="158"/>
    </row>
    <row r="656" spans="1:6" x14ac:dyDescent="0.25">
      <c r="A656" s="174" t="s">
        <v>116</v>
      </c>
      <c r="B656" s="175" t="s">
        <v>59</v>
      </c>
      <c r="C656" s="175"/>
      <c r="D656" s="177"/>
      <c r="E656" s="178"/>
      <c r="F656" s="179"/>
    </row>
    <row r="657" spans="1:6" x14ac:dyDescent="0.25">
      <c r="A657" s="174" t="s">
        <v>323</v>
      </c>
      <c r="B657" s="175" t="s">
        <v>213</v>
      </c>
      <c r="C657" s="175"/>
      <c r="D657" s="177"/>
      <c r="E657" s="178"/>
      <c r="F657" s="179"/>
    </row>
    <row r="658" spans="1:6" x14ac:dyDescent="0.25">
      <c r="A658" s="154"/>
      <c r="B658" s="155"/>
      <c r="C658" s="155"/>
      <c r="D658" s="180"/>
      <c r="E658" s="157" t="s">
        <v>117</v>
      </c>
      <c r="F658" s="160"/>
    </row>
    <row r="659" spans="1:6" x14ac:dyDescent="0.25">
      <c r="A659" s="159" t="s">
        <v>118</v>
      </c>
      <c r="B659" s="155"/>
      <c r="C659" s="155"/>
      <c r="D659" s="180"/>
      <c r="E659" s="157"/>
      <c r="F659" s="158"/>
    </row>
    <row r="660" spans="1:6" x14ac:dyDescent="0.25">
      <c r="A660" s="174"/>
      <c r="B660" s="175"/>
      <c r="C660" s="175"/>
      <c r="D660" s="177"/>
      <c r="E660" s="178"/>
      <c r="F660" s="179"/>
    </row>
    <row r="661" spans="1:6" x14ac:dyDescent="0.25">
      <c r="A661" s="154"/>
      <c r="B661" s="155"/>
      <c r="C661" s="155"/>
      <c r="D661" s="180"/>
      <c r="E661" s="157" t="s">
        <v>119</v>
      </c>
      <c r="F661" s="179"/>
    </row>
    <row r="662" spans="1:6" x14ac:dyDescent="0.25">
      <c r="A662" s="154"/>
      <c r="B662" s="155"/>
      <c r="C662" s="155"/>
      <c r="D662" s="180"/>
      <c r="E662" s="157"/>
      <c r="F662" s="158"/>
    </row>
    <row r="663" spans="1:6" ht="16.5" thickBot="1" x14ac:dyDescent="0.3">
      <c r="A663" s="162"/>
      <c r="B663" s="182"/>
      <c r="C663" s="203"/>
      <c r="D663" s="184" t="s">
        <v>120</v>
      </c>
      <c r="E663" s="185"/>
      <c r="F663" s="186"/>
    </row>
    <row r="664" spans="1:6" ht="16.5" thickTop="1" x14ac:dyDescent="0.25"/>
    <row r="665" spans="1:6" ht="16.5" thickBot="1" x14ac:dyDescent="0.3"/>
    <row r="666" spans="1:6" ht="16.5" thickTop="1" x14ac:dyDescent="0.25">
      <c r="A666" s="328" t="s">
        <v>386</v>
      </c>
      <c r="B666" s="329"/>
      <c r="C666" s="329"/>
      <c r="D666" s="329"/>
      <c r="E666" s="172"/>
      <c r="F666" s="150" t="s">
        <v>97</v>
      </c>
    </row>
    <row r="667" spans="1:6" x14ac:dyDescent="0.25">
      <c r="A667" s="330"/>
      <c r="B667" s="331"/>
      <c r="C667" s="331"/>
      <c r="D667" s="331"/>
      <c r="E667" s="173"/>
      <c r="F667" s="153" t="s">
        <v>481</v>
      </c>
    </row>
    <row r="668" spans="1:6" x14ac:dyDescent="0.25">
      <c r="A668" s="174" t="s">
        <v>98</v>
      </c>
      <c r="B668" s="175" t="s">
        <v>13</v>
      </c>
      <c r="C668" s="175" t="s">
        <v>99</v>
      </c>
      <c r="D668" s="177" t="s">
        <v>100</v>
      </c>
      <c r="E668" s="178" t="s">
        <v>101</v>
      </c>
      <c r="F668" s="179" t="s">
        <v>102</v>
      </c>
    </row>
    <row r="669" spans="1:6" x14ac:dyDescent="0.25">
      <c r="A669" s="154"/>
      <c r="B669" s="155"/>
      <c r="C669" s="155"/>
      <c r="D669" s="180"/>
      <c r="E669" s="157"/>
      <c r="F669" s="158"/>
    </row>
    <row r="670" spans="1:6" x14ac:dyDescent="0.25">
      <c r="A670" s="159" t="s">
        <v>103</v>
      </c>
      <c r="B670" s="155"/>
      <c r="C670" s="155"/>
      <c r="D670" s="180"/>
      <c r="E670" s="157"/>
      <c r="F670" s="158"/>
    </row>
    <row r="671" spans="1:6" x14ac:dyDescent="0.25">
      <c r="A671" s="193" t="s">
        <v>261</v>
      </c>
      <c r="B671" s="194" t="s">
        <v>132</v>
      </c>
      <c r="C671" s="194">
        <v>0.01</v>
      </c>
      <c r="D671" s="196"/>
      <c r="E671" s="178"/>
      <c r="F671" s="179"/>
    </row>
    <row r="672" spans="1:6" x14ac:dyDescent="0.25">
      <c r="A672" s="174" t="s">
        <v>387</v>
      </c>
      <c r="B672" s="175" t="s">
        <v>207</v>
      </c>
      <c r="C672" s="175">
        <v>0.02</v>
      </c>
      <c r="D672" s="177"/>
      <c r="E672" s="178"/>
      <c r="F672" s="179"/>
    </row>
    <row r="673" spans="1:6" x14ac:dyDescent="0.25">
      <c r="A673" s="154"/>
      <c r="B673" s="155"/>
      <c r="C673" s="155"/>
      <c r="D673" s="180"/>
      <c r="E673" s="157" t="s">
        <v>110</v>
      </c>
      <c r="F673" s="160"/>
    </row>
    <row r="674" spans="1:6" x14ac:dyDescent="0.25">
      <c r="A674" s="159" t="s">
        <v>111</v>
      </c>
      <c r="B674" s="155"/>
      <c r="C674" s="155"/>
      <c r="D674" s="180"/>
      <c r="E674" s="157"/>
      <c r="F674" s="158"/>
    </row>
    <row r="675" spans="1:6" x14ac:dyDescent="0.25">
      <c r="A675" s="174" t="s">
        <v>226</v>
      </c>
      <c r="B675" s="175" t="s">
        <v>113</v>
      </c>
      <c r="C675" s="175"/>
      <c r="D675" s="177"/>
      <c r="E675" s="178"/>
      <c r="F675" s="179"/>
    </row>
    <row r="676" spans="1:6" x14ac:dyDescent="0.25">
      <c r="A676" s="154"/>
      <c r="B676" s="155"/>
      <c r="C676" s="155"/>
      <c r="D676" s="180"/>
      <c r="E676" s="157" t="s">
        <v>114</v>
      </c>
      <c r="F676" s="160"/>
    </row>
    <row r="677" spans="1:6" x14ac:dyDescent="0.25">
      <c r="A677" s="161" t="s">
        <v>115</v>
      </c>
      <c r="B677" s="155"/>
      <c r="C677" s="155"/>
      <c r="D677" s="180"/>
      <c r="E677" s="157"/>
      <c r="F677" s="158"/>
    </row>
    <row r="678" spans="1:6" x14ac:dyDescent="0.25">
      <c r="A678" s="174" t="s">
        <v>116</v>
      </c>
      <c r="B678" s="175" t="s">
        <v>59</v>
      </c>
      <c r="C678" s="175"/>
      <c r="D678" s="177"/>
      <c r="E678" s="178"/>
      <c r="F678" s="179"/>
    </row>
    <row r="679" spans="1:6" x14ac:dyDescent="0.25">
      <c r="A679" s="154"/>
      <c r="B679" s="155"/>
      <c r="C679" s="155"/>
      <c r="D679" s="180"/>
      <c r="E679" s="157" t="s">
        <v>117</v>
      </c>
      <c r="F679" s="160"/>
    </row>
    <row r="680" spans="1:6" x14ac:dyDescent="0.25">
      <c r="A680" s="159" t="s">
        <v>118</v>
      </c>
      <c r="B680" s="155"/>
      <c r="C680" s="155"/>
      <c r="D680" s="180"/>
      <c r="E680" s="157"/>
      <c r="F680" s="158"/>
    </row>
    <row r="681" spans="1:6" x14ac:dyDescent="0.25">
      <c r="A681" s="174"/>
      <c r="B681" s="175"/>
      <c r="C681" s="175"/>
      <c r="D681" s="177"/>
      <c r="E681" s="178"/>
      <c r="F681" s="179"/>
    </row>
    <row r="682" spans="1:6" x14ac:dyDescent="0.25">
      <c r="A682" s="154"/>
      <c r="B682" s="155"/>
      <c r="C682" s="155"/>
      <c r="D682" s="180"/>
      <c r="E682" s="157" t="s">
        <v>119</v>
      </c>
      <c r="F682" s="179">
        <v>0</v>
      </c>
    </row>
    <row r="683" spans="1:6" x14ac:dyDescent="0.25">
      <c r="A683" s="154"/>
      <c r="B683" s="155"/>
      <c r="C683" s="155"/>
      <c r="D683" s="180"/>
      <c r="E683" s="157"/>
      <c r="F683" s="158"/>
    </row>
    <row r="684" spans="1:6" ht="16.5" thickBot="1" x14ac:dyDescent="0.3">
      <c r="A684" s="162"/>
      <c r="B684" s="182"/>
      <c r="C684" s="203"/>
      <c r="D684" s="184" t="s">
        <v>120</v>
      </c>
      <c r="E684" s="185"/>
      <c r="F684" s="186"/>
    </row>
    <row r="685" spans="1:6" ht="16.5" thickTop="1" x14ac:dyDescent="0.25"/>
    <row r="686" spans="1:6" ht="16.5" thickBot="1" x14ac:dyDescent="0.3"/>
    <row r="687" spans="1:6" ht="16.5" thickTop="1" x14ac:dyDescent="0.25">
      <c r="A687" s="328" t="s">
        <v>388</v>
      </c>
      <c r="B687" s="329"/>
      <c r="C687" s="329"/>
      <c r="D687" s="329"/>
      <c r="E687" s="172"/>
      <c r="F687" s="150" t="s">
        <v>142</v>
      </c>
    </row>
    <row r="688" spans="1:6" x14ac:dyDescent="0.25">
      <c r="A688" s="330"/>
      <c r="B688" s="331"/>
      <c r="C688" s="331"/>
      <c r="D688" s="331"/>
      <c r="E688" s="173"/>
      <c r="F688" s="153" t="s">
        <v>482</v>
      </c>
    </row>
    <row r="689" spans="1:6" x14ac:dyDescent="0.25">
      <c r="A689" s="174" t="s">
        <v>98</v>
      </c>
      <c r="B689" s="175" t="s">
        <v>13</v>
      </c>
      <c r="C689" s="175" t="s">
        <v>99</v>
      </c>
      <c r="D689" s="177" t="s">
        <v>100</v>
      </c>
      <c r="E689" s="178" t="s">
        <v>101</v>
      </c>
      <c r="F689" s="179" t="s">
        <v>102</v>
      </c>
    </row>
    <row r="690" spans="1:6" x14ac:dyDescent="0.25">
      <c r="A690" s="154"/>
      <c r="B690" s="155"/>
      <c r="C690" s="155"/>
      <c r="D690" s="180"/>
      <c r="E690" s="157"/>
      <c r="F690" s="158"/>
    </row>
    <row r="691" spans="1:6" x14ac:dyDescent="0.25">
      <c r="A691" s="159" t="s">
        <v>103</v>
      </c>
      <c r="B691" s="155"/>
      <c r="C691" s="155"/>
      <c r="D691" s="180"/>
      <c r="E691" s="157"/>
      <c r="F691" s="158"/>
    </row>
    <row r="692" spans="1:6" x14ac:dyDescent="0.25">
      <c r="A692" s="174" t="s">
        <v>222</v>
      </c>
      <c r="B692" s="175" t="s">
        <v>223</v>
      </c>
      <c r="C692" s="175">
        <v>2E-3</v>
      </c>
      <c r="D692" s="177"/>
      <c r="E692" s="178"/>
      <c r="F692" s="179"/>
    </row>
    <row r="693" spans="1:6" x14ac:dyDescent="0.25">
      <c r="A693" s="174" t="s">
        <v>259</v>
      </c>
      <c r="B693" s="175" t="s">
        <v>260</v>
      </c>
      <c r="C693" s="175">
        <v>4.4999999999999998E-2</v>
      </c>
      <c r="D693" s="177"/>
      <c r="E693" s="178"/>
      <c r="F693" s="179"/>
    </row>
    <row r="694" spans="1:6" x14ac:dyDescent="0.25">
      <c r="A694" s="174" t="s">
        <v>261</v>
      </c>
      <c r="B694" s="175" t="s">
        <v>132</v>
      </c>
      <c r="C694" s="175">
        <v>6.0000000000000001E-3</v>
      </c>
      <c r="D694" s="177"/>
      <c r="E694" s="178"/>
      <c r="F694" s="179"/>
    </row>
    <row r="695" spans="1:6" x14ac:dyDescent="0.25">
      <c r="A695" s="154"/>
      <c r="B695" s="155"/>
      <c r="C695" s="155"/>
      <c r="D695" s="180"/>
      <c r="E695" s="157" t="s">
        <v>110</v>
      </c>
      <c r="F695" s="160"/>
    </row>
    <row r="696" spans="1:6" x14ac:dyDescent="0.25">
      <c r="A696" s="159" t="s">
        <v>111</v>
      </c>
      <c r="B696" s="155"/>
      <c r="C696" s="155"/>
      <c r="D696" s="180"/>
      <c r="E696" s="157"/>
      <c r="F696" s="158"/>
    </row>
    <row r="697" spans="1:6" x14ac:dyDescent="0.25">
      <c r="A697" s="174" t="s">
        <v>226</v>
      </c>
      <c r="B697" s="175" t="s">
        <v>113</v>
      </c>
      <c r="C697" s="175"/>
      <c r="D697" s="177"/>
      <c r="E697" s="178"/>
      <c r="F697" s="179"/>
    </row>
    <row r="698" spans="1:6" x14ac:dyDescent="0.25">
      <c r="A698" s="154"/>
      <c r="B698" s="155"/>
      <c r="C698" s="155"/>
      <c r="D698" s="180"/>
      <c r="E698" s="157" t="s">
        <v>114</v>
      </c>
      <c r="F698" s="160"/>
    </row>
    <row r="699" spans="1:6" x14ac:dyDescent="0.25">
      <c r="A699" s="161" t="s">
        <v>115</v>
      </c>
      <c r="B699" s="155"/>
      <c r="C699" s="155"/>
      <c r="D699" s="180"/>
      <c r="E699" s="157"/>
      <c r="F699" s="158"/>
    </row>
    <row r="700" spans="1:6" x14ac:dyDescent="0.25">
      <c r="A700" s="174" t="s">
        <v>323</v>
      </c>
      <c r="B700" s="175" t="s">
        <v>213</v>
      </c>
      <c r="C700" s="175"/>
      <c r="D700" s="177"/>
      <c r="E700" s="178"/>
      <c r="F700" s="179"/>
    </row>
    <row r="701" spans="1:6" x14ac:dyDescent="0.25">
      <c r="A701" s="174" t="s">
        <v>116</v>
      </c>
      <c r="B701" s="175" t="s">
        <v>59</v>
      </c>
      <c r="C701" s="175"/>
      <c r="D701" s="177"/>
      <c r="E701" s="178"/>
      <c r="F701" s="179"/>
    </row>
    <row r="702" spans="1:6" x14ac:dyDescent="0.25">
      <c r="A702" s="154"/>
      <c r="B702" s="155"/>
      <c r="C702" s="155"/>
      <c r="D702" s="180"/>
      <c r="E702" s="157" t="s">
        <v>117</v>
      </c>
      <c r="F702" s="160"/>
    </row>
    <row r="703" spans="1:6" x14ac:dyDescent="0.25">
      <c r="A703" s="159" t="s">
        <v>118</v>
      </c>
      <c r="B703" s="155"/>
      <c r="C703" s="155"/>
      <c r="D703" s="180"/>
      <c r="E703" s="157"/>
      <c r="F703" s="158"/>
    </row>
    <row r="704" spans="1:6" x14ac:dyDescent="0.25">
      <c r="A704" s="174"/>
      <c r="B704" s="175"/>
      <c r="C704" s="175"/>
      <c r="D704" s="177"/>
      <c r="E704" s="178"/>
      <c r="F704" s="179"/>
    </row>
    <row r="705" spans="1:6" x14ac:dyDescent="0.25">
      <c r="A705" s="154"/>
      <c r="B705" s="155"/>
      <c r="C705" s="155"/>
      <c r="D705" s="180"/>
      <c r="E705" s="157" t="s">
        <v>119</v>
      </c>
      <c r="F705" s="179"/>
    </row>
    <row r="706" spans="1:6" x14ac:dyDescent="0.25">
      <c r="A706" s="154"/>
      <c r="B706" s="155"/>
      <c r="C706" s="155"/>
      <c r="D706" s="180"/>
      <c r="E706" s="157"/>
      <c r="F706" s="158"/>
    </row>
    <row r="707" spans="1:6" ht="16.5" thickBot="1" x14ac:dyDescent="0.3">
      <c r="A707" s="162"/>
      <c r="B707" s="182"/>
      <c r="C707" s="203"/>
      <c r="D707" s="184" t="s">
        <v>120</v>
      </c>
      <c r="E707" s="185">
        <f>0.5*(SUM(F690:F702))</f>
        <v>0</v>
      </c>
      <c r="F707" s="186"/>
    </row>
    <row r="708" spans="1:6" ht="16.5" thickTop="1" x14ac:dyDescent="0.25"/>
    <row r="709" spans="1:6" ht="16.5" thickBot="1" x14ac:dyDescent="0.3"/>
    <row r="710" spans="1:6" ht="16.5" thickTop="1" x14ac:dyDescent="0.25">
      <c r="A710" s="328" t="s">
        <v>389</v>
      </c>
      <c r="B710" s="329"/>
      <c r="C710" s="329"/>
      <c r="D710" s="329"/>
      <c r="E710" s="172"/>
      <c r="F710" s="150" t="s">
        <v>142</v>
      </c>
    </row>
    <row r="711" spans="1:6" x14ac:dyDescent="0.25">
      <c r="A711" s="330"/>
      <c r="B711" s="331"/>
      <c r="C711" s="331"/>
      <c r="D711" s="331"/>
      <c r="E711" s="173"/>
      <c r="F711" s="153" t="s">
        <v>483</v>
      </c>
    </row>
    <row r="712" spans="1:6" x14ac:dyDescent="0.25">
      <c r="A712" s="174" t="s">
        <v>98</v>
      </c>
      <c r="B712" s="175" t="s">
        <v>13</v>
      </c>
      <c r="C712" s="175" t="s">
        <v>99</v>
      </c>
      <c r="D712" s="177" t="s">
        <v>100</v>
      </c>
      <c r="E712" s="178" t="s">
        <v>101</v>
      </c>
      <c r="F712" s="179" t="s">
        <v>102</v>
      </c>
    </row>
    <row r="713" spans="1:6" x14ac:dyDescent="0.25">
      <c r="A713" s="154"/>
      <c r="B713" s="155"/>
      <c r="C713" s="155"/>
      <c r="D713" s="180"/>
      <c r="E713" s="157"/>
      <c r="F713" s="158"/>
    </row>
    <row r="714" spans="1:6" x14ac:dyDescent="0.25">
      <c r="A714" s="159" t="s">
        <v>103</v>
      </c>
      <c r="B714" s="155"/>
      <c r="C714" s="155"/>
      <c r="D714" s="180"/>
      <c r="E714" s="157"/>
      <c r="F714" s="158"/>
    </row>
    <row r="715" spans="1:6" x14ac:dyDescent="0.25">
      <c r="A715" s="174" t="s">
        <v>222</v>
      </c>
      <c r="B715" s="175" t="s">
        <v>223</v>
      </c>
      <c r="C715" s="175">
        <v>1.05</v>
      </c>
      <c r="D715" s="177"/>
      <c r="E715" s="178"/>
      <c r="F715" s="179"/>
    </row>
    <row r="716" spans="1:6" x14ac:dyDescent="0.25">
      <c r="A716" s="174" t="s">
        <v>261</v>
      </c>
      <c r="B716" s="175" t="s">
        <v>132</v>
      </c>
      <c r="C716" s="175">
        <v>0.03</v>
      </c>
      <c r="D716" s="177"/>
      <c r="E716" s="178"/>
      <c r="F716" s="179"/>
    </row>
    <row r="717" spans="1:6" x14ac:dyDescent="0.25">
      <c r="A717" s="174" t="s">
        <v>259</v>
      </c>
      <c r="B717" s="175" t="s">
        <v>260</v>
      </c>
      <c r="C717" s="175">
        <v>0.05</v>
      </c>
      <c r="D717" s="177"/>
      <c r="E717" s="178"/>
      <c r="F717" s="179"/>
    </row>
    <row r="718" spans="1:6" x14ac:dyDescent="0.25">
      <c r="A718" s="154"/>
      <c r="B718" s="155"/>
      <c r="C718" s="155"/>
      <c r="D718" s="180"/>
      <c r="E718" s="157" t="s">
        <v>110</v>
      </c>
      <c r="F718" s="160"/>
    </row>
    <row r="719" spans="1:6" x14ac:dyDescent="0.25">
      <c r="A719" s="159" t="s">
        <v>111</v>
      </c>
      <c r="B719" s="155"/>
      <c r="C719" s="155"/>
      <c r="D719" s="180"/>
      <c r="E719" s="157"/>
      <c r="F719" s="158"/>
    </row>
    <row r="720" spans="1:6" x14ac:dyDescent="0.25">
      <c r="A720" s="174" t="s">
        <v>226</v>
      </c>
      <c r="B720" s="175" t="s">
        <v>113</v>
      </c>
      <c r="C720" s="175"/>
      <c r="D720" s="177"/>
      <c r="E720" s="178"/>
      <c r="F720" s="179"/>
    </row>
    <row r="721" spans="1:6" x14ac:dyDescent="0.25">
      <c r="A721" s="154"/>
      <c r="B721" s="155"/>
      <c r="C721" s="155"/>
      <c r="D721" s="180"/>
      <c r="E721" s="157" t="s">
        <v>114</v>
      </c>
      <c r="F721" s="160"/>
    </row>
    <row r="722" spans="1:6" x14ac:dyDescent="0.25">
      <c r="A722" s="161" t="s">
        <v>115</v>
      </c>
      <c r="B722" s="155"/>
      <c r="C722" s="155"/>
      <c r="D722" s="180"/>
      <c r="E722" s="157"/>
      <c r="F722" s="158"/>
    </row>
    <row r="723" spans="1:6" x14ac:dyDescent="0.25">
      <c r="A723" s="174" t="s">
        <v>116</v>
      </c>
      <c r="B723" s="175" t="s">
        <v>59</v>
      </c>
      <c r="C723" s="175"/>
      <c r="D723" s="177"/>
      <c r="E723" s="178"/>
      <c r="F723" s="179"/>
    </row>
    <row r="724" spans="1:6" x14ac:dyDescent="0.25">
      <c r="A724" s="154"/>
      <c r="B724" s="155"/>
      <c r="C724" s="155"/>
      <c r="D724" s="180"/>
      <c r="E724" s="157" t="s">
        <v>117</v>
      </c>
      <c r="F724" s="160"/>
    </row>
    <row r="725" spans="1:6" x14ac:dyDescent="0.25">
      <c r="A725" s="159" t="s">
        <v>118</v>
      </c>
      <c r="B725" s="155"/>
      <c r="C725" s="155"/>
      <c r="D725" s="180"/>
      <c r="E725" s="157"/>
      <c r="F725" s="158"/>
    </row>
    <row r="726" spans="1:6" x14ac:dyDescent="0.25">
      <c r="A726" s="174"/>
      <c r="B726" s="175"/>
      <c r="C726" s="175"/>
      <c r="D726" s="177"/>
      <c r="E726" s="178"/>
      <c r="F726" s="179"/>
    </row>
    <row r="727" spans="1:6" x14ac:dyDescent="0.25">
      <c r="A727" s="154"/>
      <c r="B727" s="155"/>
      <c r="C727" s="155"/>
      <c r="D727" s="180"/>
      <c r="E727" s="157" t="s">
        <v>119</v>
      </c>
      <c r="F727" s="179"/>
    </row>
    <row r="728" spans="1:6" x14ac:dyDescent="0.25">
      <c r="A728" s="154"/>
      <c r="B728" s="155"/>
      <c r="C728" s="155"/>
      <c r="D728" s="180"/>
      <c r="E728" s="157"/>
      <c r="F728" s="158"/>
    </row>
    <row r="729" spans="1:6" ht="16.5" thickBot="1" x14ac:dyDescent="0.3">
      <c r="A729" s="162"/>
      <c r="B729" s="182"/>
      <c r="C729" s="203"/>
      <c r="D729" s="184" t="s">
        <v>120</v>
      </c>
      <c r="E729" s="185"/>
      <c r="F729" s="186"/>
    </row>
    <row r="730" spans="1:6" ht="16.5" thickTop="1" x14ac:dyDescent="0.25"/>
    <row r="731" spans="1:6" ht="16.5" thickBot="1" x14ac:dyDescent="0.3"/>
    <row r="732" spans="1:6" ht="16.5" thickTop="1" x14ac:dyDescent="0.25">
      <c r="A732" s="340" t="s">
        <v>437</v>
      </c>
      <c r="B732" s="341"/>
      <c r="C732" s="341"/>
      <c r="D732" s="341"/>
      <c r="E732" s="245"/>
      <c r="F732" s="246" t="s">
        <v>142</v>
      </c>
    </row>
    <row r="733" spans="1:6" ht="35.450000000000003" customHeight="1" x14ac:dyDescent="0.25">
      <c r="A733" s="342"/>
      <c r="B733" s="343"/>
      <c r="C733" s="343"/>
      <c r="D733" s="343"/>
      <c r="E733" s="247"/>
      <c r="F733" s="248" t="s">
        <v>440</v>
      </c>
    </row>
    <row r="734" spans="1:6" x14ac:dyDescent="0.25">
      <c r="A734" s="249" t="s">
        <v>98</v>
      </c>
      <c r="B734" s="250" t="s">
        <v>13</v>
      </c>
      <c r="C734" s="250" t="s">
        <v>99</v>
      </c>
      <c r="D734" s="251" t="s">
        <v>100</v>
      </c>
      <c r="E734" s="252" t="s">
        <v>101</v>
      </c>
      <c r="F734" s="253" t="s">
        <v>102</v>
      </c>
    </row>
    <row r="735" spans="1:6" x14ac:dyDescent="0.25">
      <c r="A735" s="254"/>
      <c r="B735" s="255"/>
      <c r="C735" s="255"/>
      <c r="D735" s="256"/>
      <c r="E735" s="257"/>
      <c r="F735" s="258"/>
    </row>
    <row r="736" spans="1:6" x14ac:dyDescent="0.25">
      <c r="A736" s="259" t="s">
        <v>103</v>
      </c>
      <c r="B736" s="255"/>
      <c r="C736" s="255"/>
      <c r="D736" s="256"/>
      <c r="E736" s="257"/>
      <c r="F736" s="258"/>
    </row>
    <row r="737" spans="1:6" x14ac:dyDescent="0.25">
      <c r="A737" s="270" t="s">
        <v>438</v>
      </c>
      <c r="B737" s="271" t="s">
        <v>13</v>
      </c>
      <c r="C737" s="250">
        <v>0.01</v>
      </c>
      <c r="D737" s="251"/>
      <c r="E737" s="252"/>
      <c r="F737" s="253"/>
    </row>
    <row r="738" spans="1:6" s="316" customFormat="1" ht="30.6" customHeight="1" x14ac:dyDescent="0.25">
      <c r="A738" s="313" t="s">
        <v>439</v>
      </c>
      <c r="B738" s="271" t="s">
        <v>125</v>
      </c>
      <c r="C738" s="271">
        <v>0.3</v>
      </c>
      <c r="D738" s="314"/>
      <c r="E738" s="315"/>
      <c r="F738" s="253"/>
    </row>
    <row r="739" spans="1:6" x14ac:dyDescent="0.25">
      <c r="A739" s="254"/>
      <c r="B739" s="255"/>
      <c r="C739" s="255"/>
      <c r="D739" s="256"/>
      <c r="E739" s="257" t="s">
        <v>110</v>
      </c>
      <c r="F739" s="260"/>
    </row>
    <row r="740" spans="1:6" x14ac:dyDescent="0.25">
      <c r="A740" s="259" t="s">
        <v>111</v>
      </c>
      <c r="B740" s="255"/>
      <c r="C740" s="255"/>
      <c r="D740" s="256"/>
      <c r="E740" s="257"/>
      <c r="F740" s="258"/>
    </row>
    <row r="741" spans="1:6" x14ac:dyDescent="0.25">
      <c r="A741" s="249" t="s">
        <v>226</v>
      </c>
      <c r="B741" s="250" t="s">
        <v>113</v>
      </c>
      <c r="C741" s="250"/>
      <c r="D741" s="251"/>
      <c r="E741" s="252"/>
      <c r="F741" s="253"/>
    </row>
    <row r="742" spans="1:6" x14ac:dyDescent="0.25">
      <c r="A742" s="254"/>
      <c r="B742" s="255"/>
      <c r="C742" s="255"/>
      <c r="D742" s="256"/>
      <c r="E742" s="257" t="s">
        <v>114</v>
      </c>
      <c r="F742" s="260"/>
    </row>
    <row r="743" spans="1:6" x14ac:dyDescent="0.25">
      <c r="A743" s="261" t="s">
        <v>115</v>
      </c>
      <c r="B743" s="255"/>
      <c r="C743" s="255"/>
      <c r="D743" s="269"/>
      <c r="E743" s="257"/>
      <c r="F743" s="258"/>
    </row>
    <row r="744" spans="1:6" x14ac:dyDescent="0.25">
      <c r="A744" s="249" t="s">
        <v>116</v>
      </c>
      <c r="B744" s="250" t="s">
        <v>59</v>
      </c>
      <c r="C744" s="250"/>
      <c r="D744" s="268"/>
      <c r="E744" s="252"/>
      <c r="F744" s="253"/>
    </row>
    <row r="745" spans="1:6" x14ac:dyDescent="0.25">
      <c r="A745" s="174" t="s">
        <v>323</v>
      </c>
      <c r="B745" s="175" t="s">
        <v>213</v>
      </c>
      <c r="C745" s="175"/>
      <c r="D745" s="177"/>
      <c r="E745" s="178"/>
      <c r="F745" s="179"/>
    </row>
    <row r="746" spans="1:6" x14ac:dyDescent="0.25">
      <c r="A746" s="254"/>
      <c r="B746" s="255"/>
      <c r="C746" s="255"/>
      <c r="D746" s="269"/>
      <c r="E746" s="257" t="s">
        <v>117</v>
      </c>
      <c r="F746" s="260"/>
    </row>
    <row r="747" spans="1:6" x14ac:dyDescent="0.25">
      <c r="A747" s="259" t="s">
        <v>118</v>
      </c>
      <c r="B747" s="255"/>
      <c r="C747" s="255"/>
      <c r="D747" s="256"/>
      <c r="E747" s="257"/>
      <c r="F747" s="258"/>
    </row>
    <row r="748" spans="1:6" x14ac:dyDescent="0.25">
      <c r="A748" s="249"/>
      <c r="B748" s="250"/>
      <c r="C748" s="250"/>
      <c r="D748" s="251"/>
      <c r="E748" s="252"/>
      <c r="F748" s="253"/>
    </row>
    <row r="749" spans="1:6" x14ac:dyDescent="0.25">
      <c r="A749" s="254"/>
      <c r="B749" s="255"/>
      <c r="C749" s="255"/>
      <c r="D749" s="256"/>
      <c r="E749" s="257" t="s">
        <v>119</v>
      </c>
      <c r="F749" s="253"/>
    </row>
    <row r="750" spans="1:6" x14ac:dyDescent="0.25">
      <c r="A750" s="254"/>
      <c r="B750" s="255"/>
      <c r="C750" s="255"/>
      <c r="D750" s="256"/>
      <c r="E750" s="257"/>
      <c r="F750" s="258"/>
    </row>
    <row r="751" spans="1:6" ht="16.5" thickBot="1" x14ac:dyDescent="0.3">
      <c r="A751" s="262"/>
      <c r="B751" s="263"/>
      <c r="C751" s="312"/>
      <c r="D751" s="265" t="s">
        <v>120</v>
      </c>
      <c r="E751" s="266"/>
      <c r="F751" s="267"/>
    </row>
    <row r="752" spans="1:6" ht="16.5" thickTop="1" x14ac:dyDescent="0.25"/>
    <row r="753" spans="1:6" ht="16.5" thickBot="1" x14ac:dyDescent="0.3"/>
    <row r="754" spans="1:6" ht="16.5" thickTop="1" x14ac:dyDescent="0.25">
      <c r="A754" s="332" t="s">
        <v>390</v>
      </c>
      <c r="B754" s="333"/>
      <c r="C754" s="333"/>
      <c r="D754" s="333"/>
      <c r="E754" s="149"/>
      <c r="F754" s="163" t="s">
        <v>221</v>
      </c>
    </row>
    <row r="755" spans="1:6" x14ac:dyDescent="0.25">
      <c r="A755" s="334"/>
      <c r="B755" s="335"/>
      <c r="C755" s="335"/>
      <c r="D755" s="335"/>
      <c r="E755" s="152"/>
      <c r="F755" s="164" t="s">
        <v>484</v>
      </c>
    </row>
    <row r="756" spans="1:6" x14ac:dyDescent="0.25">
      <c r="A756" s="188" t="s">
        <v>98</v>
      </c>
      <c r="B756" s="189" t="s">
        <v>13</v>
      </c>
      <c r="C756" s="189" t="s">
        <v>99</v>
      </c>
      <c r="D756" s="190" t="s">
        <v>100</v>
      </c>
      <c r="E756" s="192" t="s">
        <v>101</v>
      </c>
      <c r="F756" s="179" t="s">
        <v>102</v>
      </c>
    </row>
    <row r="757" spans="1:6" x14ac:dyDescent="0.25">
      <c r="A757" s="165"/>
      <c r="B757" s="166"/>
      <c r="C757" s="166"/>
      <c r="D757" s="167"/>
      <c r="E757" s="157"/>
      <c r="F757" s="158"/>
    </row>
    <row r="758" spans="1:6" x14ac:dyDescent="0.25">
      <c r="A758" s="169" t="s">
        <v>103</v>
      </c>
      <c r="B758" s="166"/>
      <c r="C758" s="166"/>
      <c r="D758" s="167"/>
      <c r="E758" s="157"/>
      <c r="F758" s="158"/>
    </row>
    <row r="759" spans="1:6" x14ac:dyDescent="0.25">
      <c r="A759" s="193" t="s">
        <v>391</v>
      </c>
      <c r="B759" s="194" t="s">
        <v>125</v>
      </c>
      <c r="C759" s="194">
        <v>1</v>
      </c>
      <c r="D759" s="196"/>
      <c r="E759" s="178"/>
      <c r="F759" s="179"/>
    </row>
    <row r="760" spans="1:6" x14ac:dyDescent="0.25">
      <c r="A760" s="193" t="s">
        <v>284</v>
      </c>
      <c r="B760" s="194" t="s">
        <v>15</v>
      </c>
      <c r="C760" s="194">
        <v>0.03</v>
      </c>
      <c r="D760" s="196"/>
      <c r="E760" s="178"/>
      <c r="F760" s="179"/>
    </row>
    <row r="761" spans="1:6" x14ac:dyDescent="0.25">
      <c r="A761" s="165"/>
      <c r="B761" s="166"/>
      <c r="C761" s="166"/>
      <c r="D761" s="167"/>
      <c r="E761" s="157" t="s">
        <v>110</v>
      </c>
      <c r="F761" s="197"/>
    </row>
    <row r="762" spans="1:6" x14ac:dyDescent="0.25">
      <c r="A762" s="169" t="s">
        <v>111</v>
      </c>
      <c r="B762" s="166"/>
      <c r="C762" s="166"/>
      <c r="D762" s="167"/>
      <c r="E762" s="157"/>
      <c r="F762" s="158"/>
    </row>
    <row r="763" spans="1:6" x14ac:dyDescent="0.25">
      <c r="A763" s="193" t="s">
        <v>127</v>
      </c>
      <c r="B763" s="194" t="s">
        <v>113</v>
      </c>
      <c r="C763" s="194"/>
      <c r="D763" s="196"/>
      <c r="E763" s="178"/>
      <c r="F763" s="179"/>
    </row>
    <row r="764" spans="1:6" x14ac:dyDescent="0.25">
      <c r="A764" s="193" t="s">
        <v>112</v>
      </c>
      <c r="B764" s="194" t="s">
        <v>113</v>
      </c>
      <c r="C764" s="194"/>
      <c r="D764" s="196"/>
      <c r="E764" s="178"/>
      <c r="F764" s="179"/>
    </row>
    <row r="765" spans="1:6" x14ac:dyDescent="0.25">
      <c r="A765" s="165"/>
      <c r="B765" s="166"/>
      <c r="C765" s="166"/>
      <c r="D765" s="167"/>
      <c r="E765" s="157" t="s">
        <v>147</v>
      </c>
      <c r="F765" s="197"/>
    </row>
    <row r="766" spans="1:6" x14ac:dyDescent="0.25">
      <c r="A766" s="170" t="s">
        <v>115</v>
      </c>
      <c r="B766" s="166"/>
      <c r="C766" s="166"/>
      <c r="D766" s="167"/>
      <c r="E766" s="157"/>
      <c r="F766" s="158"/>
    </row>
    <row r="767" spans="1:6" x14ac:dyDescent="0.25">
      <c r="A767" s="193" t="s">
        <v>266</v>
      </c>
      <c r="B767" s="194" t="s">
        <v>136</v>
      </c>
      <c r="C767" s="194"/>
      <c r="D767" s="196"/>
      <c r="E767" s="178"/>
      <c r="F767" s="179"/>
    </row>
    <row r="768" spans="1:6" x14ac:dyDescent="0.25">
      <c r="A768" s="193" t="s">
        <v>116</v>
      </c>
      <c r="B768" s="194" t="s">
        <v>59</v>
      </c>
      <c r="C768" s="194"/>
      <c r="D768" s="196"/>
      <c r="E768" s="178"/>
      <c r="F768" s="179"/>
    </row>
    <row r="769" spans="1:6" x14ac:dyDescent="0.25">
      <c r="A769" s="174" t="s">
        <v>323</v>
      </c>
      <c r="B769" s="175" t="s">
        <v>213</v>
      </c>
      <c r="C769" s="175"/>
      <c r="D769" s="177"/>
      <c r="E769" s="178"/>
      <c r="F769" s="179"/>
    </row>
    <row r="770" spans="1:6" x14ac:dyDescent="0.25">
      <c r="A770" s="165"/>
      <c r="B770" s="166"/>
      <c r="C770" s="166"/>
      <c r="D770" s="167"/>
      <c r="E770" s="157" t="s">
        <v>117</v>
      </c>
      <c r="F770" s="197"/>
    </row>
    <row r="771" spans="1:6" x14ac:dyDescent="0.25">
      <c r="A771" s="169" t="s">
        <v>118</v>
      </c>
      <c r="B771" s="166"/>
      <c r="C771" s="166"/>
      <c r="D771" s="167"/>
      <c r="E771" s="157"/>
      <c r="F771" s="158"/>
    </row>
    <row r="772" spans="1:6" x14ac:dyDescent="0.25">
      <c r="A772" s="193"/>
      <c r="B772" s="194"/>
      <c r="C772" s="194"/>
      <c r="D772" s="195"/>
      <c r="E772" s="178"/>
      <c r="F772" s="179"/>
    </row>
    <row r="773" spans="1:6" x14ac:dyDescent="0.25">
      <c r="A773" s="165"/>
      <c r="B773" s="166"/>
      <c r="C773" s="166"/>
      <c r="D773" s="167"/>
      <c r="E773" s="157" t="s">
        <v>160</v>
      </c>
      <c r="F773" s="179"/>
    </row>
    <row r="774" spans="1:6" x14ac:dyDescent="0.25">
      <c r="A774" s="165"/>
      <c r="B774" s="166"/>
      <c r="C774" s="166"/>
      <c r="D774" s="167"/>
      <c r="E774" s="157"/>
      <c r="F774" s="158"/>
    </row>
    <row r="775" spans="1:6" ht="16.5" thickBot="1" x14ac:dyDescent="0.3">
      <c r="A775" s="171"/>
      <c r="B775" s="198"/>
      <c r="C775" s="209"/>
      <c r="D775" s="200" t="s">
        <v>120</v>
      </c>
      <c r="E775" s="185"/>
      <c r="F775" s="186"/>
    </row>
    <row r="776" spans="1:6" ht="16.5" thickTop="1" x14ac:dyDescent="0.25"/>
    <row r="777" spans="1:6" ht="16.5" thickBot="1" x14ac:dyDescent="0.3"/>
    <row r="778" spans="1:6" ht="16.5" thickTop="1" x14ac:dyDescent="0.25">
      <c r="A778" s="328" t="s">
        <v>393</v>
      </c>
      <c r="B778" s="329"/>
      <c r="C778" s="329"/>
      <c r="D778" s="329"/>
      <c r="E778" s="172"/>
      <c r="F778" s="150" t="s">
        <v>142</v>
      </c>
    </row>
    <row r="779" spans="1:6" x14ac:dyDescent="0.25">
      <c r="A779" s="330"/>
      <c r="B779" s="331"/>
      <c r="C779" s="331"/>
      <c r="D779" s="331"/>
      <c r="E779" s="173"/>
      <c r="F779" s="153" t="s">
        <v>485</v>
      </c>
    </row>
    <row r="780" spans="1:6" x14ac:dyDescent="0.25">
      <c r="A780" s="174" t="s">
        <v>98</v>
      </c>
      <c r="B780" s="175" t="s">
        <v>13</v>
      </c>
      <c r="C780" s="175" t="s">
        <v>99</v>
      </c>
      <c r="D780" s="177" t="s">
        <v>100</v>
      </c>
      <c r="E780" s="178" t="s">
        <v>101</v>
      </c>
      <c r="F780" s="179" t="s">
        <v>102</v>
      </c>
    </row>
    <row r="781" spans="1:6" x14ac:dyDescent="0.25">
      <c r="A781" s="154"/>
      <c r="B781" s="155"/>
      <c r="C781" s="155"/>
      <c r="D781" s="180"/>
      <c r="E781" s="157"/>
      <c r="F781" s="158"/>
    </row>
    <row r="782" spans="1:6" x14ac:dyDescent="0.25">
      <c r="A782" s="159" t="s">
        <v>103</v>
      </c>
      <c r="B782" s="155"/>
      <c r="C782" s="155"/>
      <c r="D782" s="180"/>
      <c r="E782" s="157"/>
      <c r="F782" s="158"/>
    </row>
    <row r="783" spans="1:6" x14ac:dyDescent="0.25">
      <c r="A783" s="174" t="s">
        <v>392</v>
      </c>
      <c r="B783" s="175" t="s">
        <v>125</v>
      </c>
      <c r="C783" s="175">
        <v>0.7</v>
      </c>
      <c r="D783" s="177"/>
      <c r="E783" s="178"/>
      <c r="F783" s="179"/>
    </row>
    <row r="784" spans="1:6" x14ac:dyDescent="0.25">
      <c r="A784" s="174" t="s">
        <v>203</v>
      </c>
      <c r="B784" s="175" t="s">
        <v>15</v>
      </c>
      <c r="C784" s="175">
        <v>0.05</v>
      </c>
      <c r="D784" s="177"/>
      <c r="E784" s="178"/>
      <c r="F784" s="179"/>
    </row>
    <row r="785" spans="1:6" x14ac:dyDescent="0.25">
      <c r="A785" s="154"/>
      <c r="B785" s="155"/>
      <c r="C785" s="155"/>
      <c r="D785" s="180"/>
      <c r="E785" s="157" t="s">
        <v>110</v>
      </c>
      <c r="F785" s="160"/>
    </row>
    <row r="786" spans="1:6" x14ac:dyDescent="0.25">
      <c r="A786" s="159" t="s">
        <v>111</v>
      </c>
      <c r="B786" s="155"/>
      <c r="C786" s="155"/>
      <c r="D786" s="180"/>
      <c r="E786" s="157"/>
      <c r="F786" s="158"/>
    </row>
    <row r="787" spans="1:6" x14ac:dyDescent="0.25">
      <c r="A787" s="174" t="s">
        <v>112</v>
      </c>
      <c r="B787" s="175" t="s">
        <v>113</v>
      </c>
      <c r="C787" s="175"/>
      <c r="D787" s="177"/>
      <c r="E787" s="178"/>
      <c r="F787" s="179"/>
    </row>
    <row r="788" spans="1:6" x14ac:dyDescent="0.25">
      <c r="A788" s="154"/>
      <c r="B788" s="155"/>
      <c r="C788" s="155"/>
      <c r="D788" s="180"/>
      <c r="E788" s="157" t="s">
        <v>114</v>
      </c>
      <c r="F788" s="160"/>
    </row>
    <row r="789" spans="1:6" x14ac:dyDescent="0.25">
      <c r="A789" s="161" t="s">
        <v>115</v>
      </c>
      <c r="B789" s="155"/>
      <c r="C789" s="155"/>
      <c r="D789" s="180"/>
      <c r="E789" s="157"/>
      <c r="F789" s="158"/>
    </row>
    <row r="790" spans="1:6" x14ac:dyDescent="0.25">
      <c r="A790" s="174" t="s">
        <v>116</v>
      </c>
      <c r="B790" s="175" t="s">
        <v>59</v>
      </c>
      <c r="C790" s="175"/>
      <c r="D790" s="177"/>
      <c r="E790" s="178"/>
      <c r="F790" s="179"/>
    </row>
    <row r="791" spans="1:6" x14ac:dyDescent="0.25">
      <c r="A791" s="174" t="s">
        <v>323</v>
      </c>
      <c r="B791" s="175" t="s">
        <v>213</v>
      </c>
      <c r="C791" s="175"/>
      <c r="D791" s="177"/>
      <c r="E791" s="178"/>
      <c r="F791" s="179"/>
    </row>
    <row r="792" spans="1:6" x14ac:dyDescent="0.25">
      <c r="A792" s="154"/>
      <c r="B792" s="155"/>
      <c r="C792" s="155"/>
      <c r="D792" s="180"/>
      <c r="E792" s="157" t="s">
        <v>117</v>
      </c>
      <c r="F792" s="160"/>
    </row>
    <row r="793" spans="1:6" x14ac:dyDescent="0.25">
      <c r="A793" s="159" t="s">
        <v>118</v>
      </c>
      <c r="B793" s="155"/>
      <c r="C793" s="155"/>
      <c r="D793" s="180"/>
      <c r="E793" s="157"/>
      <c r="F793" s="158"/>
    </row>
    <row r="794" spans="1:6" x14ac:dyDescent="0.25">
      <c r="A794" s="174"/>
      <c r="B794" s="175"/>
      <c r="C794" s="175"/>
      <c r="D794" s="177"/>
      <c r="E794" s="178"/>
      <c r="F794" s="179"/>
    </row>
    <row r="795" spans="1:6" x14ac:dyDescent="0.25">
      <c r="A795" s="154"/>
      <c r="B795" s="155"/>
      <c r="C795" s="155"/>
      <c r="D795" s="180"/>
      <c r="E795" s="157" t="s">
        <v>119</v>
      </c>
      <c r="F795" s="179">
        <v>0</v>
      </c>
    </row>
    <row r="796" spans="1:6" x14ac:dyDescent="0.25">
      <c r="A796" s="154"/>
      <c r="B796" s="155"/>
      <c r="C796" s="155"/>
      <c r="D796" s="180"/>
      <c r="E796" s="157"/>
      <c r="F796" s="158"/>
    </row>
    <row r="797" spans="1:6" ht="16.5" thickBot="1" x14ac:dyDescent="0.3">
      <c r="A797" s="162"/>
      <c r="B797" s="182"/>
      <c r="C797" s="203"/>
      <c r="D797" s="184" t="s">
        <v>120</v>
      </c>
      <c r="E797" s="185"/>
      <c r="F797" s="186"/>
    </row>
    <row r="798" spans="1:6" ht="16.5" thickTop="1" x14ac:dyDescent="0.25"/>
    <row r="799" spans="1:6" ht="16.5" thickBot="1" x14ac:dyDescent="0.3"/>
    <row r="800" spans="1:6" ht="16.5" thickTop="1" x14ac:dyDescent="0.25">
      <c r="A800" s="328" t="s">
        <v>88</v>
      </c>
      <c r="B800" s="329"/>
      <c r="C800" s="329"/>
      <c r="D800" s="329"/>
      <c r="E800" s="172"/>
      <c r="F800" s="150" t="s">
        <v>142</v>
      </c>
    </row>
    <row r="801" spans="1:6" x14ac:dyDescent="0.25">
      <c r="A801" s="330"/>
      <c r="B801" s="331"/>
      <c r="C801" s="331"/>
      <c r="D801" s="331"/>
      <c r="E801" s="173"/>
      <c r="F801" s="153" t="s">
        <v>527</v>
      </c>
    </row>
    <row r="802" spans="1:6" x14ac:dyDescent="0.25">
      <c r="A802" s="174" t="s">
        <v>98</v>
      </c>
      <c r="B802" s="175" t="s">
        <v>13</v>
      </c>
      <c r="C802" s="175" t="s">
        <v>99</v>
      </c>
      <c r="D802" s="177" t="s">
        <v>100</v>
      </c>
      <c r="E802" s="178" t="s">
        <v>101</v>
      </c>
      <c r="F802" s="179" t="s">
        <v>102</v>
      </c>
    </row>
    <row r="803" spans="1:6" x14ac:dyDescent="0.25">
      <c r="A803" s="154"/>
      <c r="B803" s="155"/>
      <c r="C803" s="155"/>
      <c r="D803" s="180"/>
      <c r="E803" s="157"/>
      <c r="F803" s="158"/>
    </row>
    <row r="804" spans="1:6" x14ac:dyDescent="0.25">
      <c r="A804" s="159" t="s">
        <v>111</v>
      </c>
      <c r="B804" s="155"/>
      <c r="C804" s="155"/>
      <c r="D804" s="180"/>
      <c r="E804" s="157"/>
      <c r="F804" s="158"/>
    </row>
    <row r="805" spans="1:6" x14ac:dyDescent="0.25">
      <c r="A805" s="174" t="s">
        <v>127</v>
      </c>
      <c r="B805" s="175" t="s">
        <v>113</v>
      </c>
      <c r="C805" s="175"/>
      <c r="D805" s="177"/>
      <c r="E805" s="178"/>
      <c r="F805" s="179"/>
    </row>
    <row r="806" spans="1:6" x14ac:dyDescent="0.25">
      <c r="A806" s="154"/>
      <c r="B806" s="155"/>
      <c r="C806" s="155"/>
      <c r="D806" s="180"/>
      <c r="E806" s="157" t="s">
        <v>114</v>
      </c>
      <c r="F806" s="160"/>
    </row>
    <row r="807" spans="1:6" x14ac:dyDescent="0.25">
      <c r="A807" s="161" t="s">
        <v>115</v>
      </c>
      <c r="B807" s="155"/>
      <c r="C807" s="155"/>
      <c r="D807" s="180"/>
      <c r="E807" s="157"/>
      <c r="F807" s="158"/>
    </row>
    <row r="808" spans="1:6" x14ac:dyDescent="0.25">
      <c r="A808" s="174" t="s">
        <v>116</v>
      </c>
      <c r="B808" s="175" t="s">
        <v>59</v>
      </c>
      <c r="C808" s="175"/>
      <c r="D808" s="177"/>
      <c r="E808" s="178"/>
      <c r="F808" s="179"/>
    </row>
    <row r="809" spans="1:6" x14ac:dyDescent="0.25">
      <c r="A809" s="154"/>
      <c r="B809" s="155"/>
      <c r="C809" s="155"/>
      <c r="D809" s="180"/>
      <c r="E809" s="157" t="s">
        <v>117</v>
      </c>
      <c r="F809" s="160"/>
    </row>
    <row r="810" spans="1:6" x14ac:dyDescent="0.25">
      <c r="A810" s="159" t="s">
        <v>118</v>
      </c>
      <c r="B810" s="155"/>
      <c r="C810" s="155"/>
      <c r="D810" s="180"/>
      <c r="E810" s="157"/>
      <c r="F810" s="158"/>
    </row>
    <row r="811" spans="1:6" x14ac:dyDescent="0.25">
      <c r="A811" s="174"/>
      <c r="B811" s="175"/>
      <c r="C811" s="175"/>
      <c r="D811" s="177"/>
      <c r="E811" s="178"/>
      <c r="F811" s="179"/>
    </row>
    <row r="812" spans="1:6" x14ac:dyDescent="0.25">
      <c r="A812" s="154"/>
      <c r="B812" s="155"/>
      <c r="C812" s="155"/>
      <c r="D812" s="180"/>
      <c r="E812" s="157" t="s">
        <v>119</v>
      </c>
      <c r="F812" s="179">
        <v>0</v>
      </c>
    </row>
    <row r="813" spans="1:6" x14ac:dyDescent="0.25">
      <c r="A813" s="154"/>
      <c r="B813" s="155"/>
      <c r="C813" s="155"/>
      <c r="D813" s="180"/>
      <c r="E813" s="157"/>
      <c r="F813" s="158"/>
    </row>
    <row r="814" spans="1:6" ht="16.5" thickBot="1" x14ac:dyDescent="0.3">
      <c r="A814" s="162"/>
      <c r="B814" s="182"/>
      <c r="C814" s="203"/>
      <c r="D814" s="184" t="s">
        <v>120</v>
      </c>
      <c r="E814" s="185"/>
      <c r="F814" s="186"/>
    </row>
    <row r="815" spans="1:6" ht="16.5" thickTop="1" x14ac:dyDescent="0.25"/>
    <row r="816" spans="1:6" ht="16.5" thickBot="1" x14ac:dyDescent="0.3"/>
    <row r="817" spans="1:6" ht="16.5" thickTop="1" x14ac:dyDescent="0.25">
      <c r="A817" s="328" t="s">
        <v>12</v>
      </c>
      <c r="B817" s="329"/>
      <c r="C817" s="329"/>
      <c r="D817" s="329"/>
      <c r="E817" s="172"/>
      <c r="F817" s="150" t="s">
        <v>121</v>
      </c>
    </row>
    <row r="818" spans="1:6" x14ac:dyDescent="0.25">
      <c r="A818" s="330"/>
      <c r="B818" s="331"/>
      <c r="C818" s="331"/>
      <c r="D818" s="331"/>
      <c r="E818" s="173"/>
      <c r="F818" s="153" t="s">
        <v>486</v>
      </c>
    </row>
    <row r="819" spans="1:6" x14ac:dyDescent="0.25">
      <c r="A819" s="174" t="s">
        <v>98</v>
      </c>
      <c r="B819" s="175" t="s">
        <v>13</v>
      </c>
      <c r="C819" s="175" t="s">
        <v>99</v>
      </c>
      <c r="D819" s="177" t="s">
        <v>100</v>
      </c>
      <c r="E819" s="178" t="s">
        <v>101</v>
      </c>
      <c r="F819" s="179" t="s">
        <v>102</v>
      </c>
    </row>
    <row r="820" spans="1:6" x14ac:dyDescent="0.25">
      <c r="A820" s="154"/>
      <c r="B820" s="155"/>
      <c r="C820" s="155"/>
      <c r="D820" s="180"/>
      <c r="E820" s="157"/>
      <c r="F820" s="158"/>
    </row>
    <row r="821" spans="1:6" x14ac:dyDescent="0.25">
      <c r="A821" s="159" t="s">
        <v>103</v>
      </c>
      <c r="B821" s="155"/>
      <c r="C821" s="155"/>
      <c r="D821" s="180"/>
      <c r="E821" s="157"/>
      <c r="F821" s="158"/>
    </row>
    <row r="822" spans="1:6" x14ac:dyDescent="0.25">
      <c r="A822" s="174" t="s">
        <v>122</v>
      </c>
      <c r="B822" s="175" t="s">
        <v>123</v>
      </c>
      <c r="C822" s="175">
        <v>1</v>
      </c>
      <c r="D822" s="177"/>
      <c r="E822" s="178"/>
      <c r="F822" s="179"/>
    </row>
    <row r="823" spans="1:6" x14ac:dyDescent="0.25">
      <c r="A823" s="174" t="s">
        <v>124</v>
      </c>
      <c r="B823" s="175" t="s">
        <v>125</v>
      </c>
      <c r="C823" s="175">
        <v>12</v>
      </c>
      <c r="D823" s="177"/>
      <c r="E823" s="178"/>
      <c r="F823" s="179"/>
    </row>
    <row r="824" spans="1:6" x14ac:dyDescent="0.25">
      <c r="A824" s="174" t="s">
        <v>126</v>
      </c>
      <c r="B824" s="175" t="s">
        <v>15</v>
      </c>
      <c r="C824" s="175">
        <v>0.125</v>
      </c>
      <c r="D824" s="177"/>
      <c r="E824" s="178"/>
      <c r="F824" s="179"/>
    </row>
    <row r="825" spans="1:6" x14ac:dyDescent="0.25">
      <c r="A825" s="154"/>
      <c r="B825" s="155"/>
      <c r="C825" s="155"/>
      <c r="D825" s="180"/>
      <c r="E825" s="157" t="s">
        <v>110</v>
      </c>
      <c r="F825" s="160"/>
    </row>
    <row r="826" spans="1:6" x14ac:dyDescent="0.25">
      <c r="A826" s="159" t="s">
        <v>111</v>
      </c>
      <c r="B826" s="155"/>
      <c r="C826" s="155"/>
      <c r="D826" s="180"/>
      <c r="E826" s="157"/>
      <c r="F826" s="158"/>
    </row>
    <row r="827" spans="1:6" x14ac:dyDescent="0.25">
      <c r="A827" s="174" t="s">
        <v>127</v>
      </c>
      <c r="B827" s="175" t="s">
        <v>113</v>
      </c>
      <c r="C827" s="175"/>
      <c r="D827" s="177"/>
      <c r="E827" s="178"/>
      <c r="F827" s="179"/>
    </row>
    <row r="828" spans="1:6" x14ac:dyDescent="0.25">
      <c r="A828" s="174" t="s">
        <v>112</v>
      </c>
      <c r="B828" s="175" t="s">
        <v>113</v>
      </c>
      <c r="C828" s="175"/>
      <c r="D828" s="177"/>
      <c r="E828" s="178"/>
      <c r="F828" s="179"/>
    </row>
    <row r="829" spans="1:6" x14ac:dyDescent="0.25">
      <c r="A829" s="154"/>
      <c r="B829" s="155"/>
      <c r="C829" s="155"/>
      <c r="D829" s="180"/>
      <c r="E829" s="157" t="s">
        <v>114</v>
      </c>
      <c r="F829" s="160"/>
    </row>
    <row r="830" spans="1:6" x14ac:dyDescent="0.25">
      <c r="A830" s="159" t="s">
        <v>118</v>
      </c>
      <c r="B830" s="155"/>
      <c r="C830" s="155"/>
      <c r="D830" s="180"/>
      <c r="E830" s="157"/>
      <c r="F830" s="158"/>
    </row>
    <row r="831" spans="1:6" x14ac:dyDescent="0.25">
      <c r="A831" s="174"/>
      <c r="B831" s="175"/>
      <c r="C831" s="175"/>
      <c r="D831" s="177"/>
      <c r="E831" s="178"/>
      <c r="F831" s="179"/>
    </row>
    <row r="832" spans="1:6" x14ac:dyDescent="0.25">
      <c r="A832" s="154"/>
      <c r="B832" s="155"/>
      <c r="C832" s="155"/>
      <c r="D832" s="180"/>
      <c r="E832" s="157" t="s">
        <v>119</v>
      </c>
      <c r="F832" s="179">
        <v>0</v>
      </c>
    </row>
    <row r="833" spans="1:6" x14ac:dyDescent="0.25">
      <c r="A833" s="154"/>
      <c r="B833" s="155"/>
      <c r="C833" s="155"/>
      <c r="D833" s="180"/>
      <c r="E833" s="157"/>
      <c r="F833" s="158"/>
    </row>
    <row r="834" spans="1:6" ht="16.5" thickBot="1" x14ac:dyDescent="0.3">
      <c r="A834" s="162"/>
      <c r="B834" s="182"/>
      <c r="C834" s="203"/>
      <c r="D834" s="184" t="s">
        <v>120</v>
      </c>
      <c r="E834" s="185"/>
      <c r="F834" s="186"/>
    </row>
    <row r="835" spans="1:6" ht="16.5" thickTop="1" x14ac:dyDescent="0.25"/>
    <row r="836" spans="1:6" ht="16.5" thickBot="1" x14ac:dyDescent="0.3"/>
    <row r="837" spans="1:6" ht="16.5" thickTop="1" x14ac:dyDescent="0.25">
      <c r="A837" s="328" t="s">
        <v>394</v>
      </c>
      <c r="B837" s="329"/>
      <c r="C837" s="329"/>
      <c r="D837" s="329"/>
      <c r="E837" s="172"/>
      <c r="F837" s="150" t="s">
        <v>121</v>
      </c>
    </row>
    <row r="838" spans="1:6" x14ac:dyDescent="0.25">
      <c r="A838" s="330"/>
      <c r="B838" s="331"/>
      <c r="C838" s="331"/>
      <c r="D838" s="331"/>
      <c r="E838" s="173"/>
      <c r="F838" s="153" t="s">
        <v>487</v>
      </c>
    </row>
    <row r="839" spans="1:6" x14ac:dyDescent="0.25">
      <c r="A839" s="174" t="s">
        <v>98</v>
      </c>
      <c r="B839" s="175" t="s">
        <v>13</v>
      </c>
      <c r="C839" s="175" t="s">
        <v>99</v>
      </c>
      <c r="D839" s="177" t="s">
        <v>100</v>
      </c>
      <c r="E839" s="178" t="s">
        <v>101</v>
      </c>
      <c r="F839" s="179" t="s">
        <v>102</v>
      </c>
    </row>
    <row r="840" spans="1:6" x14ac:dyDescent="0.25">
      <c r="A840" s="154"/>
      <c r="B840" s="155"/>
      <c r="C840" s="155"/>
      <c r="D840" s="180"/>
      <c r="E840" s="157"/>
      <c r="F840" s="158"/>
    </row>
    <row r="841" spans="1:6" x14ac:dyDescent="0.25">
      <c r="A841" s="159" t="s">
        <v>111</v>
      </c>
      <c r="B841" s="155"/>
      <c r="C841" s="155"/>
      <c r="D841" s="180"/>
      <c r="E841" s="157"/>
      <c r="F841" s="158"/>
    </row>
    <row r="842" spans="1:6" x14ac:dyDescent="0.25">
      <c r="A842" s="174" t="s">
        <v>146</v>
      </c>
      <c r="B842" s="175" t="s">
        <v>113</v>
      </c>
      <c r="C842" s="213"/>
      <c r="D842" s="177"/>
      <c r="E842" s="178"/>
      <c r="F842" s="179"/>
    </row>
    <row r="843" spans="1:6" x14ac:dyDescent="0.25">
      <c r="A843" s="154"/>
      <c r="B843" s="155"/>
      <c r="C843" s="155"/>
      <c r="D843" s="180"/>
      <c r="E843" s="157" t="s">
        <v>114</v>
      </c>
      <c r="F843" s="160"/>
    </row>
    <row r="844" spans="1:6" x14ac:dyDescent="0.25">
      <c r="A844" s="161" t="s">
        <v>115</v>
      </c>
      <c r="B844" s="155"/>
      <c r="C844" s="155"/>
      <c r="D844" s="180"/>
      <c r="E844" s="157"/>
      <c r="F844" s="158"/>
    </row>
    <row r="845" spans="1:6" x14ac:dyDescent="0.25">
      <c r="A845" s="174" t="s">
        <v>116</v>
      </c>
      <c r="B845" s="175" t="s">
        <v>59</v>
      </c>
      <c r="C845" s="175"/>
      <c r="D845" s="177"/>
      <c r="E845" s="178"/>
      <c r="F845" s="179"/>
    </row>
    <row r="846" spans="1:6" x14ac:dyDescent="0.25">
      <c r="A846" s="154"/>
      <c r="B846" s="155"/>
      <c r="C846" s="155"/>
      <c r="D846" s="180"/>
      <c r="E846" s="157" t="s">
        <v>117</v>
      </c>
      <c r="F846" s="160"/>
    </row>
    <row r="847" spans="1:6" x14ac:dyDescent="0.25">
      <c r="A847" s="159" t="s">
        <v>118</v>
      </c>
      <c r="B847" s="155"/>
      <c r="C847" s="155"/>
      <c r="D847" s="180"/>
      <c r="E847" s="157"/>
      <c r="F847" s="158"/>
    </row>
    <row r="848" spans="1:6" x14ac:dyDescent="0.25">
      <c r="A848" s="174"/>
      <c r="B848" s="175"/>
      <c r="C848" s="175"/>
      <c r="D848" s="177"/>
      <c r="E848" s="178"/>
      <c r="F848" s="179"/>
    </row>
    <row r="849" spans="1:6" x14ac:dyDescent="0.25">
      <c r="A849" s="154"/>
      <c r="B849" s="155"/>
      <c r="C849" s="155"/>
      <c r="D849" s="180"/>
      <c r="E849" s="157" t="s">
        <v>119</v>
      </c>
      <c r="F849" s="179"/>
    </row>
    <row r="850" spans="1:6" x14ac:dyDescent="0.25">
      <c r="A850" s="154"/>
      <c r="B850" s="155"/>
      <c r="C850" s="155"/>
      <c r="D850" s="180"/>
      <c r="E850" s="157"/>
      <c r="F850" s="158"/>
    </row>
    <row r="851" spans="1:6" ht="16.5" thickBot="1" x14ac:dyDescent="0.3">
      <c r="A851" s="162"/>
      <c r="B851" s="182"/>
      <c r="C851" s="203"/>
      <c r="D851" s="184" t="s">
        <v>120</v>
      </c>
      <c r="E851" s="185"/>
      <c r="F851" s="186"/>
    </row>
    <row r="852" spans="1:6" ht="16.5" thickTop="1" x14ac:dyDescent="0.25">
      <c r="E852" s="205"/>
    </row>
    <row r="853" spans="1:6" ht="16.5" thickBot="1" x14ac:dyDescent="0.3"/>
    <row r="854" spans="1:6" ht="16.5" thickTop="1" x14ac:dyDescent="0.25">
      <c r="A854" s="328" t="s">
        <v>395</v>
      </c>
      <c r="B854" s="329"/>
      <c r="C854" s="329"/>
      <c r="D854" s="329"/>
      <c r="E854" s="172"/>
      <c r="F854" s="150" t="s">
        <v>121</v>
      </c>
    </row>
    <row r="855" spans="1:6" x14ac:dyDescent="0.25">
      <c r="A855" s="330"/>
      <c r="B855" s="331"/>
      <c r="C855" s="331"/>
      <c r="D855" s="331"/>
      <c r="E855" s="173"/>
      <c r="F855" s="153" t="s">
        <v>488</v>
      </c>
    </row>
    <row r="856" spans="1:6" x14ac:dyDescent="0.25">
      <c r="A856" s="174" t="s">
        <v>98</v>
      </c>
      <c r="B856" s="175" t="s">
        <v>13</v>
      </c>
      <c r="C856" s="175" t="s">
        <v>99</v>
      </c>
      <c r="D856" s="177" t="s">
        <v>100</v>
      </c>
      <c r="E856" s="178" t="s">
        <v>101</v>
      </c>
      <c r="F856" s="179" t="s">
        <v>102</v>
      </c>
    </row>
    <row r="857" spans="1:6" x14ac:dyDescent="0.25">
      <c r="A857" s="154"/>
      <c r="B857" s="155"/>
      <c r="C857" s="155"/>
      <c r="D857" s="180"/>
      <c r="E857" s="157"/>
      <c r="F857" s="158"/>
    </row>
    <row r="858" spans="1:6" x14ac:dyDescent="0.25">
      <c r="A858" s="159" t="s">
        <v>111</v>
      </c>
      <c r="B858" s="155"/>
      <c r="C858" s="155"/>
      <c r="D858" s="180"/>
      <c r="E858" s="157"/>
      <c r="F858" s="158"/>
    </row>
    <row r="859" spans="1:6" x14ac:dyDescent="0.25">
      <c r="A859" s="174" t="s">
        <v>146</v>
      </c>
      <c r="B859" s="175" t="s">
        <v>113</v>
      </c>
      <c r="C859" s="213"/>
      <c r="D859" s="177"/>
      <c r="E859" s="178"/>
      <c r="F859" s="179"/>
    </row>
    <row r="860" spans="1:6" x14ac:dyDescent="0.25">
      <c r="A860" s="154"/>
      <c r="B860" s="155"/>
      <c r="C860" s="155"/>
      <c r="D860" s="180"/>
      <c r="E860" s="157" t="s">
        <v>114</v>
      </c>
      <c r="F860" s="160"/>
    </row>
    <row r="861" spans="1:6" x14ac:dyDescent="0.25">
      <c r="A861" s="161" t="s">
        <v>115</v>
      </c>
      <c r="B861" s="155"/>
      <c r="C861" s="155"/>
      <c r="D861" s="180"/>
      <c r="E861" s="157"/>
      <c r="F861" s="158"/>
    </row>
    <row r="862" spans="1:6" x14ac:dyDescent="0.25">
      <c r="A862" s="174" t="s">
        <v>116</v>
      </c>
      <c r="B862" s="175" t="s">
        <v>59</v>
      </c>
      <c r="C862" s="175"/>
      <c r="D862" s="177"/>
      <c r="E862" s="178"/>
      <c r="F862" s="179"/>
    </row>
    <row r="863" spans="1:6" x14ac:dyDescent="0.25">
      <c r="A863" s="154"/>
      <c r="B863" s="155"/>
      <c r="C863" s="155"/>
      <c r="D863" s="180"/>
      <c r="E863" s="157" t="s">
        <v>117</v>
      </c>
      <c r="F863" s="160"/>
    </row>
    <row r="864" spans="1:6" x14ac:dyDescent="0.25">
      <c r="A864" s="159" t="s">
        <v>118</v>
      </c>
      <c r="B864" s="155"/>
      <c r="C864" s="155"/>
      <c r="D864" s="180"/>
      <c r="E864" s="157"/>
      <c r="F864" s="158"/>
    </row>
    <row r="865" spans="1:6" x14ac:dyDescent="0.25">
      <c r="A865" s="174"/>
      <c r="B865" s="175"/>
      <c r="C865" s="175"/>
      <c r="D865" s="177"/>
      <c r="E865" s="178"/>
      <c r="F865" s="179"/>
    </row>
    <row r="866" spans="1:6" x14ac:dyDescent="0.25">
      <c r="A866" s="154"/>
      <c r="B866" s="155"/>
      <c r="C866" s="155"/>
      <c r="D866" s="180"/>
      <c r="E866" s="157" t="s">
        <v>119</v>
      </c>
      <c r="F866" s="179"/>
    </row>
    <row r="867" spans="1:6" x14ac:dyDescent="0.25">
      <c r="A867" s="154"/>
      <c r="B867" s="155"/>
      <c r="C867" s="155"/>
      <c r="D867" s="180"/>
      <c r="E867" s="157"/>
      <c r="F867" s="158"/>
    </row>
    <row r="868" spans="1:6" ht="16.5" thickBot="1" x14ac:dyDescent="0.3">
      <c r="A868" s="162"/>
      <c r="B868" s="182"/>
      <c r="C868" s="203"/>
      <c r="D868" s="184" t="s">
        <v>120</v>
      </c>
      <c r="E868" s="185"/>
      <c r="F868" s="186"/>
    </row>
    <row r="869" spans="1:6" ht="16.5" thickTop="1" x14ac:dyDescent="0.25"/>
    <row r="870" spans="1:6" ht="16.5" thickBot="1" x14ac:dyDescent="0.3"/>
    <row r="871" spans="1:6" ht="16.5" thickTop="1" x14ac:dyDescent="0.25">
      <c r="A871" s="328" t="s">
        <v>396</v>
      </c>
      <c r="B871" s="329"/>
      <c r="C871" s="329"/>
      <c r="D871" s="329"/>
      <c r="E871" s="172"/>
      <c r="F871" s="150" t="s">
        <v>121</v>
      </c>
    </row>
    <row r="872" spans="1:6" x14ac:dyDescent="0.25">
      <c r="A872" s="330"/>
      <c r="B872" s="331"/>
      <c r="C872" s="331"/>
      <c r="D872" s="331"/>
      <c r="E872" s="173"/>
      <c r="F872" s="153" t="s">
        <v>489</v>
      </c>
    </row>
    <row r="873" spans="1:6" x14ac:dyDescent="0.25">
      <c r="A873" s="174" t="s">
        <v>98</v>
      </c>
      <c r="B873" s="175" t="s">
        <v>13</v>
      </c>
      <c r="C873" s="175" t="s">
        <v>99</v>
      </c>
      <c r="D873" s="177" t="s">
        <v>100</v>
      </c>
      <c r="E873" s="178" t="s">
        <v>101</v>
      </c>
      <c r="F873" s="179" t="s">
        <v>102</v>
      </c>
    </row>
    <row r="874" spans="1:6" x14ac:dyDescent="0.25">
      <c r="A874" s="154"/>
      <c r="B874" s="155"/>
      <c r="C874" s="155"/>
      <c r="D874" s="180"/>
      <c r="E874" s="157"/>
      <c r="F874" s="158"/>
    </row>
    <row r="875" spans="1:6" x14ac:dyDescent="0.25">
      <c r="A875" s="159" t="s">
        <v>111</v>
      </c>
      <c r="B875" s="155"/>
      <c r="C875" s="155"/>
      <c r="D875" s="180"/>
      <c r="E875" s="157"/>
      <c r="F875" s="158"/>
    </row>
    <row r="876" spans="1:6" x14ac:dyDescent="0.25">
      <c r="A876" s="174" t="s">
        <v>146</v>
      </c>
      <c r="B876" s="175" t="s">
        <v>113</v>
      </c>
      <c r="C876" s="213"/>
      <c r="D876" s="177"/>
      <c r="E876" s="178"/>
      <c r="F876" s="179"/>
    </row>
    <row r="877" spans="1:6" x14ac:dyDescent="0.25">
      <c r="A877" s="154"/>
      <c r="B877" s="155"/>
      <c r="C877" s="155"/>
      <c r="D877" s="180"/>
      <c r="E877" s="157" t="s">
        <v>114</v>
      </c>
      <c r="F877" s="160"/>
    </row>
    <row r="878" spans="1:6" x14ac:dyDescent="0.25">
      <c r="A878" s="161" t="s">
        <v>115</v>
      </c>
      <c r="B878" s="155"/>
      <c r="C878" s="155"/>
      <c r="D878" s="180"/>
      <c r="E878" s="157"/>
      <c r="F878" s="158"/>
    </row>
    <row r="879" spans="1:6" x14ac:dyDescent="0.25">
      <c r="A879" s="174" t="s">
        <v>116</v>
      </c>
      <c r="B879" s="175" t="s">
        <v>59</v>
      </c>
      <c r="C879" s="175"/>
      <c r="D879" s="177"/>
      <c r="E879" s="178">
        <f>0.05*F877</f>
        <v>0</v>
      </c>
      <c r="F879" s="179"/>
    </row>
    <row r="880" spans="1:6" x14ac:dyDescent="0.25">
      <c r="A880" s="154"/>
      <c r="B880" s="155"/>
      <c r="C880" s="155"/>
      <c r="D880" s="180"/>
      <c r="E880" s="157" t="s">
        <v>117</v>
      </c>
      <c r="F880" s="160"/>
    </row>
    <row r="881" spans="1:6" x14ac:dyDescent="0.25">
      <c r="A881" s="159" t="s">
        <v>118</v>
      </c>
      <c r="B881" s="155"/>
      <c r="C881" s="155"/>
      <c r="D881" s="180"/>
      <c r="E881" s="157"/>
      <c r="F881" s="158"/>
    </row>
    <row r="882" spans="1:6" x14ac:dyDescent="0.25">
      <c r="A882" s="174"/>
      <c r="B882" s="175"/>
      <c r="C882" s="175"/>
      <c r="D882" s="177"/>
      <c r="E882" s="178"/>
      <c r="F882" s="179"/>
    </row>
    <row r="883" spans="1:6" x14ac:dyDescent="0.25">
      <c r="A883" s="154"/>
      <c r="B883" s="155"/>
      <c r="C883" s="155"/>
      <c r="D883" s="180"/>
      <c r="E883" s="157" t="s">
        <v>119</v>
      </c>
      <c r="F883" s="179"/>
    </row>
    <row r="884" spans="1:6" x14ac:dyDescent="0.25">
      <c r="A884" s="154"/>
      <c r="B884" s="155"/>
      <c r="C884" s="155"/>
      <c r="D884" s="180"/>
      <c r="E884" s="157"/>
      <c r="F884" s="158"/>
    </row>
    <row r="885" spans="1:6" ht="16.5" thickBot="1" x14ac:dyDescent="0.3">
      <c r="A885" s="162"/>
      <c r="B885" s="182"/>
      <c r="C885" s="203"/>
      <c r="D885" s="184" t="s">
        <v>120</v>
      </c>
      <c r="E885" s="185">
        <f>0.5*(SUM(F876:F883))</f>
        <v>0</v>
      </c>
      <c r="F885" s="186">
        <f>+ROUNDUP(E885,0)</f>
        <v>0</v>
      </c>
    </row>
    <row r="886" spans="1:6" ht="16.5" thickTop="1" x14ac:dyDescent="0.25"/>
    <row r="887" spans="1:6" ht="16.5" thickBot="1" x14ac:dyDescent="0.3"/>
    <row r="888" spans="1:6" ht="16.5" thickTop="1" x14ac:dyDescent="0.25">
      <c r="A888" s="328" t="s">
        <v>397</v>
      </c>
      <c r="B888" s="329"/>
      <c r="C888" s="329"/>
      <c r="D888" s="329"/>
      <c r="E888" s="172"/>
      <c r="F888" s="150" t="s">
        <v>97</v>
      </c>
    </row>
    <row r="889" spans="1:6" x14ac:dyDescent="0.25">
      <c r="A889" s="330"/>
      <c r="B889" s="331"/>
      <c r="C889" s="331"/>
      <c r="D889" s="331"/>
      <c r="E889" s="173"/>
      <c r="F889" s="153" t="s">
        <v>490</v>
      </c>
    </row>
    <row r="890" spans="1:6" x14ac:dyDescent="0.25">
      <c r="A890" s="174" t="s">
        <v>98</v>
      </c>
      <c r="B890" s="175" t="s">
        <v>13</v>
      </c>
      <c r="C890" s="175" t="s">
        <v>99</v>
      </c>
      <c r="D890" s="177" t="s">
        <v>100</v>
      </c>
      <c r="E890" s="178" t="s">
        <v>101</v>
      </c>
      <c r="F890" s="179" t="s">
        <v>102</v>
      </c>
    </row>
    <row r="891" spans="1:6" x14ac:dyDescent="0.25">
      <c r="A891" s="154"/>
      <c r="B891" s="155"/>
      <c r="C891" s="155"/>
      <c r="D891" s="180"/>
      <c r="E891" s="157"/>
      <c r="F891" s="158"/>
    </row>
    <row r="892" spans="1:6" x14ac:dyDescent="0.25">
      <c r="A892" s="159" t="s">
        <v>111</v>
      </c>
      <c r="B892" s="155"/>
      <c r="C892" s="155"/>
      <c r="D892" s="180"/>
      <c r="E892" s="157"/>
      <c r="F892" s="158"/>
    </row>
    <row r="893" spans="1:6" x14ac:dyDescent="0.25">
      <c r="A893" s="174" t="s">
        <v>146</v>
      </c>
      <c r="B893" s="175" t="s">
        <v>113</v>
      </c>
      <c r="C893" s="213"/>
      <c r="D893" s="177"/>
      <c r="E893" s="178"/>
      <c r="F893" s="179"/>
    </row>
    <row r="894" spans="1:6" x14ac:dyDescent="0.25">
      <c r="A894" s="154"/>
      <c r="B894" s="155"/>
      <c r="C894" s="155"/>
      <c r="D894" s="180"/>
      <c r="E894" s="157" t="s">
        <v>114</v>
      </c>
      <c r="F894" s="160"/>
    </row>
    <row r="895" spans="1:6" x14ac:dyDescent="0.25">
      <c r="A895" s="161" t="s">
        <v>115</v>
      </c>
      <c r="B895" s="155"/>
      <c r="C895" s="155"/>
      <c r="D895" s="180"/>
      <c r="E895" s="157"/>
      <c r="F895" s="158"/>
    </row>
    <row r="896" spans="1:6" x14ac:dyDescent="0.25">
      <c r="A896" s="174" t="s">
        <v>116</v>
      </c>
      <c r="B896" s="175" t="s">
        <v>59</v>
      </c>
      <c r="C896" s="175"/>
      <c r="D896" s="177"/>
      <c r="E896" s="178">
        <f>0.05*F894</f>
        <v>0</v>
      </c>
      <c r="F896" s="179"/>
    </row>
    <row r="897" spans="1:6" x14ac:dyDescent="0.25">
      <c r="A897" s="154"/>
      <c r="B897" s="155"/>
      <c r="C897" s="155"/>
      <c r="D897" s="180"/>
      <c r="E897" s="157" t="s">
        <v>117</v>
      </c>
      <c r="F897" s="160"/>
    </row>
    <row r="898" spans="1:6" x14ac:dyDescent="0.25">
      <c r="A898" s="159" t="s">
        <v>118</v>
      </c>
      <c r="B898" s="155"/>
      <c r="C898" s="155"/>
      <c r="D898" s="180"/>
      <c r="E898" s="157"/>
      <c r="F898" s="158"/>
    </row>
    <row r="899" spans="1:6" x14ac:dyDescent="0.25">
      <c r="A899" s="174"/>
      <c r="B899" s="175"/>
      <c r="C899" s="175"/>
      <c r="D899" s="177"/>
      <c r="E899" s="178"/>
      <c r="F899" s="179"/>
    </row>
    <row r="900" spans="1:6" x14ac:dyDescent="0.25">
      <c r="A900" s="154"/>
      <c r="B900" s="155"/>
      <c r="C900" s="155"/>
      <c r="D900" s="180"/>
      <c r="E900" s="157" t="s">
        <v>119</v>
      </c>
      <c r="F900" s="179"/>
    </row>
    <row r="901" spans="1:6" x14ac:dyDescent="0.25">
      <c r="A901" s="154"/>
      <c r="B901" s="155"/>
      <c r="C901" s="155"/>
      <c r="D901" s="180"/>
      <c r="E901" s="157"/>
      <c r="F901" s="158"/>
    </row>
    <row r="902" spans="1:6" ht="16.5" thickBot="1" x14ac:dyDescent="0.3">
      <c r="A902" s="162"/>
      <c r="B902" s="182"/>
      <c r="C902" s="203"/>
      <c r="D902" s="184" t="s">
        <v>120</v>
      </c>
      <c r="E902" s="185"/>
      <c r="F902" s="186"/>
    </row>
    <row r="903" spans="1:6" ht="17.25" thickTop="1" thickBot="1" x14ac:dyDescent="0.3"/>
    <row r="904" spans="1:6" ht="16.5" thickTop="1" x14ac:dyDescent="0.25">
      <c r="A904" s="328" t="s">
        <v>398</v>
      </c>
      <c r="B904" s="329"/>
      <c r="C904" s="329"/>
      <c r="D904" s="329"/>
      <c r="E904" s="172"/>
      <c r="F904" s="150" t="s">
        <v>97</v>
      </c>
    </row>
    <row r="905" spans="1:6" x14ac:dyDescent="0.25">
      <c r="A905" s="330"/>
      <c r="B905" s="331"/>
      <c r="C905" s="331"/>
      <c r="D905" s="331"/>
      <c r="E905" s="173"/>
      <c r="F905" s="153">
        <v>6.06</v>
      </c>
    </row>
    <row r="906" spans="1:6" x14ac:dyDescent="0.25">
      <c r="A906" s="174" t="s">
        <v>98</v>
      </c>
      <c r="B906" s="175" t="s">
        <v>13</v>
      </c>
      <c r="C906" s="175" t="s">
        <v>99</v>
      </c>
      <c r="D906" s="177" t="s">
        <v>100</v>
      </c>
      <c r="E906" s="178" t="s">
        <v>101</v>
      </c>
      <c r="F906" s="179" t="s">
        <v>102</v>
      </c>
    </row>
    <row r="907" spans="1:6" x14ac:dyDescent="0.25">
      <c r="A907" s="154"/>
      <c r="B907" s="155"/>
      <c r="C907" s="155"/>
      <c r="D907" s="180"/>
      <c r="E907" s="157"/>
      <c r="F907" s="158"/>
    </row>
    <row r="908" spans="1:6" x14ac:dyDescent="0.25">
      <c r="A908" s="159" t="s">
        <v>111</v>
      </c>
      <c r="B908" s="155"/>
      <c r="C908" s="155"/>
      <c r="D908" s="180"/>
      <c r="E908" s="157"/>
      <c r="F908" s="158"/>
    </row>
    <row r="909" spans="1:6" x14ac:dyDescent="0.25">
      <c r="A909" s="174" t="s">
        <v>146</v>
      </c>
      <c r="B909" s="175" t="s">
        <v>113</v>
      </c>
      <c r="C909" s="213"/>
      <c r="D909" s="177"/>
      <c r="E909" s="178"/>
      <c r="F909" s="179"/>
    </row>
    <row r="910" spans="1:6" x14ac:dyDescent="0.25">
      <c r="A910" s="154"/>
      <c r="B910" s="155"/>
      <c r="C910" s="155"/>
      <c r="D910" s="180"/>
      <c r="E910" s="157" t="s">
        <v>114</v>
      </c>
      <c r="F910" s="160"/>
    </row>
    <row r="911" spans="1:6" x14ac:dyDescent="0.25">
      <c r="A911" s="161" t="s">
        <v>115</v>
      </c>
      <c r="B911" s="155"/>
      <c r="C911" s="155"/>
      <c r="D911" s="180"/>
      <c r="E911" s="157"/>
      <c r="F911" s="158"/>
    </row>
    <row r="912" spans="1:6" x14ac:dyDescent="0.25">
      <c r="A912" s="174" t="s">
        <v>116</v>
      </c>
      <c r="B912" s="175" t="s">
        <v>59</v>
      </c>
      <c r="C912" s="175"/>
      <c r="D912" s="177"/>
      <c r="E912" s="178"/>
      <c r="F912" s="179"/>
    </row>
    <row r="913" spans="1:6" x14ac:dyDescent="0.25">
      <c r="A913" s="154"/>
      <c r="B913" s="155"/>
      <c r="C913" s="155"/>
      <c r="D913" s="180"/>
      <c r="E913" s="157" t="s">
        <v>117</v>
      </c>
      <c r="F913" s="160"/>
    </row>
    <row r="914" spans="1:6" x14ac:dyDescent="0.25">
      <c r="A914" s="159" t="s">
        <v>118</v>
      </c>
      <c r="B914" s="155"/>
      <c r="C914" s="155"/>
      <c r="D914" s="180"/>
      <c r="E914" s="157"/>
      <c r="F914" s="158"/>
    </row>
    <row r="915" spans="1:6" x14ac:dyDescent="0.25">
      <c r="A915" s="174"/>
      <c r="B915" s="175"/>
      <c r="C915" s="175"/>
      <c r="D915" s="177"/>
      <c r="E915" s="178"/>
      <c r="F915" s="179"/>
    </row>
    <row r="916" spans="1:6" x14ac:dyDescent="0.25">
      <c r="A916" s="154"/>
      <c r="B916" s="155"/>
      <c r="C916" s="155"/>
      <c r="D916" s="180"/>
      <c r="E916" s="157" t="s">
        <v>119</v>
      </c>
      <c r="F916" s="179"/>
    </row>
    <row r="917" spans="1:6" x14ac:dyDescent="0.25">
      <c r="A917" s="154"/>
      <c r="B917" s="155"/>
      <c r="C917" s="155"/>
      <c r="D917" s="180"/>
      <c r="E917" s="157"/>
      <c r="F917" s="158"/>
    </row>
    <row r="918" spans="1:6" ht="16.5" thickBot="1" x14ac:dyDescent="0.3">
      <c r="A918" s="162"/>
      <c r="B918" s="182"/>
      <c r="C918" s="203"/>
      <c r="D918" s="184" t="s">
        <v>120</v>
      </c>
      <c r="E918" s="185"/>
      <c r="F918" s="186"/>
    </row>
    <row r="919" spans="1:6" ht="16.5" thickTop="1" x14ac:dyDescent="0.25"/>
    <row r="920" spans="1:6" ht="16.5" thickBot="1" x14ac:dyDescent="0.3"/>
    <row r="921" spans="1:6" ht="16.5" thickTop="1" x14ac:dyDescent="0.25">
      <c r="A921" s="328" t="s">
        <v>399</v>
      </c>
      <c r="B921" s="329"/>
      <c r="C921" s="329"/>
      <c r="D921" s="329"/>
      <c r="E921" s="172"/>
      <c r="F921" s="150" t="s">
        <v>121</v>
      </c>
    </row>
    <row r="922" spans="1:6" x14ac:dyDescent="0.25">
      <c r="A922" s="330"/>
      <c r="B922" s="331"/>
      <c r="C922" s="331"/>
      <c r="D922" s="331"/>
      <c r="E922" s="173"/>
      <c r="F922" s="153" t="s">
        <v>491</v>
      </c>
    </row>
    <row r="923" spans="1:6" x14ac:dyDescent="0.25">
      <c r="A923" s="174" t="s">
        <v>98</v>
      </c>
      <c r="B923" s="175" t="s">
        <v>13</v>
      </c>
      <c r="C923" s="175" t="s">
        <v>99</v>
      </c>
      <c r="D923" s="177" t="s">
        <v>100</v>
      </c>
      <c r="E923" s="178" t="s">
        <v>101</v>
      </c>
      <c r="F923" s="179" t="s">
        <v>102</v>
      </c>
    </row>
    <row r="924" spans="1:6" x14ac:dyDescent="0.25">
      <c r="A924" s="154"/>
      <c r="B924" s="155"/>
      <c r="C924" s="155"/>
      <c r="D924" s="180"/>
      <c r="E924" s="157"/>
      <c r="F924" s="158"/>
    </row>
    <row r="925" spans="1:6" x14ac:dyDescent="0.25">
      <c r="A925" s="159" t="s">
        <v>111</v>
      </c>
      <c r="B925" s="155"/>
      <c r="C925" s="155"/>
      <c r="D925" s="180"/>
      <c r="E925" s="157"/>
      <c r="F925" s="158"/>
    </row>
    <row r="926" spans="1:6" x14ac:dyDescent="0.25">
      <c r="A926" s="174" t="s">
        <v>146</v>
      </c>
      <c r="B926" s="175" t="s">
        <v>113</v>
      </c>
      <c r="C926" s="213"/>
      <c r="D926" s="177"/>
      <c r="E926" s="178"/>
      <c r="F926" s="179"/>
    </row>
    <row r="927" spans="1:6" x14ac:dyDescent="0.25">
      <c r="A927" s="154"/>
      <c r="B927" s="155"/>
      <c r="C927" s="155"/>
      <c r="D927" s="180"/>
      <c r="E927" s="157" t="s">
        <v>114</v>
      </c>
      <c r="F927" s="160"/>
    </row>
    <row r="928" spans="1:6" x14ac:dyDescent="0.25">
      <c r="A928" s="161" t="s">
        <v>115</v>
      </c>
      <c r="B928" s="155"/>
      <c r="C928" s="155"/>
      <c r="D928" s="180"/>
      <c r="E928" s="157"/>
      <c r="F928" s="158"/>
    </row>
    <row r="929" spans="1:6" x14ac:dyDescent="0.25">
      <c r="A929" s="174" t="s">
        <v>116</v>
      </c>
      <c r="B929" s="175" t="s">
        <v>59</v>
      </c>
      <c r="C929" s="175"/>
      <c r="D929" s="177"/>
      <c r="E929" s="178"/>
      <c r="F929" s="179"/>
    </row>
    <row r="930" spans="1:6" x14ac:dyDescent="0.25">
      <c r="A930" s="154"/>
      <c r="B930" s="155"/>
      <c r="C930" s="155"/>
      <c r="D930" s="180"/>
      <c r="E930" s="157" t="s">
        <v>117</v>
      </c>
      <c r="F930" s="160"/>
    </row>
    <row r="931" spans="1:6" x14ac:dyDescent="0.25">
      <c r="A931" s="159" t="s">
        <v>118</v>
      </c>
      <c r="B931" s="155"/>
      <c r="C931" s="155"/>
      <c r="D931" s="180"/>
      <c r="E931" s="157"/>
      <c r="F931" s="158"/>
    </row>
    <row r="932" spans="1:6" x14ac:dyDescent="0.25">
      <c r="A932" s="174"/>
      <c r="B932" s="175"/>
      <c r="C932" s="175"/>
      <c r="D932" s="177"/>
      <c r="E932" s="178"/>
      <c r="F932" s="179"/>
    </row>
    <row r="933" spans="1:6" x14ac:dyDescent="0.25">
      <c r="A933" s="154"/>
      <c r="B933" s="155"/>
      <c r="C933" s="155"/>
      <c r="D933" s="180"/>
      <c r="E933" s="157" t="s">
        <v>119</v>
      </c>
      <c r="F933" s="179"/>
    </row>
    <row r="934" spans="1:6" x14ac:dyDescent="0.25">
      <c r="A934" s="154"/>
      <c r="B934" s="155"/>
      <c r="C934" s="155"/>
      <c r="D934" s="180"/>
      <c r="E934" s="157"/>
      <c r="F934" s="158"/>
    </row>
    <row r="935" spans="1:6" ht="16.5" thickBot="1" x14ac:dyDescent="0.3">
      <c r="A935" s="162"/>
      <c r="B935" s="182"/>
      <c r="C935" s="203"/>
      <c r="D935" s="184" t="s">
        <v>120</v>
      </c>
      <c r="E935" s="185"/>
      <c r="F935" s="186"/>
    </row>
    <row r="936" spans="1:6" ht="16.5" thickTop="1" x14ac:dyDescent="0.25"/>
    <row r="937" spans="1:6" ht="16.5" thickBot="1" x14ac:dyDescent="0.3"/>
    <row r="938" spans="1:6" ht="16.5" thickTop="1" x14ac:dyDescent="0.25">
      <c r="A938" s="328" t="s">
        <v>400</v>
      </c>
      <c r="B938" s="329"/>
      <c r="C938" s="329"/>
      <c r="D938" s="329"/>
      <c r="E938" s="172"/>
      <c r="F938" s="150" t="s">
        <v>97</v>
      </c>
    </row>
    <row r="939" spans="1:6" x14ac:dyDescent="0.25">
      <c r="A939" s="330"/>
      <c r="B939" s="331"/>
      <c r="C939" s="331"/>
      <c r="D939" s="331"/>
      <c r="E939" s="173"/>
      <c r="F939" s="153" t="s">
        <v>492</v>
      </c>
    </row>
    <row r="940" spans="1:6" x14ac:dyDescent="0.25">
      <c r="A940" s="174" t="s">
        <v>98</v>
      </c>
      <c r="B940" s="175" t="s">
        <v>13</v>
      </c>
      <c r="C940" s="175" t="s">
        <v>99</v>
      </c>
      <c r="D940" s="177" t="s">
        <v>100</v>
      </c>
      <c r="E940" s="178" t="s">
        <v>101</v>
      </c>
      <c r="F940" s="179" t="s">
        <v>102</v>
      </c>
    </row>
    <row r="941" spans="1:6" x14ac:dyDescent="0.25">
      <c r="A941" s="154"/>
      <c r="B941" s="155"/>
      <c r="C941" s="155"/>
      <c r="D941" s="180"/>
      <c r="E941" s="157"/>
      <c r="F941" s="158"/>
    </row>
    <row r="942" spans="1:6" x14ac:dyDescent="0.25">
      <c r="A942" s="159" t="s">
        <v>103</v>
      </c>
      <c r="B942" s="155"/>
      <c r="C942" s="155"/>
      <c r="D942" s="180"/>
      <c r="E942" s="157"/>
      <c r="F942" s="158"/>
    </row>
    <row r="943" spans="1:6" x14ac:dyDescent="0.25">
      <c r="A943" s="214" t="s">
        <v>400</v>
      </c>
      <c r="B943" s="175" t="s">
        <v>11</v>
      </c>
      <c r="C943" s="175">
        <v>1</v>
      </c>
      <c r="D943" s="177"/>
      <c r="E943" s="215"/>
      <c r="F943" s="179"/>
    </row>
    <row r="944" spans="1:6" x14ac:dyDescent="0.25">
      <c r="A944" s="154"/>
      <c r="B944" s="155"/>
      <c r="C944" s="155"/>
      <c r="D944" s="180"/>
      <c r="E944" s="157" t="s">
        <v>110</v>
      </c>
      <c r="F944" s="160"/>
    </row>
    <row r="945" spans="1:6" x14ac:dyDescent="0.25">
      <c r="A945" s="159" t="s">
        <v>111</v>
      </c>
      <c r="B945" s="155"/>
      <c r="C945" s="155"/>
      <c r="D945" s="180"/>
      <c r="E945" s="157"/>
      <c r="F945" s="158"/>
    </row>
    <row r="946" spans="1:6" x14ac:dyDescent="0.25">
      <c r="A946" s="174" t="s">
        <v>146</v>
      </c>
      <c r="B946" s="175" t="s">
        <v>113</v>
      </c>
      <c r="C946" s="175"/>
      <c r="D946" s="177"/>
      <c r="E946" s="178"/>
      <c r="F946" s="179"/>
    </row>
    <row r="947" spans="1:6" x14ac:dyDescent="0.25">
      <c r="A947" s="154"/>
      <c r="B947" s="155"/>
      <c r="C947" s="155"/>
      <c r="D947" s="180"/>
      <c r="E947" s="157" t="s">
        <v>114</v>
      </c>
      <c r="F947" s="160"/>
    </row>
    <row r="948" spans="1:6" x14ac:dyDescent="0.25">
      <c r="A948" s="161" t="s">
        <v>115</v>
      </c>
      <c r="B948" s="155"/>
      <c r="C948" s="155"/>
      <c r="D948" s="180"/>
      <c r="E948" s="157"/>
      <c r="F948" s="158"/>
    </row>
    <row r="949" spans="1:6" x14ac:dyDescent="0.25">
      <c r="A949" s="174" t="s">
        <v>116</v>
      </c>
      <c r="B949" s="175" t="s">
        <v>59</v>
      </c>
      <c r="C949" s="175"/>
      <c r="D949" s="177"/>
      <c r="E949" s="178"/>
      <c r="F949" s="179"/>
    </row>
    <row r="950" spans="1:6" x14ac:dyDescent="0.25">
      <c r="A950" s="154"/>
      <c r="B950" s="155"/>
      <c r="C950" s="155"/>
      <c r="D950" s="180"/>
      <c r="E950" s="157" t="s">
        <v>117</v>
      </c>
      <c r="F950" s="160"/>
    </row>
    <row r="951" spans="1:6" x14ac:dyDescent="0.25">
      <c r="A951" s="159" t="s">
        <v>118</v>
      </c>
      <c r="B951" s="155"/>
      <c r="C951" s="155"/>
      <c r="D951" s="180"/>
      <c r="E951" s="157"/>
      <c r="F951" s="158"/>
    </row>
    <row r="952" spans="1:6" x14ac:dyDescent="0.25">
      <c r="A952" s="174"/>
      <c r="B952" s="175"/>
      <c r="C952" s="175"/>
      <c r="D952" s="177"/>
      <c r="E952" s="178"/>
      <c r="F952" s="179"/>
    </row>
    <row r="953" spans="1:6" x14ac:dyDescent="0.25">
      <c r="A953" s="154"/>
      <c r="B953" s="155"/>
      <c r="C953" s="155"/>
      <c r="D953" s="180"/>
      <c r="E953" s="157" t="s">
        <v>119</v>
      </c>
      <c r="F953" s="179"/>
    </row>
    <row r="954" spans="1:6" x14ac:dyDescent="0.25">
      <c r="A954" s="154"/>
      <c r="B954" s="155"/>
      <c r="C954" s="155"/>
      <c r="D954" s="180"/>
      <c r="E954" s="157"/>
      <c r="F954" s="158"/>
    </row>
    <row r="955" spans="1:6" ht="16.5" thickBot="1" x14ac:dyDescent="0.3">
      <c r="A955" s="162"/>
      <c r="B955" s="182"/>
      <c r="C955" s="203"/>
      <c r="D955" s="184" t="s">
        <v>120</v>
      </c>
      <c r="E955" s="185">
        <f>F944+F947+F950</f>
        <v>0</v>
      </c>
      <c r="F955" s="186"/>
    </row>
    <row r="956" spans="1:6" ht="16.5" thickTop="1" x14ac:dyDescent="0.25"/>
    <row r="957" spans="1:6" ht="16.5" thickBot="1" x14ac:dyDescent="0.3"/>
    <row r="958" spans="1:6" ht="16.5" thickTop="1" x14ac:dyDescent="0.25">
      <c r="A958" s="328" t="s">
        <v>401</v>
      </c>
      <c r="B958" s="329"/>
      <c r="C958" s="329"/>
      <c r="D958" s="329"/>
      <c r="E958" s="172"/>
      <c r="F958" s="150" t="s">
        <v>97</v>
      </c>
    </row>
    <row r="959" spans="1:6" x14ac:dyDescent="0.25">
      <c r="A959" s="330"/>
      <c r="B959" s="331"/>
      <c r="C959" s="331"/>
      <c r="D959" s="331"/>
      <c r="E959" s="173"/>
      <c r="F959" s="153" t="s">
        <v>493</v>
      </c>
    </row>
    <row r="960" spans="1:6" x14ac:dyDescent="0.25">
      <c r="A960" s="174" t="s">
        <v>98</v>
      </c>
      <c r="B960" s="175" t="s">
        <v>13</v>
      </c>
      <c r="C960" s="175" t="s">
        <v>99</v>
      </c>
      <c r="D960" s="177" t="s">
        <v>100</v>
      </c>
      <c r="E960" s="178" t="s">
        <v>101</v>
      </c>
      <c r="F960" s="179" t="s">
        <v>102</v>
      </c>
    </row>
    <row r="961" spans="1:6" x14ac:dyDescent="0.25">
      <c r="A961" s="154"/>
      <c r="B961" s="155"/>
      <c r="C961" s="155"/>
      <c r="D961" s="180"/>
      <c r="E961" s="157"/>
      <c r="F961" s="158"/>
    </row>
    <row r="962" spans="1:6" x14ac:dyDescent="0.25">
      <c r="A962" s="159" t="s">
        <v>103</v>
      </c>
      <c r="B962" s="155"/>
      <c r="C962" s="155"/>
      <c r="D962" s="180"/>
      <c r="E962" s="157"/>
      <c r="F962" s="158"/>
    </row>
    <row r="963" spans="1:6" x14ac:dyDescent="0.25">
      <c r="A963" s="214" t="s">
        <v>401</v>
      </c>
      <c r="B963" s="175" t="s">
        <v>11</v>
      </c>
      <c r="C963" s="175">
        <v>1</v>
      </c>
      <c r="D963" s="177"/>
      <c r="E963" s="215"/>
      <c r="F963" s="179"/>
    </row>
    <row r="964" spans="1:6" x14ac:dyDescent="0.25">
      <c r="A964" s="154"/>
      <c r="B964" s="155"/>
      <c r="C964" s="155"/>
      <c r="D964" s="180"/>
      <c r="E964" s="157" t="s">
        <v>110</v>
      </c>
      <c r="F964" s="160"/>
    </row>
    <row r="965" spans="1:6" x14ac:dyDescent="0.25">
      <c r="A965" s="159" t="s">
        <v>111</v>
      </c>
      <c r="B965" s="155"/>
      <c r="C965" s="155"/>
      <c r="D965" s="180"/>
      <c r="E965" s="157"/>
      <c r="F965" s="158"/>
    </row>
    <row r="966" spans="1:6" x14ac:dyDescent="0.25">
      <c r="A966" s="174" t="s">
        <v>146</v>
      </c>
      <c r="B966" s="175" t="s">
        <v>113</v>
      </c>
      <c r="C966" s="175"/>
      <c r="D966" s="177"/>
      <c r="E966" s="178"/>
      <c r="F966" s="179"/>
    </row>
    <row r="967" spans="1:6" x14ac:dyDescent="0.25">
      <c r="A967" s="154"/>
      <c r="B967" s="155"/>
      <c r="C967" s="155"/>
      <c r="D967" s="180"/>
      <c r="E967" s="157" t="s">
        <v>114</v>
      </c>
      <c r="F967" s="160"/>
    </row>
    <row r="968" spans="1:6" x14ac:dyDescent="0.25">
      <c r="A968" s="161" t="s">
        <v>115</v>
      </c>
      <c r="B968" s="155"/>
      <c r="C968" s="155"/>
      <c r="D968" s="180"/>
      <c r="E968" s="157"/>
      <c r="F968" s="158"/>
    </row>
    <row r="969" spans="1:6" x14ac:dyDescent="0.25">
      <c r="A969" s="174" t="s">
        <v>116</v>
      </c>
      <c r="B969" s="175" t="s">
        <v>59</v>
      </c>
      <c r="C969" s="175"/>
      <c r="D969" s="177"/>
      <c r="E969" s="178"/>
      <c r="F969" s="179"/>
    </row>
    <row r="970" spans="1:6" x14ac:dyDescent="0.25">
      <c r="A970" s="154"/>
      <c r="B970" s="155"/>
      <c r="C970" s="155"/>
      <c r="D970" s="180"/>
      <c r="E970" s="157" t="s">
        <v>117</v>
      </c>
      <c r="F970" s="160"/>
    </row>
    <row r="971" spans="1:6" x14ac:dyDescent="0.25">
      <c r="A971" s="159" t="s">
        <v>118</v>
      </c>
      <c r="B971" s="155"/>
      <c r="C971" s="155"/>
      <c r="D971" s="180"/>
      <c r="E971" s="157"/>
      <c r="F971" s="158"/>
    </row>
    <row r="972" spans="1:6" x14ac:dyDescent="0.25">
      <c r="A972" s="174"/>
      <c r="B972" s="175"/>
      <c r="C972" s="175"/>
      <c r="D972" s="177"/>
      <c r="E972" s="178"/>
      <c r="F972" s="179"/>
    </row>
    <row r="973" spans="1:6" x14ac:dyDescent="0.25">
      <c r="A973" s="154"/>
      <c r="B973" s="155"/>
      <c r="C973" s="155"/>
      <c r="D973" s="180"/>
      <c r="E973" s="157" t="s">
        <v>119</v>
      </c>
      <c r="F973" s="179"/>
    </row>
    <row r="974" spans="1:6" x14ac:dyDescent="0.25">
      <c r="A974" s="154"/>
      <c r="B974" s="155"/>
      <c r="C974" s="155"/>
      <c r="D974" s="180"/>
      <c r="E974" s="157"/>
      <c r="F974" s="158"/>
    </row>
    <row r="975" spans="1:6" ht="16.5" thickBot="1" x14ac:dyDescent="0.3">
      <c r="A975" s="162"/>
      <c r="B975" s="182"/>
      <c r="C975" s="203"/>
      <c r="D975" s="184" t="s">
        <v>120</v>
      </c>
      <c r="E975" s="185"/>
      <c r="F975" s="186"/>
    </row>
    <row r="976" spans="1:6" ht="16.5" thickTop="1" x14ac:dyDescent="0.25"/>
    <row r="977" spans="1:6" ht="16.5" thickBot="1" x14ac:dyDescent="0.3"/>
    <row r="978" spans="1:6" ht="16.5" thickTop="1" x14ac:dyDescent="0.25">
      <c r="A978" s="328" t="s">
        <v>165</v>
      </c>
      <c r="B978" s="329"/>
      <c r="C978" s="329"/>
      <c r="D978" s="329"/>
      <c r="E978" s="172"/>
      <c r="F978" s="150" t="s">
        <v>97</v>
      </c>
    </row>
    <row r="979" spans="1:6" x14ac:dyDescent="0.25">
      <c r="A979" s="330"/>
      <c r="B979" s="331"/>
      <c r="C979" s="331"/>
      <c r="D979" s="331"/>
      <c r="E979" s="173"/>
      <c r="F979" s="153" t="s">
        <v>494</v>
      </c>
    </row>
    <row r="980" spans="1:6" x14ac:dyDescent="0.25">
      <c r="A980" s="174" t="s">
        <v>98</v>
      </c>
      <c r="B980" s="175" t="s">
        <v>13</v>
      </c>
      <c r="C980" s="175" t="s">
        <v>99</v>
      </c>
      <c r="D980" s="177" t="s">
        <v>100</v>
      </c>
      <c r="E980" s="178" t="s">
        <v>101</v>
      </c>
      <c r="F980" s="179" t="s">
        <v>102</v>
      </c>
    </row>
    <row r="981" spans="1:6" x14ac:dyDescent="0.25">
      <c r="A981" s="154"/>
      <c r="B981" s="155"/>
      <c r="C981" s="155"/>
      <c r="D981" s="180"/>
      <c r="E981" s="157"/>
      <c r="F981" s="158"/>
    </row>
    <row r="982" spans="1:6" x14ac:dyDescent="0.25">
      <c r="A982" s="159" t="s">
        <v>103</v>
      </c>
      <c r="B982" s="155"/>
      <c r="C982" s="155"/>
      <c r="D982" s="180"/>
      <c r="E982" s="157"/>
      <c r="F982" s="158"/>
    </row>
    <row r="983" spans="1:6" x14ac:dyDescent="0.25">
      <c r="A983" s="214" t="s">
        <v>165</v>
      </c>
      <c r="B983" s="175" t="s">
        <v>11</v>
      </c>
      <c r="C983" s="175">
        <v>1</v>
      </c>
      <c r="D983" s="177"/>
      <c r="E983" s="215"/>
      <c r="F983" s="179"/>
    </row>
    <row r="984" spans="1:6" x14ac:dyDescent="0.25">
      <c r="A984" s="154"/>
      <c r="B984" s="155"/>
      <c r="C984" s="155"/>
      <c r="D984" s="180"/>
      <c r="E984" s="157" t="s">
        <v>110</v>
      </c>
      <c r="F984" s="160"/>
    </row>
    <row r="985" spans="1:6" x14ac:dyDescent="0.25">
      <c r="A985" s="159" t="s">
        <v>111</v>
      </c>
      <c r="B985" s="155"/>
      <c r="C985" s="155"/>
      <c r="D985" s="180"/>
      <c r="E985" s="157"/>
      <c r="F985" s="158"/>
    </row>
    <row r="986" spans="1:6" x14ac:dyDescent="0.25">
      <c r="A986" s="174" t="s">
        <v>146</v>
      </c>
      <c r="B986" s="175" t="s">
        <v>113</v>
      </c>
      <c r="C986" s="175"/>
      <c r="D986" s="177"/>
      <c r="E986" s="178"/>
      <c r="F986" s="179"/>
    </row>
    <row r="987" spans="1:6" x14ac:dyDescent="0.25">
      <c r="A987" s="154"/>
      <c r="B987" s="155"/>
      <c r="C987" s="155"/>
      <c r="D987" s="180"/>
      <c r="E987" s="157" t="s">
        <v>114</v>
      </c>
      <c r="F987" s="160"/>
    </row>
    <row r="988" spans="1:6" x14ac:dyDescent="0.25">
      <c r="A988" s="161" t="s">
        <v>115</v>
      </c>
      <c r="B988" s="155"/>
      <c r="C988" s="155"/>
      <c r="D988" s="180"/>
      <c r="E988" s="157"/>
      <c r="F988" s="158"/>
    </row>
    <row r="989" spans="1:6" x14ac:dyDescent="0.25">
      <c r="A989" s="174" t="s">
        <v>116</v>
      </c>
      <c r="B989" s="175" t="s">
        <v>59</v>
      </c>
      <c r="C989" s="175"/>
      <c r="D989" s="177"/>
      <c r="E989" s="178"/>
      <c r="F989" s="179"/>
    </row>
    <row r="990" spans="1:6" x14ac:dyDescent="0.25">
      <c r="A990" s="154"/>
      <c r="B990" s="155"/>
      <c r="C990" s="155"/>
      <c r="D990" s="180"/>
      <c r="E990" s="157" t="s">
        <v>117</v>
      </c>
      <c r="F990" s="160"/>
    </row>
    <row r="991" spans="1:6" x14ac:dyDescent="0.25">
      <c r="A991" s="159" t="s">
        <v>118</v>
      </c>
      <c r="B991" s="155"/>
      <c r="C991" s="155"/>
      <c r="D991" s="180"/>
      <c r="E991" s="157"/>
      <c r="F991" s="158"/>
    </row>
    <row r="992" spans="1:6" x14ac:dyDescent="0.25">
      <c r="A992" s="174"/>
      <c r="B992" s="175"/>
      <c r="C992" s="175"/>
      <c r="D992" s="177"/>
      <c r="E992" s="178"/>
      <c r="F992" s="179"/>
    </row>
    <row r="993" spans="1:6" x14ac:dyDescent="0.25">
      <c r="A993" s="154"/>
      <c r="B993" s="155"/>
      <c r="C993" s="155"/>
      <c r="D993" s="180"/>
      <c r="E993" s="157" t="s">
        <v>119</v>
      </c>
      <c r="F993" s="179"/>
    </row>
    <row r="994" spans="1:6" x14ac:dyDescent="0.25">
      <c r="A994" s="154"/>
      <c r="B994" s="155"/>
      <c r="C994" s="155"/>
      <c r="D994" s="180"/>
      <c r="E994" s="157"/>
      <c r="F994" s="158"/>
    </row>
    <row r="995" spans="1:6" ht="16.5" thickBot="1" x14ac:dyDescent="0.3">
      <c r="A995" s="162"/>
      <c r="B995" s="182"/>
      <c r="C995" s="203"/>
      <c r="D995" s="184" t="s">
        <v>120</v>
      </c>
      <c r="E995" s="185"/>
      <c r="F995" s="186"/>
    </row>
    <row r="996" spans="1:6" ht="17.25" thickTop="1" thickBot="1" x14ac:dyDescent="0.3"/>
    <row r="997" spans="1:6" ht="16.5" thickTop="1" x14ac:dyDescent="0.25">
      <c r="A997" s="328" t="s">
        <v>403</v>
      </c>
      <c r="B997" s="329"/>
      <c r="C997" s="329"/>
      <c r="D997" s="329"/>
      <c r="E997" s="149"/>
      <c r="F997" s="150" t="s">
        <v>97</v>
      </c>
    </row>
    <row r="998" spans="1:6" ht="16.149999999999999" customHeight="1" x14ac:dyDescent="0.25">
      <c r="A998" s="330"/>
      <c r="B998" s="331"/>
      <c r="C998" s="331"/>
      <c r="D998" s="331"/>
      <c r="E998" s="152"/>
      <c r="F998" s="153" t="s">
        <v>495</v>
      </c>
    </row>
    <row r="999" spans="1:6" x14ac:dyDescent="0.25">
      <c r="A999" s="174" t="s">
        <v>98</v>
      </c>
      <c r="B999" s="226" t="s">
        <v>13</v>
      </c>
      <c r="C999" s="226" t="s">
        <v>99</v>
      </c>
      <c r="D999" s="227" t="s">
        <v>100</v>
      </c>
      <c r="E999" s="228" t="s">
        <v>101</v>
      </c>
      <c r="F999" s="225" t="s">
        <v>102</v>
      </c>
    </row>
    <row r="1000" spans="1:6" x14ac:dyDescent="0.25">
      <c r="A1000" s="154"/>
      <c r="B1000" s="155"/>
      <c r="C1000" s="155"/>
      <c r="D1000" s="156"/>
      <c r="E1000" s="157"/>
      <c r="F1000" s="158"/>
    </row>
    <row r="1001" spans="1:6" x14ac:dyDescent="0.25">
      <c r="A1001" s="159" t="s">
        <v>103</v>
      </c>
      <c r="B1001" s="155"/>
      <c r="C1001" s="155"/>
      <c r="D1001" s="156"/>
      <c r="E1001" s="157"/>
      <c r="F1001" s="158"/>
    </row>
    <row r="1002" spans="1:6" x14ac:dyDescent="0.25">
      <c r="A1002" s="229" t="s">
        <v>165</v>
      </c>
      <c r="B1002" s="226" t="s">
        <v>11</v>
      </c>
      <c r="C1002" s="226">
        <v>3</v>
      </c>
      <c r="D1002" s="230"/>
      <c r="E1002" s="231"/>
      <c r="F1002" s="225"/>
    </row>
    <row r="1003" spans="1:6" x14ac:dyDescent="0.25">
      <c r="A1003" s="174" t="s">
        <v>156</v>
      </c>
      <c r="B1003" s="226" t="s">
        <v>13</v>
      </c>
      <c r="C1003" s="226">
        <v>0.33300000000000002</v>
      </c>
      <c r="D1003" s="227"/>
      <c r="E1003" s="232"/>
      <c r="F1003" s="225"/>
    </row>
    <row r="1004" spans="1:6" x14ac:dyDescent="0.25">
      <c r="A1004" s="217" t="s">
        <v>157</v>
      </c>
      <c r="B1004" s="218" t="s">
        <v>13</v>
      </c>
      <c r="C1004" s="218">
        <v>0.17</v>
      </c>
      <c r="D1004" s="219"/>
      <c r="E1004" s="216"/>
      <c r="F1004" s="179"/>
    </row>
    <row r="1005" spans="1:6" x14ac:dyDescent="0.25">
      <c r="A1005" s="220" t="s">
        <v>159</v>
      </c>
      <c r="B1005" s="221" t="s">
        <v>13</v>
      </c>
      <c r="C1005" s="221">
        <v>0.33300000000000002</v>
      </c>
      <c r="D1005" s="222"/>
      <c r="E1005" s="216"/>
      <c r="F1005" s="179"/>
    </row>
    <row r="1006" spans="1:6" x14ac:dyDescent="0.25">
      <c r="A1006" s="154"/>
      <c r="B1006" s="155"/>
      <c r="C1006" s="155"/>
      <c r="D1006" s="156"/>
      <c r="E1006" s="157" t="s">
        <v>110</v>
      </c>
      <c r="F1006" s="160"/>
    </row>
    <row r="1007" spans="1:6" x14ac:dyDescent="0.25">
      <c r="A1007" s="159" t="s">
        <v>111</v>
      </c>
      <c r="B1007" s="155"/>
      <c r="C1007" s="155"/>
      <c r="D1007" s="156"/>
      <c r="E1007" s="157"/>
      <c r="F1007" s="158"/>
    </row>
    <row r="1008" spans="1:6" x14ac:dyDescent="0.25">
      <c r="A1008" s="217" t="s">
        <v>146</v>
      </c>
      <c r="B1008" s="218" t="s">
        <v>113</v>
      </c>
      <c r="C1008" s="218"/>
      <c r="D1008" s="219"/>
      <c r="E1008" s="178"/>
      <c r="F1008" s="179"/>
    </row>
    <row r="1009" spans="1:6" x14ac:dyDescent="0.25">
      <c r="A1009" s="154"/>
      <c r="B1009" s="155"/>
      <c r="C1009" s="155"/>
      <c r="D1009" s="156"/>
      <c r="E1009" s="157" t="s">
        <v>147</v>
      </c>
      <c r="F1009" s="160"/>
    </row>
    <row r="1010" spans="1:6" x14ac:dyDescent="0.25">
      <c r="A1010" s="161" t="s">
        <v>115</v>
      </c>
      <c r="B1010" s="155"/>
      <c r="C1010" s="155"/>
      <c r="D1010" s="156"/>
      <c r="E1010" s="157"/>
      <c r="F1010" s="158"/>
    </row>
    <row r="1011" spans="1:6" x14ac:dyDescent="0.25">
      <c r="A1011" s="223" t="s">
        <v>116</v>
      </c>
      <c r="B1011" s="218" t="s">
        <v>59</v>
      </c>
      <c r="C1011" s="218"/>
      <c r="D1011" s="219"/>
      <c r="E1011" s="224"/>
      <c r="F1011" s="225"/>
    </row>
    <row r="1012" spans="1:6" x14ac:dyDescent="0.25">
      <c r="A1012" s="154"/>
      <c r="B1012" s="155"/>
      <c r="C1012" s="155"/>
      <c r="D1012" s="156"/>
      <c r="E1012" s="157" t="s">
        <v>117</v>
      </c>
      <c r="F1012" s="160"/>
    </row>
    <row r="1013" spans="1:6" x14ac:dyDescent="0.25">
      <c r="A1013" s="159" t="s">
        <v>118</v>
      </c>
      <c r="B1013" s="155"/>
      <c r="C1013" s="155"/>
      <c r="D1013" s="156"/>
      <c r="E1013" s="157"/>
      <c r="F1013" s="158"/>
    </row>
    <row r="1014" spans="1:6" x14ac:dyDescent="0.25">
      <c r="A1014" s="174"/>
      <c r="B1014" s="226"/>
      <c r="C1014" s="226"/>
      <c r="D1014" s="227"/>
      <c r="E1014" s="228"/>
      <c r="F1014" s="225"/>
    </row>
    <row r="1015" spans="1:6" x14ac:dyDescent="0.25">
      <c r="A1015" s="154"/>
      <c r="B1015" s="155"/>
      <c r="C1015" s="155"/>
      <c r="D1015" s="156"/>
      <c r="E1015" s="157" t="s">
        <v>119</v>
      </c>
      <c r="F1015" s="225"/>
    </row>
    <row r="1016" spans="1:6" x14ac:dyDescent="0.25">
      <c r="A1016" s="154"/>
      <c r="B1016" s="155"/>
      <c r="C1016" s="155"/>
      <c r="D1016" s="156"/>
      <c r="E1016" s="157"/>
      <c r="F1016" s="158"/>
    </row>
    <row r="1017" spans="1:6" ht="16.5" thickBot="1" x14ac:dyDescent="0.3">
      <c r="A1017" s="162"/>
      <c r="B1017" s="182"/>
      <c r="C1017" s="203"/>
      <c r="D1017" s="184" t="s">
        <v>120</v>
      </c>
      <c r="E1017" s="185"/>
      <c r="F1017" s="186"/>
    </row>
    <row r="1018" spans="1:6" ht="17.25" thickTop="1" thickBot="1" x14ac:dyDescent="0.3"/>
    <row r="1019" spans="1:6" ht="16.5" thickTop="1" x14ac:dyDescent="0.25">
      <c r="A1019" s="328" t="s">
        <v>402</v>
      </c>
      <c r="B1019" s="329"/>
      <c r="C1019" s="329"/>
      <c r="D1019" s="329"/>
      <c r="E1019" s="149"/>
      <c r="F1019" s="150" t="s">
        <v>97</v>
      </c>
    </row>
    <row r="1020" spans="1:6" x14ac:dyDescent="0.25">
      <c r="A1020" s="330"/>
      <c r="B1020" s="331"/>
      <c r="C1020" s="331"/>
      <c r="D1020" s="331"/>
      <c r="E1020" s="152"/>
      <c r="F1020" s="153" t="s">
        <v>496</v>
      </c>
    </row>
    <row r="1021" spans="1:6" x14ac:dyDescent="0.25">
      <c r="A1021" s="174" t="s">
        <v>98</v>
      </c>
      <c r="B1021" s="175" t="s">
        <v>13</v>
      </c>
      <c r="C1021" s="175" t="s">
        <v>99</v>
      </c>
      <c r="D1021" s="176" t="s">
        <v>100</v>
      </c>
      <c r="E1021" s="178" t="s">
        <v>101</v>
      </c>
      <c r="F1021" s="179" t="s">
        <v>102</v>
      </c>
    </row>
    <row r="1022" spans="1:6" x14ac:dyDescent="0.25">
      <c r="A1022" s="154"/>
      <c r="B1022" s="155"/>
      <c r="C1022" s="155"/>
      <c r="D1022" s="156"/>
      <c r="E1022" s="157"/>
      <c r="F1022" s="158"/>
    </row>
    <row r="1023" spans="1:6" x14ac:dyDescent="0.25">
      <c r="A1023" s="159" t="s">
        <v>103</v>
      </c>
      <c r="B1023" s="155"/>
      <c r="C1023" s="155"/>
      <c r="D1023" s="156"/>
      <c r="E1023" s="157"/>
      <c r="F1023" s="158"/>
    </row>
    <row r="1024" spans="1:6" x14ac:dyDescent="0.25">
      <c r="A1024" s="214" t="s">
        <v>401</v>
      </c>
      <c r="B1024" s="175" t="s">
        <v>11</v>
      </c>
      <c r="C1024" s="175">
        <v>3</v>
      </c>
      <c r="D1024" s="177"/>
      <c r="E1024" s="215"/>
      <c r="F1024" s="179"/>
    </row>
    <row r="1025" spans="1:6" x14ac:dyDescent="0.25">
      <c r="A1025" s="174" t="s">
        <v>156</v>
      </c>
      <c r="B1025" s="175" t="s">
        <v>13</v>
      </c>
      <c r="C1025" s="175">
        <v>0.33300000000000002</v>
      </c>
      <c r="D1025" s="176"/>
      <c r="E1025" s="216"/>
      <c r="F1025" s="179"/>
    </row>
    <row r="1026" spans="1:6" x14ac:dyDescent="0.25">
      <c r="A1026" s="217" t="s">
        <v>157</v>
      </c>
      <c r="B1026" s="218" t="s">
        <v>13</v>
      </c>
      <c r="C1026" s="218">
        <v>0.17</v>
      </c>
      <c r="D1026" s="219"/>
      <c r="E1026" s="216"/>
      <c r="F1026" s="179"/>
    </row>
    <row r="1027" spans="1:6" x14ac:dyDescent="0.25">
      <c r="A1027" s="220" t="s">
        <v>159</v>
      </c>
      <c r="B1027" s="221" t="s">
        <v>13</v>
      </c>
      <c r="C1027" s="221">
        <v>0.33300000000000002</v>
      </c>
      <c r="D1027" s="222"/>
      <c r="E1027" s="216"/>
      <c r="F1027" s="179"/>
    </row>
    <row r="1028" spans="1:6" x14ac:dyDescent="0.25">
      <c r="A1028" s="154"/>
      <c r="B1028" s="155"/>
      <c r="C1028" s="155"/>
      <c r="D1028" s="156"/>
      <c r="E1028" s="157" t="s">
        <v>110</v>
      </c>
      <c r="F1028" s="160"/>
    </row>
    <row r="1029" spans="1:6" x14ac:dyDescent="0.25">
      <c r="A1029" s="159" t="s">
        <v>111</v>
      </c>
      <c r="B1029" s="155"/>
      <c r="C1029" s="155"/>
      <c r="D1029" s="156"/>
      <c r="E1029" s="157"/>
      <c r="F1029" s="158"/>
    </row>
    <row r="1030" spans="1:6" x14ac:dyDescent="0.25">
      <c r="A1030" s="217" t="s">
        <v>146</v>
      </c>
      <c r="B1030" s="218" t="s">
        <v>113</v>
      </c>
      <c r="C1030" s="218"/>
      <c r="D1030" s="219"/>
      <c r="E1030" s="178"/>
      <c r="F1030" s="179"/>
    </row>
    <row r="1031" spans="1:6" x14ac:dyDescent="0.25">
      <c r="A1031" s="154"/>
      <c r="B1031" s="155"/>
      <c r="C1031" s="155"/>
      <c r="D1031" s="156"/>
      <c r="E1031" s="157" t="s">
        <v>147</v>
      </c>
      <c r="F1031" s="160"/>
    </row>
    <row r="1032" spans="1:6" x14ac:dyDescent="0.25">
      <c r="A1032" s="161" t="s">
        <v>115</v>
      </c>
      <c r="B1032" s="155"/>
      <c r="C1032" s="155"/>
      <c r="D1032" s="156"/>
      <c r="E1032" s="157"/>
      <c r="F1032" s="158"/>
    </row>
    <row r="1033" spans="1:6" x14ac:dyDescent="0.25">
      <c r="A1033" s="223" t="s">
        <v>116</v>
      </c>
      <c r="B1033" s="218" t="s">
        <v>59</v>
      </c>
      <c r="C1033" s="218"/>
      <c r="D1033" s="219"/>
      <c r="E1033" s="224">
        <f>0.05*F1031</f>
        <v>0</v>
      </c>
      <c r="F1033" s="225"/>
    </row>
    <row r="1034" spans="1:6" x14ac:dyDescent="0.25">
      <c r="A1034" s="154"/>
      <c r="B1034" s="155"/>
      <c r="C1034" s="155"/>
      <c r="D1034" s="156"/>
      <c r="E1034" s="157" t="s">
        <v>117</v>
      </c>
      <c r="F1034" s="160"/>
    </row>
    <row r="1035" spans="1:6" x14ac:dyDescent="0.25">
      <c r="A1035" s="159" t="s">
        <v>118</v>
      </c>
      <c r="B1035" s="155"/>
      <c r="C1035" s="155"/>
      <c r="D1035" s="156"/>
      <c r="E1035" s="157"/>
      <c r="F1035" s="158"/>
    </row>
    <row r="1036" spans="1:6" x14ac:dyDescent="0.25">
      <c r="A1036" s="174"/>
      <c r="B1036" s="226"/>
      <c r="C1036" s="226"/>
      <c r="D1036" s="227"/>
      <c r="E1036" s="228"/>
      <c r="F1036" s="225"/>
    </row>
    <row r="1037" spans="1:6" x14ac:dyDescent="0.25">
      <c r="A1037" s="154"/>
      <c r="B1037" s="155"/>
      <c r="C1037" s="155"/>
      <c r="D1037" s="156"/>
      <c r="E1037" s="157" t="s">
        <v>119</v>
      </c>
      <c r="F1037" s="225"/>
    </row>
    <row r="1038" spans="1:6" x14ac:dyDescent="0.25">
      <c r="A1038" s="154"/>
      <c r="B1038" s="155"/>
      <c r="C1038" s="155"/>
      <c r="D1038" s="156"/>
      <c r="E1038" s="157"/>
      <c r="F1038" s="158"/>
    </row>
    <row r="1039" spans="1:6" ht="16.5" thickBot="1" x14ac:dyDescent="0.3">
      <c r="A1039" s="162"/>
      <c r="B1039" s="182"/>
      <c r="C1039" s="203"/>
      <c r="D1039" s="184" t="s">
        <v>120</v>
      </c>
      <c r="E1039" s="185"/>
      <c r="F1039" s="186"/>
    </row>
    <row r="1040" spans="1:6" ht="16.5" thickTop="1" x14ac:dyDescent="0.25"/>
    <row r="1041" spans="1:6" ht="16.5" thickBot="1" x14ac:dyDescent="0.3"/>
    <row r="1042" spans="1:6" ht="16.5" thickTop="1" x14ac:dyDescent="0.25">
      <c r="A1042" s="328" t="s">
        <v>404</v>
      </c>
      <c r="B1042" s="329"/>
      <c r="C1042" s="329"/>
      <c r="D1042" s="329"/>
      <c r="E1042" s="149"/>
      <c r="F1042" s="150" t="s">
        <v>97</v>
      </c>
    </row>
    <row r="1043" spans="1:6" x14ac:dyDescent="0.25">
      <c r="A1043" s="330"/>
      <c r="B1043" s="331"/>
      <c r="C1043" s="331"/>
      <c r="D1043" s="331"/>
      <c r="E1043" s="152"/>
      <c r="F1043" s="153" t="s">
        <v>497</v>
      </c>
    </row>
    <row r="1044" spans="1:6" x14ac:dyDescent="0.25">
      <c r="A1044" s="174" t="s">
        <v>98</v>
      </c>
      <c r="B1044" s="226" t="s">
        <v>13</v>
      </c>
      <c r="C1044" s="226" t="s">
        <v>99</v>
      </c>
      <c r="D1044" s="227" t="s">
        <v>100</v>
      </c>
      <c r="E1044" s="228" t="s">
        <v>101</v>
      </c>
      <c r="F1044" s="225" t="s">
        <v>102</v>
      </c>
    </row>
    <row r="1045" spans="1:6" x14ac:dyDescent="0.25">
      <c r="A1045" s="154"/>
      <c r="B1045" s="155"/>
      <c r="C1045" s="155"/>
      <c r="D1045" s="156"/>
      <c r="E1045" s="157"/>
      <c r="F1045" s="158"/>
    </row>
    <row r="1046" spans="1:6" x14ac:dyDescent="0.25">
      <c r="A1046" s="159" t="s">
        <v>103</v>
      </c>
      <c r="B1046" s="155"/>
      <c r="C1046" s="155"/>
      <c r="D1046" s="156"/>
      <c r="E1046" s="157"/>
      <c r="F1046" s="158"/>
    </row>
    <row r="1047" spans="1:6" x14ac:dyDescent="0.25">
      <c r="A1047" s="233" t="s">
        <v>401</v>
      </c>
      <c r="B1047" s="175" t="s">
        <v>11</v>
      </c>
      <c r="C1047" s="175">
        <v>1</v>
      </c>
      <c r="D1047" s="177"/>
      <c r="E1047" s="215"/>
      <c r="F1047" s="179"/>
    </row>
    <row r="1048" spans="1:6" x14ac:dyDescent="0.25">
      <c r="A1048" s="233" t="s">
        <v>400</v>
      </c>
      <c r="B1048" s="175" t="s">
        <v>11</v>
      </c>
      <c r="C1048" s="175">
        <v>2</v>
      </c>
      <c r="D1048" s="177"/>
      <c r="E1048" s="215"/>
      <c r="F1048" s="179"/>
    </row>
    <row r="1049" spans="1:6" x14ac:dyDescent="0.25">
      <c r="A1049" s="233" t="s">
        <v>191</v>
      </c>
      <c r="B1049" s="234" t="s">
        <v>13</v>
      </c>
      <c r="C1049" s="234">
        <v>0.33300000000000002</v>
      </c>
      <c r="D1049" s="235"/>
      <c r="E1049" s="236"/>
      <c r="F1049" s="179"/>
    </row>
    <row r="1050" spans="1:6" x14ac:dyDescent="0.25">
      <c r="A1050" s="220" t="s">
        <v>192</v>
      </c>
      <c r="B1050" s="221" t="s">
        <v>13</v>
      </c>
      <c r="C1050" s="221">
        <v>0.17</v>
      </c>
      <c r="D1050" s="222"/>
      <c r="E1050" s="237"/>
      <c r="F1050" s="179"/>
    </row>
    <row r="1051" spans="1:6" x14ac:dyDescent="0.25">
      <c r="A1051" s="233" t="s">
        <v>193</v>
      </c>
      <c r="B1051" s="234" t="s">
        <v>13</v>
      </c>
      <c r="C1051" s="234">
        <v>0.33300000000000002</v>
      </c>
      <c r="D1051" s="235"/>
      <c r="E1051" s="236"/>
      <c r="F1051" s="225"/>
    </row>
    <row r="1052" spans="1:6" x14ac:dyDescent="0.25">
      <c r="A1052" s="154"/>
      <c r="B1052" s="155"/>
      <c r="C1052" s="155"/>
      <c r="D1052" s="156"/>
      <c r="E1052" s="157" t="s">
        <v>110</v>
      </c>
      <c r="F1052" s="160"/>
    </row>
    <row r="1053" spans="1:6" x14ac:dyDescent="0.25">
      <c r="A1053" s="159" t="s">
        <v>111</v>
      </c>
      <c r="B1053" s="155"/>
      <c r="C1053" s="155"/>
      <c r="D1053" s="156"/>
      <c r="E1053" s="157"/>
      <c r="F1053" s="158"/>
    </row>
    <row r="1054" spans="1:6" x14ac:dyDescent="0.25">
      <c r="A1054" s="217" t="s">
        <v>146</v>
      </c>
      <c r="B1054" s="218" t="s">
        <v>113</v>
      </c>
      <c r="C1054" s="218"/>
      <c r="D1054" s="219"/>
      <c r="E1054" s="178"/>
      <c r="F1054" s="179"/>
    </row>
    <row r="1055" spans="1:6" x14ac:dyDescent="0.25">
      <c r="A1055" s="154"/>
      <c r="B1055" s="155"/>
      <c r="C1055" s="155"/>
      <c r="D1055" s="156"/>
      <c r="E1055" s="157" t="s">
        <v>147</v>
      </c>
      <c r="F1055" s="160"/>
    </row>
    <row r="1056" spans="1:6" x14ac:dyDescent="0.25">
      <c r="A1056" s="161" t="s">
        <v>115</v>
      </c>
      <c r="B1056" s="155"/>
      <c r="C1056" s="155"/>
      <c r="D1056" s="156"/>
      <c r="E1056" s="157"/>
      <c r="F1056" s="158"/>
    </row>
    <row r="1057" spans="1:6" x14ac:dyDescent="0.25">
      <c r="A1057" s="223" t="s">
        <v>116</v>
      </c>
      <c r="B1057" s="218" t="s">
        <v>59</v>
      </c>
      <c r="C1057" s="218"/>
      <c r="D1057" s="219"/>
      <c r="E1057" s="224"/>
      <c r="F1057" s="225"/>
    </row>
    <row r="1058" spans="1:6" x14ac:dyDescent="0.25">
      <c r="A1058" s="154"/>
      <c r="B1058" s="155"/>
      <c r="C1058" s="155"/>
      <c r="D1058" s="156"/>
      <c r="E1058" s="157" t="s">
        <v>117</v>
      </c>
      <c r="F1058" s="160"/>
    </row>
    <row r="1059" spans="1:6" x14ac:dyDescent="0.25">
      <c r="A1059" s="159" t="s">
        <v>118</v>
      </c>
      <c r="B1059" s="155"/>
      <c r="C1059" s="155"/>
      <c r="D1059" s="156"/>
      <c r="E1059" s="157"/>
      <c r="F1059" s="158"/>
    </row>
    <row r="1060" spans="1:6" x14ac:dyDescent="0.25">
      <c r="A1060" s="174"/>
      <c r="B1060" s="175"/>
      <c r="C1060" s="175"/>
      <c r="D1060" s="176"/>
      <c r="E1060" s="178"/>
      <c r="F1060" s="179"/>
    </row>
    <row r="1061" spans="1:6" x14ac:dyDescent="0.25">
      <c r="A1061" s="154"/>
      <c r="B1061" s="155"/>
      <c r="C1061" s="155"/>
      <c r="D1061" s="156"/>
      <c r="E1061" s="157" t="s">
        <v>119</v>
      </c>
      <c r="F1061" s="179"/>
    </row>
    <row r="1062" spans="1:6" x14ac:dyDescent="0.25">
      <c r="A1062" s="154"/>
      <c r="B1062" s="155"/>
      <c r="C1062" s="155"/>
      <c r="D1062" s="156"/>
      <c r="E1062" s="157"/>
      <c r="F1062" s="158"/>
    </row>
    <row r="1063" spans="1:6" ht="16.5" thickBot="1" x14ac:dyDescent="0.3">
      <c r="A1063" s="162"/>
      <c r="B1063" s="182"/>
      <c r="C1063" s="203"/>
      <c r="D1063" s="184" t="s">
        <v>120</v>
      </c>
      <c r="E1063" s="185">
        <f>F1052+F1055+F1058</f>
        <v>0</v>
      </c>
      <c r="F1063" s="186">
        <f>ROUND(E1063,0)</f>
        <v>0</v>
      </c>
    </row>
    <row r="1064" spans="1:6" ht="16.5" thickTop="1" x14ac:dyDescent="0.25"/>
    <row r="1065" spans="1:6" ht="16.5" thickBot="1" x14ac:dyDescent="0.3"/>
    <row r="1066" spans="1:6" ht="16.5" thickTop="1" x14ac:dyDescent="0.25">
      <c r="A1066" s="332" t="s">
        <v>407</v>
      </c>
      <c r="B1066" s="333"/>
      <c r="C1066" s="333"/>
      <c r="D1066" s="333"/>
      <c r="E1066" s="172"/>
      <c r="F1066" s="163" t="s">
        <v>97</v>
      </c>
    </row>
    <row r="1067" spans="1:6" x14ac:dyDescent="0.25">
      <c r="A1067" s="334"/>
      <c r="B1067" s="335"/>
      <c r="C1067" s="335"/>
      <c r="D1067" s="335"/>
      <c r="E1067" s="173"/>
      <c r="F1067" s="164" t="s">
        <v>498</v>
      </c>
    </row>
    <row r="1068" spans="1:6" x14ac:dyDescent="0.25">
      <c r="A1068" s="188" t="s">
        <v>98</v>
      </c>
      <c r="B1068" s="189" t="s">
        <v>13</v>
      </c>
      <c r="C1068" s="189" t="s">
        <v>99</v>
      </c>
      <c r="D1068" s="191" t="s">
        <v>100</v>
      </c>
      <c r="E1068" s="192" t="s">
        <v>101</v>
      </c>
      <c r="F1068" s="179" t="s">
        <v>102</v>
      </c>
    </row>
    <row r="1069" spans="1:6" x14ac:dyDescent="0.25">
      <c r="A1069" s="165"/>
      <c r="B1069" s="166"/>
      <c r="C1069" s="166"/>
      <c r="D1069" s="168"/>
      <c r="E1069" s="157"/>
      <c r="F1069" s="158"/>
    </row>
    <row r="1070" spans="1:6" x14ac:dyDescent="0.25">
      <c r="A1070" s="169" t="s">
        <v>103</v>
      </c>
      <c r="B1070" s="166"/>
      <c r="C1070" s="166"/>
      <c r="D1070" s="168"/>
      <c r="E1070" s="157"/>
      <c r="F1070" s="158"/>
    </row>
    <row r="1071" spans="1:6" x14ac:dyDescent="0.25">
      <c r="A1071" s="193" t="s">
        <v>405</v>
      </c>
      <c r="B1071" s="194" t="s">
        <v>11</v>
      </c>
      <c r="C1071" s="194">
        <v>1</v>
      </c>
      <c r="D1071" s="196"/>
      <c r="E1071" s="178"/>
      <c r="F1071" s="179"/>
    </row>
    <row r="1072" spans="1:6" x14ac:dyDescent="0.25">
      <c r="A1072" s="193" t="s">
        <v>406</v>
      </c>
      <c r="B1072" s="194" t="s">
        <v>13</v>
      </c>
      <c r="C1072" s="194">
        <v>0.01</v>
      </c>
      <c r="D1072" s="196"/>
      <c r="E1072" s="178"/>
      <c r="F1072" s="179"/>
    </row>
    <row r="1073" spans="1:6" x14ac:dyDescent="0.25">
      <c r="A1073" s="165"/>
      <c r="B1073" s="166"/>
      <c r="C1073" s="166"/>
      <c r="D1073" s="168"/>
      <c r="E1073" s="157" t="s">
        <v>110</v>
      </c>
      <c r="F1073" s="197"/>
    </row>
    <row r="1074" spans="1:6" x14ac:dyDescent="0.25">
      <c r="A1074" s="169" t="s">
        <v>111</v>
      </c>
      <c r="B1074" s="166"/>
      <c r="C1074" s="166"/>
      <c r="D1074" s="168"/>
      <c r="E1074" s="157"/>
      <c r="F1074" s="158"/>
    </row>
    <row r="1075" spans="1:6" x14ac:dyDescent="0.25">
      <c r="A1075" s="193" t="s">
        <v>146</v>
      </c>
      <c r="B1075" s="194" t="s">
        <v>113</v>
      </c>
      <c r="C1075" s="194"/>
      <c r="D1075" s="196"/>
      <c r="E1075" s="178"/>
      <c r="F1075" s="179"/>
    </row>
    <row r="1076" spans="1:6" x14ac:dyDescent="0.25">
      <c r="A1076" s="165"/>
      <c r="B1076" s="166"/>
      <c r="C1076" s="166"/>
      <c r="D1076" s="168"/>
      <c r="E1076" s="157" t="s">
        <v>147</v>
      </c>
      <c r="F1076" s="197"/>
    </row>
    <row r="1077" spans="1:6" x14ac:dyDescent="0.25">
      <c r="A1077" s="170" t="s">
        <v>115</v>
      </c>
      <c r="B1077" s="166"/>
      <c r="C1077" s="166"/>
      <c r="D1077" s="168"/>
      <c r="E1077" s="157"/>
      <c r="F1077" s="158"/>
    </row>
    <row r="1078" spans="1:6" x14ac:dyDescent="0.25">
      <c r="A1078" s="193" t="s">
        <v>116</v>
      </c>
      <c r="B1078" s="194" t="s">
        <v>59</v>
      </c>
      <c r="C1078" s="194"/>
      <c r="D1078" s="196"/>
      <c r="E1078" s="178"/>
      <c r="F1078" s="179"/>
    </row>
    <row r="1079" spans="1:6" x14ac:dyDescent="0.25">
      <c r="A1079" s="165"/>
      <c r="B1079" s="166"/>
      <c r="C1079" s="166"/>
      <c r="D1079" s="168"/>
      <c r="E1079" s="157" t="s">
        <v>117</v>
      </c>
      <c r="F1079" s="197"/>
    </row>
    <row r="1080" spans="1:6" x14ac:dyDescent="0.25">
      <c r="A1080" s="169" t="s">
        <v>118</v>
      </c>
      <c r="B1080" s="166"/>
      <c r="C1080" s="166"/>
      <c r="D1080" s="168"/>
      <c r="E1080" s="157"/>
      <c r="F1080" s="158"/>
    </row>
    <row r="1081" spans="1:6" x14ac:dyDescent="0.25">
      <c r="A1081" s="193"/>
      <c r="B1081" s="194"/>
      <c r="C1081" s="194"/>
      <c r="D1081" s="196"/>
      <c r="E1081" s="178"/>
      <c r="F1081" s="179"/>
    </row>
    <row r="1082" spans="1:6" x14ac:dyDescent="0.25">
      <c r="A1082" s="165"/>
      <c r="B1082" s="166"/>
      <c r="C1082" s="166"/>
      <c r="D1082" s="168"/>
      <c r="E1082" s="157" t="s">
        <v>160</v>
      </c>
      <c r="F1082" s="179"/>
    </row>
    <row r="1083" spans="1:6" x14ac:dyDescent="0.25">
      <c r="A1083" s="165"/>
      <c r="B1083" s="166"/>
      <c r="C1083" s="166"/>
      <c r="D1083" s="168"/>
      <c r="E1083" s="157"/>
      <c r="F1083" s="158"/>
    </row>
    <row r="1084" spans="1:6" ht="16.5" thickBot="1" x14ac:dyDescent="0.3">
      <c r="A1084" s="171"/>
      <c r="B1084" s="198"/>
      <c r="C1084" s="209"/>
      <c r="D1084" s="200" t="s">
        <v>120</v>
      </c>
      <c r="E1084" s="185"/>
      <c r="F1084" s="186"/>
    </row>
    <row r="1085" spans="1:6" ht="16.5" thickTop="1" x14ac:dyDescent="0.25"/>
    <row r="1086" spans="1:6" ht="16.5" thickBot="1" x14ac:dyDescent="0.3"/>
    <row r="1087" spans="1:6" ht="16.5" thickTop="1" x14ac:dyDescent="0.25">
      <c r="A1087" s="328" t="s">
        <v>408</v>
      </c>
      <c r="B1087" s="329"/>
      <c r="C1087" s="329"/>
      <c r="D1087" s="329"/>
      <c r="E1087" s="172"/>
      <c r="F1087" s="150" t="s">
        <v>121</v>
      </c>
    </row>
    <row r="1088" spans="1:6" x14ac:dyDescent="0.25">
      <c r="A1088" s="330"/>
      <c r="B1088" s="331"/>
      <c r="C1088" s="331"/>
      <c r="D1088" s="331"/>
      <c r="E1088" s="173"/>
      <c r="F1088" s="153" t="s">
        <v>499</v>
      </c>
    </row>
    <row r="1089" spans="1:6" x14ac:dyDescent="0.25">
      <c r="A1089" s="174" t="s">
        <v>98</v>
      </c>
      <c r="B1089" s="175" t="s">
        <v>13</v>
      </c>
      <c r="C1089" s="175" t="s">
        <v>99</v>
      </c>
      <c r="D1089" s="177" t="s">
        <v>100</v>
      </c>
      <c r="E1089" s="178" t="s">
        <v>101</v>
      </c>
      <c r="F1089" s="179" t="s">
        <v>102</v>
      </c>
    </row>
    <row r="1090" spans="1:6" x14ac:dyDescent="0.25">
      <c r="A1090" s="154"/>
      <c r="B1090" s="155"/>
      <c r="C1090" s="155"/>
      <c r="D1090" s="180"/>
      <c r="E1090" s="157"/>
      <c r="F1090" s="158"/>
    </row>
    <row r="1091" spans="1:6" x14ac:dyDescent="0.25">
      <c r="A1091" s="159" t="s">
        <v>103</v>
      </c>
      <c r="B1091" s="155"/>
      <c r="C1091" s="155"/>
      <c r="D1091" s="180"/>
      <c r="E1091" s="157"/>
      <c r="F1091" s="158"/>
    </row>
    <row r="1092" spans="1:6" x14ac:dyDescent="0.25">
      <c r="A1092" s="174" t="s">
        <v>408</v>
      </c>
      <c r="B1092" s="175" t="s">
        <v>13</v>
      </c>
      <c r="C1092" s="175">
        <v>1</v>
      </c>
      <c r="D1092" s="177"/>
      <c r="E1092" s="178"/>
      <c r="F1092" s="179"/>
    </row>
    <row r="1093" spans="1:6" x14ac:dyDescent="0.25">
      <c r="A1093" s="154"/>
      <c r="B1093" s="155"/>
      <c r="C1093" s="155"/>
      <c r="D1093" s="180"/>
      <c r="E1093" s="157" t="s">
        <v>110</v>
      </c>
      <c r="F1093" s="160"/>
    </row>
    <row r="1094" spans="1:6" x14ac:dyDescent="0.25">
      <c r="A1094" s="159" t="s">
        <v>111</v>
      </c>
      <c r="B1094" s="155"/>
      <c r="C1094" s="155"/>
      <c r="D1094" s="180"/>
      <c r="E1094" s="157"/>
      <c r="F1094" s="158"/>
    </row>
    <row r="1095" spans="1:6" x14ac:dyDescent="0.25">
      <c r="A1095" s="174" t="s">
        <v>146</v>
      </c>
      <c r="B1095" s="175" t="s">
        <v>113</v>
      </c>
      <c r="C1095" s="175"/>
      <c r="D1095" s="177"/>
      <c r="E1095" s="178"/>
      <c r="F1095" s="179"/>
    </row>
    <row r="1096" spans="1:6" x14ac:dyDescent="0.25">
      <c r="A1096" s="154"/>
      <c r="B1096" s="155"/>
      <c r="C1096" s="155"/>
      <c r="D1096" s="180"/>
      <c r="E1096" s="157" t="s">
        <v>114</v>
      </c>
      <c r="F1096" s="160"/>
    </row>
    <row r="1097" spans="1:6" x14ac:dyDescent="0.25">
      <c r="A1097" s="161" t="s">
        <v>115</v>
      </c>
      <c r="B1097" s="155"/>
      <c r="C1097" s="155"/>
      <c r="D1097" s="180"/>
      <c r="E1097" s="157"/>
      <c r="F1097" s="158"/>
    </row>
    <row r="1098" spans="1:6" x14ac:dyDescent="0.25">
      <c r="A1098" s="174" t="s">
        <v>116</v>
      </c>
      <c r="B1098" s="175" t="s">
        <v>59</v>
      </c>
      <c r="C1098" s="175"/>
      <c r="D1098" s="177"/>
      <c r="E1098" s="178">
        <f>0.05*F1096</f>
        <v>0</v>
      </c>
      <c r="F1098" s="179"/>
    </row>
    <row r="1099" spans="1:6" x14ac:dyDescent="0.25">
      <c r="A1099" s="154"/>
      <c r="B1099" s="155"/>
      <c r="C1099" s="155"/>
      <c r="D1099" s="180"/>
      <c r="E1099" s="157" t="s">
        <v>117</v>
      </c>
      <c r="F1099" s="160"/>
    </row>
    <row r="1100" spans="1:6" x14ac:dyDescent="0.25">
      <c r="A1100" s="159" t="s">
        <v>118</v>
      </c>
      <c r="B1100" s="155"/>
      <c r="C1100" s="155"/>
      <c r="D1100" s="180"/>
      <c r="E1100" s="157"/>
      <c r="F1100" s="158"/>
    </row>
    <row r="1101" spans="1:6" x14ac:dyDescent="0.25">
      <c r="A1101" s="174"/>
      <c r="B1101" s="175"/>
      <c r="C1101" s="175"/>
      <c r="D1101" s="177"/>
      <c r="E1101" s="178"/>
      <c r="F1101" s="179"/>
    </row>
    <row r="1102" spans="1:6" x14ac:dyDescent="0.25">
      <c r="A1102" s="154"/>
      <c r="B1102" s="155"/>
      <c r="C1102" s="155"/>
      <c r="D1102" s="180"/>
      <c r="E1102" s="157" t="s">
        <v>119</v>
      </c>
      <c r="F1102" s="179"/>
    </row>
    <row r="1103" spans="1:6" x14ac:dyDescent="0.25">
      <c r="A1103" s="154"/>
      <c r="B1103" s="155"/>
      <c r="C1103" s="155"/>
      <c r="D1103" s="180"/>
      <c r="E1103" s="157"/>
      <c r="F1103" s="158"/>
    </row>
    <row r="1104" spans="1:6" ht="16.5" thickBot="1" x14ac:dyDescent="0.3">
      <c r="A1104" s="162"/>
      <c r="B1104" s="182"/>
      <c r="C1104" s="203"/>
      <c r="D1104" s="184" t="s">
        <v>120</v>
      </c>
      <c r="E1104" s="185"/>
      <c r="F1104" s="186"/>
    </row>
    <row r="1105" spans="1:6" ht="16.5" thickTop="1" x14ac:dyDescent="0.25"/>
    <row r="1106" spans="1:6" ht="16.5" thickBot="1" x14ac:dyDescent="0.3"/>
    <row r="1107" spans="1:6" ht="16.5" thickTop="1" x14ac:dyDescent="0.25">
      <c r="A1107" s="328" t="s">
        <v>409</v>
      </c>
      <c r="B1107" s="329"/>
      <c r="C1107" s="329"/>
      <c r="D1107" s="329"/>
      <c r="E1107" s="172"/>
      <c r="F1107" s="150" t="s">
        <v>121</v>
      </c>
    </row>
    <row r="1108" spans="1:6" x14ac:dyDescent="0.25">
      <c r="A1108" s="330"/>
      <c r="B1108" s="331"/>
      <c r="C1108" s="331"/>
      <c r="D1108" s="331"/>
      <c r="E1108" s="173"/>
      <c r="F1108" s="153" t="s">
        <v>500</v>
      </c>
    </row>
    <row r="1109" spans="1:6" x14ac:dyDescent="0.25">
      <c r="A1109" s="174" t="s">
        <v>98</v>
      </c>
      <c r="B1109" s="175" t="s">
        <v>13</v>
      </c>
      <c r="C1109" s="175" t="s">
        <v>99</v>
      </c>
      <c r="D1109" s="177" t="s">
        <v>100</v>
      </c>
      <c r="E1109" s="178" t="s">
        <v>101</v>
      </c>
      <c r="F1109" s="179" t="s">
        <v>102</v>
      </c>
    </row>
    <row r="1110" spans="1:6" x14ac:dyDescent="0.25">
      <c r="A1110" s="154"/>
      <c r="B1110" s="155"/>
      <c r="C1110" s="155"/>
      <c r="D1110" s="180"/>
      <c r="E1110" s="157"/>
      <c r="F1110" s="158"/>
    </row>
    <row r="1111" spans="1:6" x14ac:dyDescent="0.25">
      <c r="A1111" s="159" t="s">
        <v>103</v>
      </c>
      <c r="B1111" s="155"/>
      <c r="C1111" s="155"/>
      <c r="D1111" s="180"/>
      <c r="E1111" s="157"/>
      <c r="F1111" s="158"/>
    </row>
    <row r="1112" spans="1:6" x14ac:dyDescent="0.25">
      <c r="A1112" s="174" t="s">
        <v>409</v>
      </c>
      <c r="B1112" s="175" t="s">
        <v>13</v>
      </c>
      <c r="C1112" s="175">
        <v>1</v>
      </c>
      <c r="D1112" s="177"/>
      <c r="E1112" s="178"/>
      <c r="F1112" s="179"/>
    </row>
    <row r="1113" spans="1:6" x14ac:dyDescent="0.25">
      <c r="A1113" s="154"/>
      <c r="B1113" s="155"/>
      <c r="C1113" s="155"/>
      <c r="D1113" s="180"/>
      <c r="E1113" s="157" t="s">
        <v>110</v>
      </c>
      <c r="F1113" s="160"/>
    </row>
    <row r="1114" spans="1:6" x14ac:dyDescent="0.25">
      <c r="A1114" s="159" t="s">
        <v>111</v>
      </c>
      <c r="B1114" s="155"/>
      <c r="C1114" s="155"/>
      <c r="D1114" s="180"/>
      <c r="E1114" s="157"/>
      <c r="F1114" s="158"/>
    </row>
    <row r="1115" spans="1:6" x14ac:dyDescent="0.25">
      <c r="A1115" s="174" t="s">
        <v>146</v>
      </c>
      <c r="B1115" s="175" t="s">
        <v>113</v>
      </c>
      <c r="C1115" s="175"/>
      <c r="D1115" s="177"/>
      <c r="E1115" s="178"/>
      <c r="F1115" s="179"/>
    </row>
    <row r="1116" spans="1:6" x14ac:dyDescent="0.25">
      <c r="A1116" s="154"/>
      <c r="B1116" s="155"/>
      <c r="C1116" s="155"/>
      <c r="D1116" s="180"/>
      <c r="E1116" s="157" t="s">
        <v>114</v>
      </c>
      <c r="F1116" s="160"/>
    </row>
    <row r="1117" spans="1:6" x14ac:dyDescent="0.25">
      <c r="A1117" s="161" t="s">
        <v>115</v>
      </c>
      <c r="B1117" s="155"/>
      <c r="C1117" s="155"/>
      <c r="D1117" s="180"/>
      <c r="E1117" s="157"/>
      <c r="F1117" s="158"/>
    </row>
    <row r="1118" spans="1:6" x14ac:dyDescent="0.25">
      <c r="A1118" s="174" t="s">
        <v>116</v>
      </c>
      <c r="B1118" s="175" t="s">
        <v>59</v>
      </c>
      <c r="C1118" s="175"/>
      <c r="D1118" s="177"/>
      <c r="E1118" s="178"/>
      <c r="F1118" s="179"/>
    </row>
    <row r="1119" spans="1:6" x14ac:dyDescent="0.25">
      <c r="A1119" s="154"/>
      <c r="B1119" s="155"/>
      <c r="C1119" s="155"/>
      <c r="D1119" s="180"/>
      <c r="E1119" s="157" t="s">
        <v>117</v>
      </c>
      <c r="F1119" s="160"/>
    </row>
    <row r="1120" spans="1:6" x14ac:dyDescent="0.25">
      <c r="A1120" s="159" t="s">
        <v>118</v>
      </c>
      <c r="B1120" s="155"/>
      <c r="C1120" s="155"/>
      <c r="D1120" s="180"/>
      <c r="E1120" s="157"/>
      <c r="F1120" s="158"/>
    </row>
    <row r="1121" spans="1:6" x14ac:dyDescent="0.25">
      <c r="A1121" s="174"/>
      <c r="B1121" s="175"/>
      <c r="C1121" s="175"/>
      <c r="D1121" s="177"/>
      <c r="E1121" s="178"/>
      <c r="F1121" s="179"/>
    </row>
    <row r="1122" spans="1:6" x14ac:dyDescent="0.25">
      <c r="A1122" s="154"/>
      <c r="B1122" s="155"/>
      <c r="C1122" s="155"/>
      <c r="D1122" s="180"/>
      <c r="E1122" s="157" t="s">
        <v>119</v>
      </c>
      <c r="F1122" s="179"/>
    </row>
    <row r="1123" spans="1:6" x14ac:dyDescent="0.25">
      <c r="A1123" s="154"/>
      <c r="B1123" s="155"/>
      <c r="C1123" s="155"/>
      <c r="D1123" s="180"/>
      <c r="E1123" s="157"/>
      <c r="F1123" s="158"/>
    </row>
    <row r="1124" spans="1:6" ht="16.5" thickBot="1" x14ac:dyDescent="0.3">
      <c r="A1124" s="162"/>
      <c r="B1124" s="182"/>
      <c r="C1124" s="203"/>
      <c r="D1124" s="184" t="s">
        <v>120</v>
      </c>
      <c r="E1124" s="185"/>
      <c r="F1124" s="186"/>
    </row>
    <row r="1125" spans="1:6" ht="16.5" thickTop="1" x14ac:dyDescent="0.25"/>
    <row r="1126" spans="1:6" ht="16.5" thickBot="1" x14ac:dyDescent="0.3"/>
    <row r="1127" spans="1:6" ht="16.5" thickTop="1" x14ac:dyDescent="0.25">
      <c r="A1127" s="332" t="s">
        <v>410</v>
      </c>
      <c r="B1127" s="333"/>
      <c r="C1127" s="333"/>
      <c r="D1127" s="333"/>
      <c r="E1127" s="149"/>
      <c r="F1127" s="163" t="s">
        <v>268</v>
      </c>
    </row>
    <row r="1128" spans="1:6" x14ac:dyDescent="0.25">
      <c r="A1128" s="334"/>
      <c r="B1128" s="335"/>
      <c r="C1128" s="335"/>
      <c r="D1128" s="335"/>
      <c r="E1128" s="152"/>
      <c r="F1128" s="164" t="s">
        <v>501</v>
      </c>
    </row>
    <row r="1129" spans="1:6" x14ac:dyDescent="0.25">
      <c r="A1129" s="188" t="s">
        <v>98</v>
      </c>
      <c r="B1129" s="189" t="s">
        <v>13</v>
      </c>
      <c r="C1129" s="189" t="s">
        <v>99</v>
      </c>
      <c r="D1129" s="191" t="s">
        <v>100</v>
      </c>
      <c r="E1129" s="192" t="s">
        <v>101</v>
      </c>
      <c r="F1129" s="179" t="s">
        <v>102</v>
      </c>
    </row>
    <row r="1130" spans="1:6" x14ac:dyDescent="0.25">
      <c r="A1130" s="165"/>
      <c r="B1130" s="166"/>
      <c r="C1130" s="166"/>
      <c r="D1130" s="168"/>
      <c r="E1130" s="157"/>
      <c r="F1130" s="158"/>
    </row>
    <row r="1131" spans="1:6" x14ac:dyDescent="0.25">
      <c r="A1131" s="169" t="s">
        <v>103</v>
      </c>
      <c r="B1131" s="166"/>
      <c r="C1131" s="166"/>
      <c r="D1131" s="168"/>
      <c r="E1131" s="157"/>
      <c r="F1131" s="158"/>
    </row>
    <row r="1132" spans="1:6" x14ac:dyDescent="0.25">
      <c r="A1132" s="193" t="s">
        <v>410</v>
      </c>
      <c r="B1132" s="194" t="s">
        <v>13</v>
      </c>
      <c r="C1132" s="194">
        <v>1</v>
      </c>
      <c r="D1132" s="196"/>
      <c r="E1132" s="178"/>
      <c r="F1132" s="179"/>
    </row>
    <row r="1133" spans="1:6" x14ac:dyDescent="0.25">
      <c r="A1133" s="165"/>
      <c r="B1133" s="166"/>
      <c r="C1133" s="166"/>
      <c r="D1133" s="168"/>
      <c r="E1133" s="157" t="s">
        <v>110</v>
      </c>
      <c r="F1133" s="197"/>
    </row>
    <row r="1134" spans="1:6" x14ac:dyDescent="0.25">
      <c r="A1134" s="169" t="s">
        <v>111</v>
      </c>
      <c r="B1134" s="166"/>
      <c r="C1134" s="166"/>
      <c r="D1134" s="168"/>
      <c r="E1134" s="157"/>
      <c r="F1134" s="158"/>
    </row>
    <row r="1135" spans="1:6" x14ac:dyDescent="0.25">
      <c r="A1135" s="193" t="s">
        <v>146</v>
      </c>
      <c r="B1135" s="194" t="s">
        <v>113</v>
      </c>
      <c r="C1135" s="194"/>
      <c r="D1135" s="196"/>
      <c r="E1135" s="178"/>
      <c r="F1135" s="179"/>
    </row>
    <row r="1136" spans="1:6" x14ac:dyDescent="0.25">
      <c r="A1136" s="165"/>
      <c r="B1136" s="166"/>
      <c r="C1136" s="166"/>
      <c r="D1136" s="168"/>
      <c r="E1136" s="157" t="s">
        <v>147</v>
      </c>
      <c r="F1136" s="197"/>
    </row>
    <row r="1137" spans="1:6" x14ac:dyDescent="0.25">
      <c r="A1137" s="170" t="s">
        <v>115</v>
      </c>
      <c r="B1137" s="166"/>
      <c r="C1137" s="166"/>
      <c r="D1137" s="168"/>
      <c r="E1137" s="157"/>
      <c r="F1137" s="158"/>
    </row>
    <row r="1138" spans="1:6" x14ac:dyDescent="0.25">
      <c r="A1138" s="193" t="s">
        <v>116</v>
      </c>
      <c r="B1138" s="194" t="s">
        <v>59</v>
      </c>
      <c r="C1138" s="194"/>
      <c r="D1138" s="196"/>
      <c r="E1138" s="178"/>
      <c r="F1138" s="179"/>
    </row>
    <row r="1139" spans="1:6" x14ac:dyDescent="0.25">
      <c r="A1139" s="165"/>
      <c r="B1139" s="166"/>
      <c r="C1139" s="166"/>
      <c r="D1139" s="168"/>
      <c r="E1139" s="157" t="s">
        <v>117</v>
      </c>
      <c r="F1139" s="197"/>
    </row>
    <row r="1140" spans="1:6" x14ac:dyDescent="0.25">
      <c r="A1140" s="169" t="s">
        <v>118</v>
      </c>
      <c r="B1140" s="166"/>
      <c r="C1140" s="166"/>
      <c r="D1140" s="168"/>
      <c r="E1140" s="157"/>
      <c r="F1140" s="158"/>
    </row>
    <row r="1141" spans="1:6" x14ac:dyDescent="0.25">
      <c r="A1141" s="193"/>
      <c r="B1141" s="194"/>
      <c r="C1141" s="194"/>
      <c r="D1141" s="196"/>
      <c r="E1141" s="178"/>
      <c r="F1141" s="179"/>
    </row>
    <row r="1142" spans="1:6" x14ac:dyDescent="0.25">
      <c r="A1142" s="165"/>
      <c r="B1142" s="166"/>
      <c r="C1142" s="166"/>
      <c r="D1142" s="168"/>
      <c r="E1142" s="157" t="s">
        <v>160</v>
      </c>
      <c r="F1142" s="179"/>
    </row>
    <row r="1143" spans="1:6" x14ac:dyDescent="0.25">
      <c r="A1143" s="165"/>
      <c r="B1143" s="166"/>
      <c r="C1143" s="166"/>
      <c r="D1143" s="168"/>
      <c r="E1143" s="157"/>
      <c r="F1143" s="158"/>
    </row>
    <row r="1144" spans="1:6" ht="16.5" thickBot="1" x14ac:dyDescent="0.3">
      <c r="A1144" s="171"/>
      <c r="B1144" s="198"/>
      <c r="C1144" s="209"/>
      <c r="D1144" s="200" t="s">
        <v>120</v>
      </c>
      <c r="E1144" s="185">
        <f>F1133+F1136+F1139</f>
        <v>0</v>
      </c>
      <c r="F1144" s="186"/>
    </row>
    <row r="1145" spans="1:6" ht="16.5" thickTop="1" x14ac:dyDescent="0.25"/>
    <row r="1146" spans="1:6" ht="16.5" thickBot="1" x14ac:dyDescent="0.3"/>
    <row r="1147" spans="1:6" ht="16.5" thickTop="1" x14ac:dyDescent="0.25">
      <c r="A1147" s="328" t="s">
        <v>37</v>
      </c>
      <c r="B1147" s="329"/>
      <c r="C1147" s="329"/>
      <c r="D1147" s="329"/>
      <c r="E1147" s="172"/>
      <c r="F1147" s="150" t="s">
        <v>121</v>
      </c>
    </row>
    <row r="1148" spans="1:6" x14ac:dyDescent="0.25">
      <c r="A1148" s="330"/>
      <c r="B1148" s="331"/>
      <c r="C1148" s="331"/>
      <c r="D1148" s="331"/>
      <c r="E1148" s="173"/>
      <c r="F1148" s="153" t="s">
        <v>502</v>
      </c>
    </row>
    <row r="1149" spans="1:6" x14ac:dyDescent="0.25">
      <c r="A1149" s="174" t="s">
        <v>98</v>
      </c>
      <c r="B1149" s="175" t="s">
        <v>13</v>
      </c>
      <c r="C1149" s="175" t="s">
        <v>99</v>
      </c>
      <c r="D1149" s="177" t="s">
        <v>100</v>
      </c>
      <c r="E1149" s="178" t="s">
        <v>101</v>
      </c>
      <c r="F1149" s="179" t="s">
        <v>102</v>
      </c>
    </row>
    <row r="1150" spans="1:6" x14ac:dyDescent="0.25">
      <c r="A1150" s="154"/>
      <c r="B1150" s="155"/>
      <c r="C1150" s="155"/>
      <c r="D1150" s="180"/>
      <c r="E1150" s="157"/>
      <c r="F1150" s="158"/>
    </row>
    <row r="1151" spans="1:6" x14ac:dyDescent="0.25">
      <c r="A1151" s="159" t="s">
        <v>103</v>
      </c>
      <c r="B1151" s="155"/>
      <c r="C1151" s="155"/>
      <c r="D1151" s="180"/>
      <c r="E1151" s="157"/>
      <c r="F1151" s="158"/>
    </row>
    <row r="1152" spans="1:6" x14ac:dyDescent="0.25">
      <c r="A1152" s="174" t="s">
        <v>37</v>
      </c>
      <c r="B1152" s="175" t="s">
        <v>13</v>
      </c>
      <c r="C1152" s="175">
        <v>1</v>
      </c>
      <c r="D1152" s="177"/>
      <c r="E1152" s="178"/>
      <c r="F1152" s="179"/>
    </row>
    <row r="1153" spans="1:6" x14ac:dyDescent="0.25">
      <c r="A1153" s="154"/>
      <c r="B1153" s="155"/>
      <c r="C1153" s="155"/>
      <c r="D1153" s="180"/>
      <c r="E1153" s="157" t="s">
        <v>110</v>
      </c>
      <c r="F1153" s="160"/>
    </row>
    <row r="1154" spans="1:6" x14ac:dyDescent="0.25">
      <c r="A1154" s="159" t="s">
        <v>111</v>
      </c>
      <c r="B1154" s="155"/>
      <c r="C1154" s="155"/>
      <c r="D1154" s="180"/>
      <c r="E1154" s="157"/>
      <c r="F1154" s="158"/>
    </row>
    <row r="1155" spans="1:6" x14ac:dyDescent="0.25">
      <c r="A1155" s="174" t="s">
        <v>146</v>
      </c>
      <c r="B1155" s="175" t="s">
        <v>113</v>
      </c>
      <c r="C1155" s="175"/>
      <c r="D1155" s="177"/>
      <c r="E1155" s="178"/>
      <c r="F1155" s="179"/>
    </row>
    <row r="1156" spans="1:6" x14ac:dyDescent="0.25">
      <c r="A1156" s="154"/>
      <c r="B1156" s="155"/>
      <c r="C1156" s="155"/>
      <c r="D1156" s="180"/>
      <c r="E1156" s="157" t="s">
        <v>114</v>
      </c>
      <c r="F1156" s="160"/>
    </row>
    <row r="1157" spans="1:6" x14ac:dyDescent="0.25">
      <c r="A1157" s="161" t="s">
        <v>115</v>
      </c>
      <c r="B1157" s="155"/>
      <c r="C1157" s="155"/>
      <c r="D1157" s="180"/>
      <c r="E1157" s="157"/>
      <c r="F1157" s="158"/>
    </row>
    <row r="1158" spans="1:6" x14ac:dyDescent="0.25">
      <c r="A1158" s="174" t="s">
        <v>116</v>
      </c>
      <c r="B1158" s="175" t="s">
        <v>59</v>
      </c>
      <c r="C1158" s="175"/>
      <c r="D1158" s="177"/>
      <c r="E1158" s="178"/>
      <c r="F1158" s="179"/>
    </row>
    <row r="1159" spans="1:6" x14ac:dyDescent="0.25">
      <c r="A1159" s="154"/>
      <c r="B1159" s="155"/>
      <c r="C1159" s="155"/>
      <c r="D1159" s="180"/>
      <c r="E1159" s="157" t="s">
        <v>117</v>
      </c>
      <c r="F1159" s="160"/>
    </row>
    <row r="1160" spans="1:6" x14ac:dyDescent="0.25">
      <c r="A1160" s="159" t="s">
        <v>118</v>
      </c>
      <c r="B1160" s="155"/>
      <c r="C1160" s="155"/>
      <c r="D1160" s="180"/>
      <c r="E1160" s="157"/>
      <c r="F1160" s="158"/>
    </row>
    <row r="1161" spans="1:6" x14ac:dyDescent="0.25">
      <c r="A1161" s="174"/>
      <c r="B1161" s="175"/>
      <c r="C1161" s="175"/>
      <c r="D1161" s="177"/>
      <c r="E1161" s="178"/>
      <c r="F1161" s="179"/>
    </row>
    <row r="1162" spans="1:6" x14ac:dyDescent="0.25">
      <c r="A1162" s="154"/>
      <c r="B1162" s="155"/>
      <c r="C1162" s="155"/>
      <c r="D1162" s="180"/>
      <c r="E1162" s="157" t="s">
        <v>119</v>
      </c>
      <c r="F1162" s="179"/>
    </row>
    <row r="1163" spans="1:6" x14ac:dyDescent="0.25">
      <c r="A1163" s="154"/>
      <c r="B1163" s="155"/>
      <c r="C1163" s="155"/>
      <c r="D1163" s="180"/>
      <c r="E1163" s="157"/>
      <c r="F1163" s="158"/>
    </row>
    <row r="1164" spans="1:6" ht="16.5" thickBot="1" x14ac:dyDescent="0.3">
      <c r="A1164" s="162"/>
      <c r="B1164" s="182"/>
      <c r="C1164" s="203"/>
      <c r="D1164" s="184" t="s">
        <v>120</v>
      </c>
      <c r="E1164" s="185">
        <f>F1153+F1156+F1159</f>
        <v>0</v>
      </c>
      <c r="F1164" s="186"/>
    </row>
    <row r="1165" spans="1:6" ht="16.5" thickTop="1" x14ac:dyDescent="0.25"/>
    <row r="1166" spans="1:6" ht="16.5" thickBot="1" x14ac:dyDescent="0.3"/>
    <row r="1167" spans="1:6" ht="16.5" thickTop="1" x14ac:dyDescent="0.25">
      <c r="A1167" s="328" t="s">
        <v>411</v>
      </c>
      <c r="B1167" s="329"/>
      <c r="C1167" s="329"/>
      <c r="D1167" s="329"/>
      <c r="E1167" s="172"/>
      <c r="F1167" s="150" t="s">
        <v>121</v>
      </c>
    </row>
    <row r="1168" spans="1:6" x14ac:dyDescent="0.25">
      <c r="A1168" s="330"/>
      <c r="B1168" s="331"/>
      <c r="C1168" s="331"/>
      <c r="D1168" s="331"/>
      <c r="E1168" s="173"/>
      <c r="F1168" s="153" t="s">
        <v>503</v>
      </c>
    </row>
    <row r="1169" spans="1:6" x14ac:dyDescent="0.25">
      <c r="A1169" s="174" t="s">
        <v>98</v>
      </c>
      <c r="B1169" s="175" t="s">
        <v>13</v>
      </c>
      <c r="C1169" s="175" t="s">
        <v>99</v>
      </c>
      <c r="D1169" s="177" t="s">
        <v>100</v>
      </c>
      <c r="E1169" s="178" t="s">
        <v>101</v>
      </c>
      <c r="F1169" s="179" t="s">
        <v>102</v>
      </c>
    </row>
    <row r="1170" spans="1:6" x14ac:dyDescent="0.25">
      <c r="A1170" s="154"/>
      <c r="B1170" s="155"/>
      <c r="C1170" s="155"/>
      <c r="D1170" s="180"/>
      <c r="E1170" s="157"/>
      <c r="F1170" s="158"/>
    </row>
    <row r="1171" spans="1:6" x14ac:dyDescent="0.25">
      <c r="A1171" s="159" t="s">
        <v>103</v>
      </c>
      <c r="B1171" s="155"/>
      <c r="C1171" s="155"/>
      <c r="D1171" s="180"/>
      <c r="E1171" s="157"/>
      <c r="F1171" s="158"/>
    </row>
    <row r="1172" spans="1:6" x14ac:dyDescent="0.25">
      <c r="A1172" s="174" t="s">
        <v>411</v>
      </c>
      <c r="B1172" s="175" t="s">
        <v>13</v>
      </c>
      <c r="C1172" s="175">
        <v>1</v>
      </c>
      <c r="D1172" s="177"/>
      <c r="E1172" s="178"/>
      <c r="F1172" s="179"/>
    </row>
    <row r="1173" spans="1:6" x14ac:dyDescent="0.25">
      <c r="A1173" s="154"/>
      <c r="B1173" s="155"/>
      <c r="C1173" s="155"/>
      <c r="D1173" s="180"/>
      <c r="E1173" s="157" t="s">
        <v>110</v>
      </c>
      <c r="F1173" s="160"/>
    </row>
    <row r="1174" spans="1:6" x14ac:dyDescent="0.25">
      <c r="A1174" s="159" t="s">
        <v>111</v>
      </c>
      <c r="B1174" s="155"/>
      <c r="C1174" s="155"/>
      <c r="D1174" s="180"/>
      <c r="E1174" s="157"/>
      <c r="F1174" s="158"/>
    </row>
    <row r="1175" spans="1:6" x14ac:dyDescent="0.25">
      <c r="A1175" s="174" t="s">
        <v>146</v>
      </c>
      <c r="B1175" s="175" t="s">
        <v>113</v>
      </c>
      <c r="C1175" s="175"/>
      <c r="D1175" s="177"/>
      <c r="E1175" s="178"/>
      <c r="F1175" s="179"/>
    </row>
    <row r="1176" spans="1:6" x14ac:dyDescent="0.25">
      <c r="A1176" s="154"/>
      <c r="B1176" s="155"/>
      <c r="C1176" s="155"/>
      <c r="D1176" s="180"/>
      <c r="E1176" s="157" t="s">
        <v>114</v>
      </c>
      <c r="F1176" s="160"/>
    </row>
    <row r="1177" spans="1:6" x14ac:dyDescent="0.25">
      <c r="A1177" s="161" t="s">
        <v>115</v>
      </c>
      <c r="B1177" s="155"/>
      <c r="C1177" s="155"/>
      <c r="D1177" s="180"/>
      <c r="E1177" s="157"/>
      <c r="F1177" s="158"/>
    </row>
    <row r="1178" spans="1:6" x14ac:dyDescent="0.25">
      <c r="A1178" s="174" t="s">
        <v>116</v>
      </c>
      <c r="B1178" s="175" t="s">
        <v>59</v>
      </c>
      <c r="C1178" s="175"/>
      <c r="D1178" s="177"/>
      <c r="E1178" s="178">
        <f>0.05*F1176</f>
        <v>0</v>
      </c>
      <c r="F1178" s="179"/>
    </row>
    <row r="1179" spans="1:6" x14ac:dyDescent="0.25">
      <c r="A1179" s="154"/>
      <c r="B1179" s="155"/>
      <c r="C1179" s="155"/>
      <c r="D1179" s="180"/>
      <c r="E1179" s="157" t="s">
        <v>117</v>
      </c>
      <c r="F1179" s="160"/>
    </row>
    <row r="1180" spans="1:6" x14ac:dyDescent="0.25">
      <c r="A1180" s="159" t="s">
        <v>118</v>
      </c>
      <c r="B1180" s="155"/>
      <c r="C1180" s="155"/>
      <c r="D1180" s="180"/>
      <c r="E1180" s="157"/>
      <c r="F1180" s="158"/>
    </row>
    <row r="1181" spans="1:6" x14ac:dyDescent="0.25">
      <c r="A1181" s="174"/>
      <c r="B1181" s="175"/>
      <c r="C1181" s="175"/>
      <c r="D1181" s="177"/>
      <c r="E1181" s="178"/>
      <c r="F1181" s="179"/>
    </row>
    <row r="1182" spans="1:6" x14ac:dyDescent="0.25">
      <c r="A1182" s="154"/>
      <c r="B1182" s="155"/>
      <c r="C1182" s="155"/>
      <c r="D1182" s="180"/>
      <c r="E1182" s="157" t="s">
        <v>119</v>
      </c>
      <c r="F1182" s="179"/>
    </row>
    <row r="1183" spans="1:6" x14ac:dyDescent="0.25">
      <c r="A1183" s="154"/>
      <c r="B1183" s="155"/>
      <c r="C1183" s="155"/>
      <c r="D1183" s="180"/>
      <c r="E1183" s="157"/>
      <c r="F1183" s="158"/>
    </row>
    <row r="1184" spans="1:6" ht="16.5" thickBot="1" x14ac:dyDescent="0.3">
      <c r="A1184" s="162"/>
      <c r="B1184" s="182"/>
      <c r="C1184" s="203"/>
      <c r="D1184" s="184" t="s">
        <v>120</v>
      </c>
      <c r="E1184" s="185"/>
      <c r="F1184" s="186"/>
    </row>
    <row r="1185" spans="1:6" ht="16.5" thickTop="1" x14ac:dyDescent="0.25"/>
    <row r="1186" spans="1:6" ht="16.5" thickBot="1" x14ac:dyDescent="0.3"/>
    <row r="1187" spans="1:6" ht="16.5" thickTop="1" x14ac:dyDescent="0.25">
      <c r="A1187" s="328" t="s">
        <v>412</v>
      </c>
      <c r="B1187" s="329"/>
      <c r="C1187" s="329"/>
      <c r="D1187" s="329"/>
      <c r="E1187" s="172"/>
      <c r="F1187" s="150" t="s">
        <v>121</v>
      </c>
    </row>
    <row r="1188" spans="1:6" x14ac:dyDescent="0.25">
      <c r="A1188" s="330"/>
      <c r="B1188" s="331"/>
      <c r="C1188" s="331"/>
      <c r="D1188" s="331"/>
      <c r="E1188" s="173"/>
      <c r="F1188" s="153" t="s">
        <v>504</v>
      </c>
    </row>
    <row r="1189" spans="1:6" x14ac:dyDescent="0.25">
      <c r="A1189" s="174" t="s">
        <v>98</v>
      </c>
      <c r="B1189" s="175" t="s">
        <v>13</v>
      </c>
      <c r="C1189" s="175" t="s">
        <v>99</v>
      </c>
      <c r="D1189" s="177" t="s">
        <v>100</v>
      </c>
      <c r="E1189" s="178" t="s">
        <v>101</v>
      </c>
      <c r="F1189" s="179" t="s">
        <v>102</v>
      </c>
    </row>
    <row r="1190" spans="1:6" x14ac:dyDescent="0.25">
      <c r="A1190" s="154"/>
      <c r="B1190" s="155"/>
      <c r="C1190" s="155"/>
      <c r="D1190" s="180"/>
      <c r="E1190" s="157"/>
      <c r="F1190" s="158"/>
    </row>
    <row r="1191" spans="1:6" x14ac:dyDescent="0.25">
      <c r="A1191" s="159" t="s">
        <v>103</v>
      </c>
      <c r="B1191" s="155"/>
      <c r="C1191" s="155"/>
      <c r="D1191" s="180"/>
      <c r="E1191" s="157"/>
      <c r="F1191" s="158"/>
    </row>
    <row r="1192" spans="1:6" x14ac:dyDescent="0.25">
      <c r="A1192" s="174" t="s">
        <v>412</v>
      </c>
      <c r="B1192" s="175" t="s">
        <v>13</v>
      </c>
      <c r="C1192" s="175">
        <v>1</v>
      </c>
      <c r="D1192" s="177"/>
      <c r="E1192" s="178"/>
      <c r="F1192" s="179"/>
    </row>
    <row r="1193" spans="1:6" x14ac:dyDescent="0.25">
      <c r="A1193" s="154"/>
      <c r="B1193" s="155"/>
      <c r="C1193" s="155"/>
      <c r="D1193" s="180"/>
      <c r="E1193" s="157" t="s">
        <v>110</v>
      </c>
      <c r="F1193" s="160"/>
    </row>
    <row r="1194" spans="1:6" x14ac:dyDescent="0.25">
      <c r="A1194" s="159" t="s">
        <v>111</v>
      </c>
      <c r="B1194" s="155"/>
      <c r="C1194" s="155"/>
      <c r="D1194" s="180"/>
      <c r="E1194" s="157"/>
      <c r="F1194" s="158"/>
    </row>
    <row r="1195" spans="1:6" x14ac:dyDescent="0.25">
      <c r="A1195" s="174" t="s">
        <v>146</v>
      </c>
      <c r="B1195" s="175" t="s">
        <v>113</v>
      </c>
      <c r="C1195" s="175"/>
      <c r="D1195" s="177"/>
      <c r="E1195" s="178"/>
      <c r="F1195" s="179"/>
    </row>
    <row r="1196" spans="1:6" x14ac:dyDescent="0.25">
      <c r="A1196" s="154"/>
      <c r="B1196" s="155"/>
      <c r="C1196" s="155"/>
      <c r="D1196" s="180"/>
      <c r="E1196" s="157" t="s">
        <v>114</v>
      </c>
      <c r="F1196" s="160"/>
    </row>
    <row r="1197" spans="1:6" x14ac:dyDescent="0.25">
      <c r="A1197" s="161" t="s">
        <v>115</v>
      </c>
      <c r="B1197" s="155"/>
      <c r="C1197" s="155"/>
      <c r="D1197" s="180"/>
      <c r="E1197" s="157"/>
      <c r="F1197" s="158"/>
    </row>
    <row r="1198" spans="1:6" x14ac:dyDescent="0.25">
      <c r="A1198" s="174" t="s">
        <v>116</v>
      </c>
      <c r="B1198" s="175" t="s">
        <v>59</v>
      </c>
      <c r="C1198" s="175"/>
      <c r="D1198" s="177"/>
      <c r="E1198" s="178"/>
      <c r="F1198" s="179"/>
    </row>
    <row r="1199" spans="1:6" x14ac:dyDescent="0.25">
      <c r="A1199" s="154"/>
      <c r="B1199" s="155"/>
      <c r="C1199" s="155"/>
      <c r="D1199" s="180"/>
      <c r="E1199" s="157" t="s">
        <v>117</v>
      </c>
      <c r="F1199" s="160"/>
    </row>
    <row r="1200" spans="1:6" x14ac:dyDescent="0.25">
      <c r="A1200" s="159" t="s">
        <v>118</v>
      </c>
      <c r="B1200" s="155"/>
      <c r="C1200" s="155"/>
      <c r="D1200" s="180"/>
      <c r="E1200" s="157"/>
      <c r="F1200" s="158"/>
    </row>
    <row r="1201" spans="1:6" x14ac:dyDescent="0.25">
      <c r="A1201" s="174"/>
      <c r="B1201" s="175"/>
      <c r="C1201" s="175"/>
      <c r="D1201" s="177"/>
      <c r="E1201" s="178"/>
      <c r="F1201" s="179"/>
    </row>
    <row r="1202" spans="1:6" x14ac:dyDescent="0.25">
      <c r="A1202" s="154"/>
      <c r="B1202" s="155"/>
      <c r="C1202" s="155"/>
      <c r="D1202" s="180"/>
      <c r="E1202" s="157" t="s">
        <v>119</v>
      </c>
      <c r="F1202" s="179">
        <v>0</v>
      </c>
    </row>
    <row r="1203" spans="1:6" x14ac:dyDescent="0.25">
      <c r="A1203" s="154"/>
      <c r="B1203" s="155"/>
      <c r="C1203" s="155"/>
      <c r="D1203" s="180"/>
      <c r="E1203" s="157"/>
      <c r="F1203" s="158"/>
    </row>
    <row r="1204" spans="1:6" ht="16.5" thickBot="1" x14ac:dyDescent="0.3">
      <c r="A1204" s="162"/>
      <c r="B1204" s="182"/>
      <c r="C1204" s="203"/>
      <c r="D1204" s="184" t="s">
        <v>120</v>
      </c>
      <c r="E1204" s="185">
        <f>F1193+F1196+F1199</f>
        <v>0</v>
      </c>
      <c r="F1204" s="186">
        <f>ROUND(E1204,0)</f>
        <v>0</v>
      </c>
    </row>
    <row r="1205" spans="1:6" ht="16.5" thickTop="1" x14ac:dyDescent="0.25"/>
    <row r="1206" spans="1:6" ht="16.5" thickBot="1" x14ac:dyDescent="0.3"/>
    <row r="1207" spans="1:6" ht="16.5" thickTop="1" x14ac:dyDescent="0.25">
      <c r="A1207" s="328" t="s">
        <v>413</v>
      </c>
      <c r="B1207" s="329"/>
      <c r="C1207" s="329"/>
      <c r="D1207" s="329"/>
      <c r="E1207" s="172"/>
      <c r="F1207" s="150" t="s">
        <v>121</v>
      </c>
    </row>
    <row r="1208" spans="1:6" x14ac:dyDescent="0.25">
      <c r="A1208" s="330"/>
      <c r="B1208" s="331"/>
      <c r="C1208" s="331"/>
      <c r="D1208" s="331"/>
      <c r="E1208" s="173"/>
      <c r="F1208" s="153" t="s">
        <v>505</v>
      </c>
    </row>
    <row r="1209" spans="1:6" x14ac:dyDescent="0.25">
      <c r="A1209" s="174" t="s">
        <v>98</v>
      </c>
      <c r="B1209" s="175" t="s">
        <v>13</v>
      </c>
      <c r="C1209" s="175" t="s">
        <v>99</v>
      </c>
      <c r="D1209" s="177" t="s">
        <v>100</v>
      </c>
      <c r="E1209" s="178" t="s">
        <v>101</v>
      </c>
      <c r="F1209" s="179" t="s">
        <v>102</v>
      </c>
    </row>
    <row r="1210" spans="1:6" x14ac:dyDescent="0.25">
      <c r="A1210" s="154"/>
      <c r="B1210" s="155"/>
      <c r="C1210" s="155"/>
      <c r="D1210" s="180"/>
      <c r="E1210" s="157"/>
      <c r="F1210" s="158"/>
    </row>
    <row r="1211" spans="1:6" x14ac:dyDescent="0.25">
      <c r="A1211" s="159" t="s">
        <v>103</v>
      </c>
      <c r="B1211" s="155"/>
      <c r="C1211" s="155"/>
      <c r="D1211" s="180"/>
      <c r="E1211" s="157"/>
      <c r="F1211" s="158"/>
    </row>
    <row r="1212" spans="1:6" x14ac:dyDescent="0.25">
      <c r="A1212" s="174" t="s">
        <v>413</v>
      </c>
      <c r="B1212" s="175" t="s">
        <v>13</v>
      </c>
      <c r="C1212" s="175">
        <v>1</v>
      </c>
      <c r="D1212" s="177"/>
      <c r="E1212" s="178"/>
      <c r="F1212" s="179"/>
    </row>
    <row r="1213" spans="1:6" x14ac:dyDescent="0.25">
      <c r="A1213" s="154"/>
      <c r="B1213" s="155"/>
      <c r="C1213" s="155"/>
      <c r="D1213" s="180"/>
      <c r="E1213" s="157" t="s">
        <v>110</v>
      </c>
      <c r="F1213" s="160"/>
    </row>
    <row r="1214" spans="1:6" x14ac:dyDescent="0.25">
      <c r="A1214" s="159" t="s">
        <v>111</v>
      </c>
      <c r="B1214" s="155"/>
      <c r="C1214" s="155"/>
      <c r="D1214" s="180"/>
      <c r="E1214" s="157"/>
      <c r="F1214" s="158"/>
    </row>
    <row r="1215" spans="1:6" x14ac:dyDescent="0.25">
      <c r="A1215" s="174" t="s">
        <v>146</v>
      </c>
      <c r="B1215" s="175" t="s">
        <v>113</v>
      </c>
      <c r="C1215" s="175"/>
      <c r="D1215" s="177"/>
      <c r="E1215" s="178"/>
      <c r="F1215" s="179"/>
    </row>
    <row r="1216" spans="1:6" x14ac:dyDescent="0.25">
      <c r="A1216" s="154"/>
      <c r="B1216" s="155"/>
      <c r="C1216" s="155"/>
      <c r="D1216" s="180"/>
      <c r="E1216" s="157" t="s">
        <v>114</v>
      </c>
      <c r="F1216" s="160"/>
    </row>
    <row r="1217" spans="1:6" x14ac:dyDescent="0.25">
      <c r="A1217" s="161" t="s">
        <v>115</v>
      </c>
      <c r="B1217" s="155"/>
      <c r="C1217" s="155"/>
      <c r="D1217" s="180"/>
      <c r="E1217" s="157"/>
      <c r="F1217" s="158"/>
    </row>
    <row r="1218" spans="1:6" x14ac:dyDescent="0.25">
      <c r="A1218" s="174" t="s">
        <v>116</v>
      </c>
      <c r="B1218" s="175" t="s">
        <v>59</v>
      </c>
      <c r="C1218" s="175"/>
      <c r="D1218" s="177"/>
      <c r="E1218" s="178"/>
      <c r="F1218" s="179"/>
    </row>
    <row r="1219" spans="1:6" x14ac:dyDescent="0.25">
      <c r="A1219" s="154"/>
      <c r="B1219" s="155"/>
      <c r="C1219" s="155"/>
      <c r="D1219" s="180"/>
      <c r="E1219" s="157" t="s">
        <v>117</v>
      </c>
      <c r="F1219" s="160"/>
    </row>
    <row r="1220" spans="1:6" x14ac:dyDescent="0.25">
      <c r="A1220" s="159" t="s">
        <v>118</v>
      </c>
      <c r="B1220" s="155"/>
      <c r="C1220" s="155"/>
      <c r="D1220" s="180"/>
      <c r="E1220" s="157"/>
      <c r="F1220" s="158"/>
    </row>
    <row r="1221" spans="1:6" x14ac:dyDescent="0.25">
      <c r="A1221" s="174"/>
      <c r="B1221" s="175"/>
      <c r="C1221" s="175"/>
      <c r="D1221" s="177"/>
      <c r="E1221" s="178"/>
      <c r="F1221" s="179"/>
    </row>
    <row r="1222" spans="1:6" x14ac:dyDescent="0.25">
      <c r="A1222" s="154"/>
      <c r="B1222" s="155"/>
      <c r="C1222" s="155"/>
      <c r="D1222" s="180"/>
      <c r="E1222" s="157" t="s">
        <v>119</v>
      </c>
      <c r="F1222" s="179"/>
    </row>
    <row r="1223" spans="1:6" x14ac:dyDescent="0.25">
      <c r="A1223" s="154"/>
      <c r="B1223" s="155"/>
      <c r="C1223" s="155"/>
      <c r="D1223" s="180"/>
      <c r="E1223" s="157"/>
      <c r="F1223" s="158"/>
    </row>
    <row r="1224" spans="1:6" ht="16.5" thickBot="1" x14ac:dyDescent="0.3">
      <c r="A1224" s="162"/>
      <c r="B1224" s="182"/>
      <c r="C1224" s="203"/>
      <c r="D1224" s="184" t="s">
        <v>120</v>
      </c>
      <c r="E1224" s="185">
        <f>F1213+F1216+F1219</f>
        <v>0</v>
      </c>
      <c r="F1224" s="186"/>
    </row>
    <row r="1225" spans="1:6" ht="16.5" thickTop="1" x14ac:dyDescent="0.25"/>
    <row r="1226" spans="1:6" ht="16.5" thickBot="1" x14ac:dyDescent="0.3"/>
    <row r="1227" spans="1:6" ht="16.5" thickTop="1" x14ac:dyDescent="0.25">
      <c r="A1227" s="332" t="s">
        <v>414</v>
      </c>
      <c r="B1227" s="333"/>
      <c r="C1227" s="333"/>
      <c r="D1227" s="333"/>
      <c r="E1227" s="149"/>
      <c r="F1227" s="163" t="s">
        <v>327</v>
      </c>
    </row>
    <row r="1228" spans="1:6" x14ac:dyDescent="0.25">
      <c r="A1228" s="334"/>
      <c r="B1228" s="335"/>
      <c r="C1228" s="335"/>
      <c r="D1228" s="335"/>
      <c r="E1228" s="152"/>
      <c r="F1228" s="164" t="s">
        <v>506</v>
      </c>
    </row>
    <row r="1229" spans="1:6" x14ac:dyDescent="0.25">
      <c r="A1229" s="188" t="s">
        <v>98</v>
      </c>
      <c r="B1229" s="189" t="s">
        <v>13</v>
      </c>
      <c r="C1229" s="189" t="s">
        <v>99</v>
      </c>
      <c r="D1229" s="191" t="s">
        <v>100</v>
      </c>
      <c r="E1229" s="192" t="s">
        <v>101</v>
      </c>
      <c r="F1229" s="179" t="s">
        <v>102</v>
      </c>
    </row>
    <row r="1230" spans="1:6" x14ac:dyDescent="0.25">
      <c r="A1230" s="165"/>
      <c r="B1230" s="166"/>
      <c r="C1230" s="166"/>
      <c r="D1230" s="168"/>
      <c r="E1230" s="157"/>
      <c r="F1230" s="158"/>
    </row>
    <row r="1231" spans="1:6" x14ac:dyDescent="0.25">
      <c r="A1231" s="169" t="s">
        <v>103</v>
      </c>
      <c r="B1231" s="166"/>
      <c r="C1231" s="166"/>
      <c r="D1231" s="168"/>
      <c r="E1231" s="157"/>
      <c r="F1231" s="158"/>
    </row>
    <row r="1232" spans="1:6" x14ac:dyDescent="0.25">
      <c r="A1232" s="193" t="s">
        <v>415</v>
      </c>
      <c r="B1232" s="194" t="s">
        <v>13</v>
      </c>
      <c r="C1232" s="194">
        <v>0.04</v>
      </c>
      <c r="D1232" s="196"/>
      <c r="E1232" s="216"/>
      <c r="F1232" s="179"/>
    </row>
    <row r="1233" spans="1:6" x14ac:dyDescent="0.25">
      <c r="A1233" s="193" t="s">
        <v>416</v>
      </c>
      <c r="B1233" s="194" t="s">
        <v>13</v>
      </c>
      <c r="C1233" s="194">
        <v>0.5</v>
      </c>
      <c r="D1233" s="196"/>
      <c r="E1233" s="178"/>
      <c r="F1233" s="179"/>
    </row>
    <row r="1234" spans="1:6" x14ac:dyDescent="0.25">
      <c r="A1234" s="193" t="s">
        <v>417</v>
      </c>
      <c r="B1234" s="194" t="s">
        <v>13</v>
      </c>
      <c r="C1234" s="194">
        <v>0.33500000000000002</v>
      </c>
      <c r="D1234" s="196"/>
      <c r="E1234" s="216"/>
      <c r="F1234" s="179"/>
    </row>
    <row r="1235" spans="1:6" x14ac:dyDescent="0.25">
      <c r="A1235" s="193" t="s">
        <v>418</v>
      </c>
      <c r="B1235" s="194" t="s">
        <v>13</v>
      </c>
      <c r="C1235" s="194">
        <v>0.33</v>
      </c>
      <c r="D1235" s="196"/>
      <c r="E1235" s="178"/>
      <c r="F1235" s="179"/>
    </row>
    <row r="1236" spans="1:6" x14ac:dyDescent="0.25">
      <c r="A1236" s="165"/>
      <c r="B1236" s="166"/>
      <c r="C1236" s="166"/>
      <c r="D1236" s="168"/>
      <c r="E1236" s="157" t="s">
        <v>110</v>
      </c>
      <c r="F1236" s="197"/>
    </row>
    <row r="1237" spans="1:6" x14ac:dyDescent="0.25">
      <c r="A1237" s="169" t="s">
        <v>111</v>
      </c>
      <c r="B1237" s="166"/>
      <c r="C1237" s="166"/>
      <c r="D1237" s="168"/>
      <c r="E1237" s="157"/>
      <c r="F1237" s="158"/>
    </row>
    <row r="1238" spans="1:6" x14ac:dyDescent="0.25">
      <c r="A1238" s="193" t="s">
        <v>146</v>
      </c>
      <c r="B1238" s="194" t="s">
        <v>113</v>
      </c>
      <c r="C1238" s="194"/>
      <c r="D1238" s="196"/>
      <c r="E1238" s="178"/>
      <c r="F1238" s="179"/>
    </row>
    <row r="1239" spans="1:6" x14ac:dyDescent="0.25">
      <c r="A1239" s="165"/>
      <c r="B1239" s="166"/>
      <c r="C1239" s="166"/>
      <c r="D1239" s="168"/>
      <c r="E1239" s="157" t="s">
        <v>147</v>
      </c>
      <c r="F1239" s="197"/>
    </row>
    <row r="1240" spans="1:6" x14ac:dyDescent="0.25">
      <c r="A1240" s="170" t="s">
        <v>115</v>
      </c>
      <c r="B1240" s="166"/>
      <c r="C1240" s="166"/>
      <c r="D1240" s="168"/>
      <c r="E1240" s="157"/>
      <c r="F1240" s="158"/>
    </row>
    <row r="1241" spans="1:6" x14ac:dyDescent="0.25">
      <c r="A1241" s="193" t="s">
        <v>116</v>
      </c>
      <c r="B1241" s="194" t="s">
        <v>59</v>
      </c>
      <c r="C1241" s="194"/>
      <c r="D1241" s="196"/>
      <c r="E1241" s="178"/>
      <c r="F1241" s="179"/>
    </row>
    <row r="1242" spans="1:6" x14ac:dyDescent="0.25">
      <c r="A1242" s="165"/>
      <c r="B1242" s="166"/>
      <c r="C1242" s="166"/>
      <c r="D1242" s="168"/>
      <c r="E1242" s="157" t="s">
        <v>117</v>
      </c>
      <c r="F1242" s="197"/>
    </row>
    <row r="1243" spans="1:6" x14ac:dyDescent="0.25">
      <c r="A1243" s="169" t="s">
        <v>118</v>
      </c>
      <c r="B1243" s="166"/>
      <c r="C1243" s="166"/>
      <c r="D1243" s="168"/>
      <c r="E1243" s="157"/>
      <c r="F1243" s="158"/>
    </row>
    <row r="1244" spans="1:6" x14ac:dyDescent="0.25">
      <c r="A1244" s="193"/>
      <c r="B1244" s="194"/>
      <c r="C1244" s="194"/>
      <c r="D1244" s="196"/>
      <c r="E1244" s="178"/>
      <c r="F1244" s="179"/>
    </row>
    <row r="1245" spans="1:6" x14ac:dyDescent="0.25">
      <c r="A1245" s="165"/>
      <c r="B1245" s="166"/>
      <c r="C1245" s="166"/>
      <c r="D1245" s="168"/>
      <c r="E1245" s="157" t="s">
        <v>160</v>
      </c>
      <c r="F1245" s="179"/>
    </row>
    <row r="1246" spans="1:6" x14ac:dyDescent="0.25">
      <c r="A1246" s="165"/>
      <c r="B1246" s="166"/>
      <c r="C1246" s="166"/>
      <c r="D1246" s="168"/>
      <c r="E1246" s="157"/>
      <c r="F1246" s="158"/>
    </row>
    <row r="1247" spans="1:6" ht="16.5" thickBot="1" x14ac:dyDescent="0.3">
      <c r="A1247" s="171"/>
      <c r="B1247" s="198"/>
      <c r="C1247" s="209"/>
      <c r="D1247" s="200" t="s">
        <v>120</v>
      </c>
      <c r="E1247" s="185">
        <f>F1236+F1239+F1242</f>
        <v>0</v>
      </c>
      <c r="F1247" s="186"/>
    </row>
    <row r="1248" spans="1:6" ht="16.5" thickTop="1" x14ac:dyDescent="0.25"/>
    <row r="1249" spans="1:6" ht="16.5" thickBot="1" x14ac:dyDescent="0.3"/>
    <row r="1250" spans="1:6" ht="16.5" thickTop="1" x14ac:dyDescent="0.25">
      <c r="A1250" s="332" t="s">
        <v>420</v>
      </c>
      <c r="B1250" s="333"/>
      <c r="C1250" s="333"/>
      <c r="D1250" s="333"/>
      <c r="E1250" s="149"/>
      <c r="F1250" s="163" t="s">
        <v>268</v>
      </c>
    </row>
    <row r="1251" spans="1:6" x14ac:dyDescent="0.25">
      <c r="A1251" s="334"/>
      <c r="B1251" s="335"/>
      <c r="C1251" s="335"/>
      <c r="D1251" s="335"/>
      <c r="E1251" s="152"/>
      <c r="F1251" s="164" t="s">
        <v>507</v>
      </c>
    </row>
    <row r="1252" spans="1:6" x14ac:dyDescent="0.25">
      <c r="A1252" s="188" t="s">
        <v>98</v>
      </c>
      <c r="B1252" s="189" t="s">
        <v>13</v>
      </c>
      <c r="C1252" s="189" t="s">
        <v>99</v>
      </c>
      <c r="D1252" s="191" t="s">
        <v>100</v>
      </c>
      <c r="E1252" s="192" t="s">
        <v>101</v>
      </c>
      <c r="F1252" s="179" t="s">
        <v>102</v>
      </c>
    </row>
    <row r="1253" spans="1:6" x14ac:dyDescent="0.25">
      <c r="A1253" s="165"/>
      <c r="B1253" s="166"/>
      <c r="C1253" s="166"/>
      <c r="D1253" s="168"/>
      <c r="E1253" s="157"/>
      <c r="F1253" s="158"/>
    </row>
    <row r="1254" spans="1:6" x14ac:dyDescent="0.25">
      <c r="A1254" s="169" t="s">
        <v>103</v>
      </c>
      <c r="B1254" s="166"/>
      <c r="C1254" s="166"/>
      <c r="D1254" s="168"/>
      <c r="E1254" s="157"/>
      <c r="F1254" s="158"/>
    </row>
    <row r="1255" spans="1:6" x14ac:dyDescent="0.25">
      <c r="A1255" s="193" t="s">
        <v>420</v>
      </c>
      <c r="B1255" s="194" t="s">
        <v>13</v>
      </c>
      <c r="C1255" s="194">
        <v>1</v>
      </c>
      <c r="D1255" s="196"/>
      <c r="E1255" s="178"/>
      <c r="F1255" s="179"/>
    </row>
    <row r="1256" spans="1:6" x14ac:dyDescent="0.25">
      <c r="A1256" s="165"/>
      <c r="B1256" s="166"/>
      <c r="C1256" s="166"/>
      <c r="D1256" s="168"/>
      <c r="E1256" s="157" t="s">
        <v>110</v>
      </c>
      <c r="F1256" s="197"/>
    </row>
    <row r="1257" spans="1:6" x14ac:dyDescent="0.25">
      <c r="A1257" s="169" t="s">
        <v>111</v>
      </c>
      <c r="B1257" s="166"/>
      <c r="C1257" s="166"/>
      <c r="D1257" s="168"/>
      <c r="E1257" s="157"/>
      <c r="F1257" s="158"/>
    </row>
    <row r="1258" spans="1:6" x14ac:dyDescent="0.25">
      <c r="A1258" s="193" t="s">
        <v>146</v>
      </c>
      <c r="B1258" s="194" t="s">
        <v>113</v>
      </c>
      <c r="C1258" s="194"/>
      <c r="D1258" s="196"/>
      <c r="E1258" s="178"/>
      <c r="F1258" s="179"/>
    </row>
    <row r="1259" spans="1:6" x14ac:dyDescent="0.25">
      <c r="A1259" s="165"/>
      <c r="B1259" s="166"/>
      <c r="C1259" s="166"/>
      <c r="D1259" s="168"/>
      <c r="E1259" s="157" t="s">
        <v>147</v>
      </c>
      <c r="F1259" s="197"/>
    </row>
    <row r="1260" spans="1:6" x14ac:dyDescent="0.25">
      <c r="A1260" s="170" t="s">
        <v>115</v>
      </c>
      <c r="B1260" s="166"/>
      <c r="C1260" s="166"/>
      <c r="D1260" s="168"/>
      <c r="E1260" s="157"/>
      <c r="F1260" s="158"/>
    </row>
    <row r="1261" spans="1:6" x14ac:dyDescent="0.25">
      <c r="A1261" s="193" t="s">
        <v>116</v>
      </c>
      <c r="B1261" s="194" t="s">
        <v>59</v>
      </c>
      <c r="C1261" s="194"/>
      <c r="D1261" s="196"/>
      <c r="E1261" s="178"/>
      <c r="F1261" s="179"/>
    </row>
    <row r="1262" spans="1:6" x14ac:dyDescent="0.25">
      <c r="A1262" s="165"/>
      <c r="B1262" s="166"/>
      <c r="C1262" s="166"/>
      <c r="D1262" s="168"/>
      <c r="E1262" s="157" t="s">
        <v>117</v>
      </c>
      <c r="F1262" s="197"/>
    </row>
    <row r="1263" spans="1:6" x14ac:dyDescent="0.25">
      <c r="A1263" s="169" t="s">
        <v>118</v>
      </c>
      <c r="B1263" s="166"/>
      <c r="C1263" s="166"/>
      <c r="D1263" s="168"/>
      <c r="E1263" s="157"/>
      <c r="F1263" s="158"/>
    </row>
    <row r="1264" spans="1:6" x14ac:dyDescent="0.25">
      <c r="A1264" s="193"/>
      <c r="B1264" s="194"/>
      <c r="C1264" s="194"/>
      <c r="D1264" s="196"/>
      <c r="E1264" s="178"/>
      <c r="F1264" s="179"/>
    </row>
    <row r="1265" spans="1:6" x14ac:dyDescent="0.25">
      <c r="A1265" s="165"/>
      <c r="B1265" s="166"/>
      <c r="C1265" s="166"/>
      <c r="D1265" s="168"/>
      <c r="E1265" s="157" t="s">
        <v>160</v>
      </c>
      <c r="F1265" s="179"/>
    </row>
    <row r="1266" spans="1:6" x14ac:dyDescent="0.25">
      <c r="A1266" s="165"/>
      <c r="B1266" s="166"/>
      <c r="C1266" s="166"/>
      <c r="D1266" s="168"/>
      <c r="E1266" s="157"/>
      <c r="F1266" s="158"/>
    </row>
    <row r="1267" spans="1:6" ht="16.5" thickBot="1" x14ac:dyDescent="0.3">
      <c r="A1267" s="171"/>
      <c r="B1267" s="198"/>
      <c r="C1267" s="209"/>
      <c r="D1267" s="200" t="s">
        <v>120</v>
      </c>
      <c r="E1267" s="185">
        <f>F1256+F1259+F1262</f>
        <v>0</v>
      </c>
      <c r="F1267" s="186"/>
    </row>
    <row r="1268" spans="1:6" ht="16.5" thickTop="1" x14ac:dyDescent="0.25"/>
    <row r="1269" spans="1:6" ht="16.5" thickBot="1" x14ac:dyDescent="0.3"/>
    <row r="1270" spans="1:6" ht="16.5" thickTop="1" x14ac:dyDescent="0.25">
      <c r="A1270" s="332" t="s">
        <v>184</v>
      </c>
      <c r="B1270" s="333"/>
      <c r="C1270" s="333"/>
      <c r="D1270" s="333"/>
      <c r="E1270" s="149"/>
      <c r="F1270" s="163" t="s">
        <v>327</v>
      </c>
    </row>
    <row r="1271" spans="1:6" x14ac:dyDescent="0.25">
      <c r="A1271" s="334"/>
      <c r="B1271" s="335"/>
      <c r="C1271" s="335"/>
      <c r="D1271" s="335"/>
      <c r="E1271" s="152"/>
      <c r="F1271" s="164" t="s">
        <v>508</v>
      </c>
    </row>
    <row r="1272" spans="1:6" x14ac:dyDescent="0.25">
      <c r="A1272" s="188" t="s">
        <v>98</v>
      </c>
      <c r="B1272" s="189" t="s">
        <v>13</v>
      </c>
      <c r="C1272" s="189" t="s">
        <v>99</v>
      </c>
      <c r="D1272" s="191" t="s">
        <v>100</v>
      </c>
      <c r="E1272" s="192" t="s">
        <v>101</v>
      </c>
      <c r="F1272" s="179" t="s">
        <v>102</v>
      </c>
    </row>
    <row r="1273" spans="1:6" x14ac:dyDescent="0.25">
      <c r="A1273" s="165"/>
      <c r="B1273" s="166"/>
      <c r="C1273" s="166"/>
      <c r="D1273" s="168"/>
      <c r="E1273" s="157"/>
      <c r="F1273" s="158"/>
    </row>
    <row r="1274" spans="1:6" x14ac:dyDescent="0.25">
      <c r="A1274" s="169" t="s">
        <v>103</v>
      </c>
      <c r="B1274" s="166"/>
      <c r="C1274" s="166"/>
      <c r="D1274" s="168"/>
      <c r="E1274" s="157"/>
      <c r="F1274" s="158"/>
    </row>
    <row r="1275" spans="1:6" x14ac:dyDescent="0.25">
      <c r="A1275" s="193" t="s">
        <v>178</v>
      </c>
      <c r="B1275" s="194" t="s">
        <v>13</v>
      </c>
      <c r="C1275" s="194">
        <v>0.04</v>
      </c>
      <c r="D1275" s="196"/>
      <c r="E1275" s="216"/>
      <c r="F1275" s="179"/>
    </row>
    <row r="1276" spans="1:6" x14ac:dyDescent="0.25">
      <c r="A1276" s="193" t="s">
        <v>151</v>
      </c>
      <c r="B1276" s="194" t="s">
        <v>13</v>
      </c>
      <c r="C1276" s="194">
        <v>0.5</v>
      </c>
      <c r="D1276" s="196"/>
      <c r="E1276" s="178"/>
      <c r="F1276" s="179"/>
    </row>
    <row r="1277" spans="1:6" x14ac:dyDescent="0.25">
      <c r="A1277" s="193" t="s">
        <v>156</v>
      </c>
      <c r="B1277" s="194" t="s">
        <v>13</v>
      </c>
      <c r="C1277" s="194">
        <v>0.33500000000000002</v>
      </c>
      <c r="D1277" s="196"/>
      <c r="E1277" s="216"/>
      <c r="F1277" s="179"/>
    </row>
    <row r="1278" spans="1:6" x14ac:dyDescent="0.25">
      <c r="A1278" s="193" t="s">
        <v>159</v>
      </c>
      <c r="B1278" s="194" t="s">
        <v>13</v>
      </c>
      <c r="C1278" s="194">
        <v>0.33500000000000002</v>
      </c>
      <c r="D1278" s="196"/>
      <c r="E1278" s="216"/>
      <c r="F1278" s="179"/>
    </row>
    <row r="1279" spans="1:6" x14ac:dyDescent="0.25">
      <c r="A1279" s="165"/>
      <c r="B1279" s="166"/>
      <c r="C1279" s="166"/>
      <c r="D1279" s="168"/>
      <c r="E1279" s="157" t="s">
        <v>110</v>
      </c>
      <c r="F1279" s="197"/>
    </row>
    <row r="1280" spans="1:6" x14ac:dyDescent="0.25">
      <c r="A1280" s="169" t="s">
        <v>111</v>
      </c>
      <c r="B1280" s="166"/>
      <c r="C1280" s="166"/>
      <c r="D1280" s="168"/>
      <c r="E1280" s="157"/>
      <c r="F1280" s="158"/>
    </row>
    <row r="1281" spans="1:6" x14ac:dyDescent="0.25">
      <c r="A1281" s="193" t="s">
        <v>146</v>
      </c>
      <c r="B1281" s="194" t="s">
        <v>113</v>
      </c>
      <c r="C1281" s="194"/>
      <c r="D1281" s="196"/>
      <c r="E1281" s="178"/>
      <c r="F1281" s="179"/>
    </row>
    <row r="1282" spans="1:6" x14ac:dyDescent="0.25">
      <c r="A1282" s="165"/>
      <c r="B1282" s="166"/>
      <c r="C1282" s="166"/>
      <c r="D1282" s="168"/>
      <c r="E1282" s="157" t="s">
        <v>147</v>
      </c>
      <c r="F1282" s="197"/>
    </row>
    <row r="1283" spans="1:6" x14ac:dyDescent="0.25">
      <c r="A1283" s="170" t="s">
        <v>115</v>
      </c>
      <c r="B1283" s="166"/>
      <c r="C1283" s="166"/>
      <c r="D1283" s="168"/>
      <c r="E1283" s="157"/>
      <c r="F1283" s="158"/>
    </row>
    <row r="1284" spans="1:6" x14ac:dyDescent="0.25">
      <c r="A1284" s="193" t="s">
        <v>116</v>
      </c>
      <c r="B1284" s="194" t="s">
        <v>59</v>
      </c>
      <c r="C1284" s="194"/>
      <c r="D1284" s="196"/>
      <c r="E1284" s="178">
        <f>0.05*F1282</f>
        <v>0</v>
      </c>
      <c r="F1284" s="179"/>
    </row>
    <row r="1285" spans="1:6" x14ac:dyDescent="0.25">
      <c r="A1285" s="165"/>
      <c r="B1285" s="166"/>
      <c r="C1285" s="166"/>
      <c r="D1285" s="168"/>
      <c r="E1285" s="157" t="s">
        <v>117</v>
      </c>
      <c r="F1285" s="197"/>
    </row>
    <row r="1286" spans="1:6" x14ac:dyDescent="0.25">
      <c r="A1286" s="169" t="s">
        <v>118</v>
      </c>
      <c r="B1286" s="166"/>
      <c r="C1286" s="166"/>
      <c r="D1286" s="168"/>
      <c r="E1286" s="157"/>
      <c r="F1286" s="158"/>
    </row>
    <row r="1287" spans="1:6" x14ac:dyDescent="0.25">
      <c r="A1287" s="193"/>
      <c r="B1287" s="194"/>
      <c r="C1287" s="194"/>
      <c r="D1287" s="196"/>
      <c r="E1287" s="178"/>
      <c r="F1287" s="179"/>
    </row>
    <row r="1288" spans="1:6" x14ac:dyDescent="0.25">
      <c r="A1288" s="165"/>
      <c r="B1288" s="166"/>
      <c r="C1288" s="166"/>
      <c r="D1288" s="168"/>
      <c r="E1288" s="157" t="s">
        <v>160</v>
      </c>
      <c r="F1288" s="179"/>
    </row>
    <row r="1289" spans="1:6" x14ac:dyDescent="0.25">
      <c r="A1289" s="165"/>
      <c r="B1289" s="166"/>
      <c r="C1289" s="166"/>
      <c r="D1289" s="168"/>
      <c r="E1289" s="157"/>
      <c r="F1289" s="158"/>
    </row>
    <row r="1290" spans="1:6" ht="16.5" thickBot="1" x14ac:dyDescent="0.3">
      <c r="A1290" s="171"/>
      <c r="B1290" s="198"/>
      <c r="C1290" s="209"/>
      <c r="D1290" s="200" t="s">
        <v>120</v>
      </c>
      <c r="E1290" s="185">
        <f>F1279+F1282+F1285</f>
        <v>0</v>
      </c>
      <c r="F1290" s="186"/>
    </row>
    <row r="1291" spans="1:6" ht="16.5" thickTop="1" x14ac:dyDescent="0.25"/>
    <row r="1292" spans="1:6" ht="16.5" thickBot="1" x14ac:dyDescent="0.3"/>
    <row r="1293" spans="1:6" ht="16.5" thickTop="1" x14ac:dyDescent="0.25">
      <c r="A1293" s="332" t="s">
        <v>421</v>
      </c>
      <c r="B1293" s="333"/>
      <c r="C1293" s="333"/>
      <c r="D1293" s="333"/>
      <c r="E1293" s="149"/>
      <c r="F1293" s="163" t="s">
        <v>268</v>
      </c>
    </row>
    <row r="1294" spans="1:6" x14ac:dyDescent="0.25">
      <c r="A1294" s="334"/>
      <c r="B1294" s="335"/>
      <c r="C1294" s="335"/>
      <c r="D1294" s="335"/>
      <c r="E1294" s="152"/>
      <c r="F1294" s="164" t="s">
        <v>509</v>
      </c>
    </row>
    <row r="1295" spans="1:6" x14ac:dyDescent="0.25">
      <c r="A1295" s="188" t="s">
        <v>98</v>
      </c>
      <c r="B1295" s="189" t="s">
        <v>13</v>
      </c>
      <c r="C1295" s="189" t="s">
        <v>99</v>
      </c>
      <c r="D1295" s="191" t="s">
        <v>100</v>
      </c>
      <c r="E1295" s="192" t="s">
        <v>101</v>
      </c>
      <c r="F1295" s="179" t="s">
        <v>102</v>
      </c>
    </row>
    <row r="1296" spans="1:6" x14ac:dyDescent="0.25">
      <c r="A1296" s="165"/>
      <c r="B1296" s="166"/>
      <c r="C1296" s="166"/>
      <c r="D1296" s="168"/>
      <c r="E1296" s="157"/>
      <c r="F1296" s="158"/>
    </row>
    <row r="1297" spans="1:6" x14ac:dyDescent="0.25">
      <c r="A1297" s="169" t="s">
        <v>103</v>
      </c>
      <c r="B1297" s="166"/>
      <c r="C1297" s="166"/>
      <c r="D1297" s="168"/>
      <c r="E1297" s="157"/>
      <c r="F1297" s="158"/>
    </row>
    <row r="1298" spans="1:6" x14ac:dyDescent="0.25">
      <c r="A1298" s="193" t="s">
        <v>422</v>
      </c>
      <c r="B1298" s="194" t="s">
        <v>13</v>
      </c>
      <c r="C1298" s="194">
        <v>1</v>
      </c>
      <c r="D1298" s="196"/>
      <c r="E1298" s="178"/>
      <c r="F1298" s="179"/>
    </row>
    <row r="1299" spans="1:6" x14ac:dyDescent="0.25">
      <c r="A1299" s="165"/>
      <c r="B1299" s="166"/>
      <c r="C1299" s="166"/>
      <c r="D1299" s="168"/>
      <c r="E1299" s="157" t="s">
        <v>110</v>
      </c>
      <c r="F1299" s="197"/>
    </row>
    <row r="1300" spans="1:6" x14ac:dyDescent="0.25">
      <c r="A1300" s="169" t="s">
        <v>111</v>
      </c>
      <c r="B1300" s="166"/>
      <c r="C1300" s="166"/>
      <c r="D1300" s="168"/>
      <c r="E1300" s="157"/>
      <c r="F1300" s="158"/>
    </row>
    <row r="1301" spans="1:6" x14ac:dyDescent="0.25">
      <c r="A1301" s="193" t="s">
        <v>146</v>
      </c>
      <c r="B1301" s="194" t="s">
        <v>113</v>
      </c>
      <c r="C1301" s="194"/>
      <c r="D1301" s="196"/>
      <c r="E1301" s="178"/>
      <c r="F1301" s="179"/>
    </row>
    <row r="1302" spans="1:6" x14ac:dyDescent="0.25">
      <c r="A1302" s="165"/>
      <c r="B1302" s="166"/>
      <c r="C1302" s="166"/>
      <c r="D1302" s="168"/>
      <c r="E1302" s="157" t="s">
        <v>147</v>
      </c>
      <c r="F1302" s="197"/>
    </row>
    <row r="1303" spans="1:6" x14ac:dyDescent="0.25">
      <c r="A1303" s="170" t="s">
        <v>115</v>
      </c>
      <c r="B1303" s="166"/>
      <c r="C1303" s="166"/>
      <c r="D1303" s="168"/>
      <c r="E1303" s="157"/>
      <c r="F1303" s="158"/>
    </row>
    <row r="1304" spans="1:6" x14ac:dyDescent="0.25">
      <c r="A1304" s="193" t="s">
        <v>116</v>
      </c>
      <c r="B1304" s="194" t="s">
        <v>59</v>
      </c>
      <c r="C1304" s="194"/>
      <c r="D1304" s="196"/>
      <c r="E1304" s="178"/>
      <c r="F1304" s="179"/>
    </row>
    <row r="1305" spans="1:6" x14ac:dyDescent="0.25">
      <c r="A1305" s="165"/>
      <c r="B1305" s="166"/>
      <c r="C1305" s="166"/>
      <c r="D1305" s="168"/>
      <c r="E1305" s="157" t="s">
        <v>117</v>
      </c>
      <c r="F1305" s="197"/>
    </row>
    <row r="1306" spans="1:6" x14ac:dyDescent="0.25">
      <c r="A1306" s="169" t="s">
        <v>118</v>
      </c>
      <c r="B1306" s="166"/>
      <c r="C1306" s="166"/>
      <c r="D1306" s="168"/>
      <c r="E1306" s="157"/>
      <c r="F1306" s="158"/>
    </row>
    <row r="1307" spans="1:6" x14ac:dyDescent="0.25">
      <c r="A1307" s="193"/>
      <c r="B1307" s="194"/>
      <c r="C1307" s="194"/>
      <c r="D1307" s="196"/>
      <c r="E1307" s="178"/>
      <c r="F1307" s="179"/>
    </row>
    <row r="1308" spans="1:6" x14ac:dyDescent="0.25">
      <c r="A1308" s="165"/>
      <c r="B1308" s="166"/>
      <c r="C1308" s="166"/>
      <c r="D1308" s="168"/>
      <c r="E1308" s="157" t="s">
        <v>160</v>
      </c>
      <c r="F1308" s="179"/>
    </row>
    <row r="1309" spans="1:6" x14ac:dyDescent="0.25">
      <c r="A1309" s="165"/>
      <c r="B1309" s="166"/>
      <c r="C1309" s="166"/>
      <c r="D1309" s="168"/>
      <c r="E1309" s="157"/>
      <c r="F1309" s="158"/>
    </row>
    <row r="1310" spans="1:6" ht="16.5" thickBot="1" x14ac:dyDescent="0.3">
      <c r="A1310" s="171"/>
      <c r="B1310" s="198"/>
      <c r="C1310" s="209"/>
      <c r="D1310" s="200" t="s">
        <v>120</v>
      </c>
      <c r="E1310" s="185"/>
      <c r="F1310" s="186"/>
    </row>
    <row r="1311" spans="1:6" ht="16.5" thickTop="1" x14ac:dyDescent="0.25"/>
    <row r="1312" spans="1:6" ht="16.5" thickBot="1" x14ac:dyDescent="0.3"/>
    <row r="1313" spans="1:6" ht="16.5" thickTop="1" x14ac:dyDescent="0.25">
      <c r="A1313" s="332" t="s">
        <v>419</v>
      </c>
      <c r="B1313" s="333"/>
      <c r="C1313" s="333"/>
      <c r="D1313" s="333"/>
      <c r="E1313" s="149"/>
      <c r="F1313" s="163" t="s">
        <v>268</v>
      </c>
    </row>
    <row r="1314" spans="1:6" x14ac:dyDescent="0.25">
      <c r="A1314" s="334"/>
      <c r="B1314" s="335"/>
      <c r="C1314" s="335"/>
      <c r="D1314" s="335"/>
      <c r="E1314" s="152"/>
      <c r="F1314" s="164" t="s">
        <v>510</v>
      </c>
    </row>
    <row r="1315" spans="1:6" x14ac:dyDescent="0.25">
      <c r="A1315" s="188" t="s">
        <v>98</v>
      </c>
      <c r="B1315" s="189" t="s">
        <v>13</v>
      </c>
      <c r="C1315" s="189" t="s">
        <v>99</v>
      </c>
      <c r="D1315" s="191" t="s">
        <v>100</v>
      </c>
      <c r="E1315" s="192" t="s">
        <v>101</v>
      </c>
      <c r="F1315" s="179" t="s">
        <v>102</v>
      </c>
    </row>
    <row r="1316" spans="1:6" x14ac:dyDescent="0.25">
      <c r="A1316" s="165"/>
      <c r="B1316" s="166"/>
      <c r="C1316" s="166"/>
      <c r="D1316" s="168"/>
      <c r="E1316" s="157"/>
      <c r="F1316" s="158"/>
    </row>
    <row r="1317" spans="1:6" x14ac:dyDescent="0.25">
      <c r="A1317" s="169" t="s">
        <v>103</v>
      </c>
      <c r="B1317" s="166"/>
      <c r="C1317" s="166"/>
      <c r="D1317" s="168"/>
      <c r="E1317" s="157"/>
      <c r="F1317" s="158"/>
    </row>
    <row r="1318" spans="1:6" x14ac:dyDescent="0.25">
      <c r="A1318" s="193" t="s">
        <v>419</v>
      </c>
      <c r="B1318" s="194" t="s">
        <v>13</v>
      </c>
      <c r="C1318" s="194">
        <v>1</v>
      </c>
      <c r="D1318" s="196"/>
      <c r="E1318" s="178"/>
      <c r="F1318" s="179"/>
    </row>
    <row r="1319" spans="1:6" x14ac:dyDescent="0.25">
      <c r="A1319" s="165"/>
      <c r="B1319" s="166"/>
      <c r="C1319" s="166"/>
      <c r="D1319" s="168"/>
      <c r="E1319" s="157" t="s">
        <v>110</v>
      </c>
      <c r="F1319" s="197"/>
    </row>
    <row r="1320" spans="1:6" x14ac:dyDescent="0.25">
      <c r="A1320" s="169" t="s">
        <v>111</v>
      </c>
      <c r="B1320" s="166"/>
      <c r="C1320" s="166"/>
      <c r="D1320" s="168"/>
      <c r="E1320" s="157"/>
      <c r="F1320" s="158"/>
    </row>
    <row r="1321" spans="1:6" x14ac:dyDescent="0.25">
      <c r="A1321" s="193" t="s">
        <v>146</v>
      </c>
      <c r="B1321" s="194" t="s">
        <v>113</v>
      </c>
      <c r="C1321" s="194"/>
      <c r="D1321" s="196"/>
      <c r="E1321" s="178"/>
      <c r="F1321" s="179"/>
    </row>
    <row r="1322" spans="1:6" x14ac:dyDescent="0.25">
      <c r="A1322" s="165"/>
      <c r="B1322" s="166"/>
      <c r="C1322" s="166"/>
      <c r="D1322" s="168"/>
      <c r="E1322" s="157" t="s">
        <v>147</v>
      </c>
      <c r="F1322" s="197"/>
    </row>
    <row r="1323" spans="1:6" x14ac:dyDescent="0.25">
      <c r="A1323" s="170" t="s">
        <v>115</v>
      </c>
      <c r="B1323" s="166"/>
      <c r="C1323" s="166"/>
      <c r="D1323" s="168"/>
      <c r="E1323" s="157"/>
      <c r="F1323" s="158"/>
    </row>
    <row r="1324" spans="1:6" x14ac:dyDescent="0.25">
      <c r="A1324" s="193" t="s">
        <v>116</v>
      </c>
      <c r="B1324" s="194" t="s">
        <v>59</v>
      </c>
      <c r="C1324" s="194"/>
      <c r="D1324" s="196"/>
      <c r="E1324" s="178"/>
      <c r="F1324" s="179"/>
    </row>
    <row r="1325" spans="1:6" x14ac:dyDescent="0.25">
      <c r="A1325" s="165"/>
      <c r="B1325" s="166"/>
      <c r="C1325" s="166"/>
      <c r="D1325" s="168"/>
      <c r="E1325" s="157" t="s">
        <v>117</v>
      </c>
      <c r="F1325" s="197"/>
    </row>
    <row r="1326" spans="1:6" x14ac:dyDescent="0.25">
      <c r="A1326" s="169" t="s">
        <v>118</v>
      </c>
      <c r="B1326" s="166"/>
      <c r="C1326" s="166"/>
      <c r="D1326" s="168"/>
      <c r="E1326" s="157"/>
      <c r="F1326" s="158"/>
    </row>
    <row r="1327" spans="1:6" x14ac:dyDescent="0.25">
      <c r="A1327" s="193"/>
      <c r="B1327" s="194"/>
      <c r="C1327" s="194"/>
      <c r="D1327" s="196"/>
      <c r="E1327" s="178"/>
      <c r="F1327" s="179"/>
    </row>
    <row r="1328" spans="1:6" x14ac:dyDescent="0.25">
      <c r="A1328" s="165"/>
      <c r="B1328" s="166"/>
      <c r="C1328" s="166"/>
      <c r="D1328" s="168"/>
      <c r="E1328" s="157" t="s">
        <v>160</v>
      </c>
      <c r="F1328" s="179"/>
    </row>
    <row r="1329" spans="1:6" x14ac:dyDescent="0.25">
      <c r="A1329" s="165"/>
      <c r="B1329" s="166"/>
      <c r="C1329" s="166"/>
      <c r="D1329" s="168"/>
      <c r="E1329" s="157"/>
      <c r="F1329" s="158"/>
    </row>
    <row r="1330" spans="1:6" ht="16.5" thickBot="1" x14ac:dyDescent="0.3">
      <c r="A1330" s="171"/>
      <c r="B1330" s="198"/>
      <c r="C1330" s="209"/>
      <c r="D1330" s="200" t="s">
        <v>120</v>
      </c>
      <c r="E1330" s="185"/>
      <c r="F1330" s="186"/>
    </row>
    <row r="1331" spans="1:6" ht="16.5" thickTop="1" x14ac:dyDescent="0.25"/>
    <row r="1332" spans="1:6" ht="16.5" thickBot="1" x14ac:dyDescent="0.3"/>
    <row r="1333" spans="1:6" ht="16.5" thickTop="1" x14ac:dyDescent="0.25">
      <c r="A1333" s="328" t="s">
        <v>423</v>
      </c>
      <c r="B1333" s="329"/>
      <c r="C1333" s="329"/>
      <c r="D1333" s="329"/>
      <c r="E1333" s="172"/>
      <c r="F1333" s="150" t="s">
        <v>121</v>
      </c>
    </row>
    <row r="1334" spans="1:6" x14ac:dyDescent="0.25">
      <c r="A1334" s="330"/>
      <c r="B1334" s="331"/>
      <c r="C1334" s="331"/>
      <c r="D1334" s="331"/>
      <c r="E1334" s="173"/>
      <c r="F1334" s="153" t="s">
        <v>511</v>
      </c>
    </row>
    <row r="1335" spans="1:6" x14ac:dyDescent="0.25">
      <c r="A1335" s="174" t="s">
        <v>98</v>
      </c>
      <c r="B1335" s="175" t="s">
        <v>13</v>
      </c>
      <c r="C1335" s="175" t="s">
        <v>99</v>
      </c>
      <c r="D1335" s="177" t="s">
        <v>100</v>
      </c>
      <c r="E1335" s="178" t="s">
        <v>101</v>
      </c>
      <c r="F1335" s="179" t="s">
        <v>102</v>
      </c>
    </row>
    <row r="1336" spans="1:6" x14ac:dyDescent="0.25">
      <c r="A1336" s="154"/>
      <c r="B1336" s="155"/>
      <c r="C1336" s="155"/>
      <c r="D1336" s="180"/>
      <c r="E1336" s="157"/>
      <c r="F1336" s="158"/>
    </row>
    <row r="1337" spans="1:6" x14ac:dyDescent="0.25">
      <c r="A1337" s="159" t="s">
        <v>103</v>
      </c>
      <c r="B1337" s="155"/>
      <c r="C1337" s="155"/>
      <c r="D1337" s="180"/>
      <c r="E1337" s="157"/>
      <c r="F1337" s="158"/>
    </row>
    <row r="1338" spans="1:6" x14ac:dyDescent="0.25">
      <c r="A1338" s="174" t="s">
        <v>423</v>
      </c>
      <c r="B1338" s="175" t="s">
        <v>13</v>
      </c>
      <c r="C1338" s="175">
        <v>1</v>
      </c>
      <c r="D1338" s="177"/>
      <c r="E1338" s="178"/>
      <c r="F1338" s="179"/>
    </row>
    <row r="1339" spans="1:6" x14ac:dyDescent="0.25">
      <c r="A1339" s="174" t="s">
        <v>424</v>
      </c>
      <c r="B1339" s="175" t="s">
        <v>13</v>
      </c>
      <c r="C1339" s="175">
        <v>1</v>
      </c>
      <c r="D1339" s="177"/>
      <c r="E1339" s="178"/>
      <c r="F1339" s="179"/>
    </row>
    <row r="1340" spans="1:6" x14ac:dyDescent="0.25">
      <c r="A1340" s="154"/>
      <c r="B1340" s="155"/>
      <c r="C1340" s="155"/>
      <c r="D1340" s="180"/>
      <c r="E1340" s="157" t="s">
        <v>110</v>
      </c>
      <c r="F1340" s="160"/>
    </row>
    <row r="1341" spans="1:6" x14ac:dyDescent="0.25">
      <c r="A1341" s="159" t="s">
        <v>111</v>
      </c>
      <c r="B1341" s="155"/>
      <c r="C1341" s="155"/>
      <c r="D1341" s="180"/>
      <c r="E1341" s="157"/>
      <c r="F1341" s="158"/>
    </row>
    <row r="1342" spans="1:6" x14ac:dyDescent="0.25">
      <c r="A1342" s="174" t="s">
        <v>146</v>
      </c>
      <c r="B1342" s="175" t="s">
        <v>113</v>
      </c>
      <c r="C1342" s="175"/>
      <c r="D1342" s="177"/>
      <c r="E1342" s="178"/>
      <c r="F1342" s="179"/>
    </row>
    <row r="1343" spans="1:6" x14ac:dyDescent="0.25">
      <c r="A1343" s="154"/>
      <c r="B1343" s="155"/>
      <c r="C1343" s="155"/>
      <c r="D1343" s="180"/>
      <c r="E1343" s="157" t="s">
        <v>114</v>
      </c>
      <c r="F1343" s="160"/>
    </row>
    <row r="1344" spans="1:6" x14ac:dyDescent="0.25">
      <c r="A1344" s="161" t="s">
        <v>115</v>
      </c>
      <c r="B1344" s="155"/>
      <c r="C1344" s="155"/>
      <c r="D1344" s="180"/>
      <c r="E1344" s="157"/>
      <c r="F1344" s="158"/>
    </row>
    <row r="1345" spans="1:6" x14ac:dyDescent="0.25">
      <c r="A1345" s="174" t="s">
        <v>116</v>
      </c>
      <c r="B1345" s="175" t="s">
        <v>59</v>
      </c>
      <c r="C1345" s="175"/>
      <c r="D1345" s="177"/>
      <c r="E1345" s="178"/>
      <c r="F1345" s="179"/>
    </row>
    <row r="1346" spans="1:6" x14ac:dyDescent="0.25">
      <c r="A1346" s="154"/>
      <c r="B1346" s="155"/>
      <c r="C1346" s="155"/>
      <c r="D1346" s="180"/>
      <c r="E1346" s="157" t="s">
        <v>117</v>
      </c>
      <c r="F1346" s="160"/>
    </row>
    <row r="1347" spans="1:6" x14ac:dyDescent="0.25">
      <c r="A1347" s="159" t="s">
        <v>118</v>
      </c>
      <c r="B1347" s="155"/>
      <c r="C1347" s="155"/>
      <c r="D1347" s="180"/>
      <c r="E1347" s="157"/>
      <c r="F1347" s="158"/>
    </row>
    <row r="1348" spans="1:6" x14ac:dyDescent="0.25">
      <c r="A1348" s="174"/>
      <c r="B1348" s="175"/>
      <c r="C1348" s="175"/>
      <c r="D1348" s="177"/>
      <c r="E1348" s="178"/>
      <c r="F1348" s="179"/>
    </row>
    <row r="1349" spans="1:6" x14ac:dyDescent="0.25">
      <c r="A1349" s="154"/>
      <c r="B1349" s="155"/>
      <c r="C1349" s="155"/>
      <c r="D1349" s="180"/>
      <c r="E1349" s="157" t="s">
        <v>119</v>
      </c>
      <c r="F1349" s="179"/>
    </row>
    <row r="1350" spans="1:6" x14ac:dyDescent="0.25">
      <c r="A1350" s="154"/>
      <c r="B1350" s="155"/>
      <c r="C1350" s="155"/>
      <c r="D1350" s="180"/>
      <c r="E1350" s="157"/>
      <c r="F1350" s="158"/>
    </row>
    <row r="1351" spans="1:6" ht="16.5" thickBot="1" x14ac:dyDescent="0.3">
      <c r="A1351" s="162"/>
      <c r="B1351" s="182"/>
      <c r="C1351" s="203"/>
      <c r="D1351" s="184" t="s">
        <v>120</v>
      </c>
      <c r="E1351" s="185">
        <f>F1340+F1343+F1346</f>
        <v>0</v>
      </c>
      <c r="F1351" s="186"/>
    </row>
    <row r="1352" spans="1:6" ht="16.5" thickTop="1" x14ac:dyDescent="0.25"/>
    <row r="1353" spans="1:6" ht="16.5" thickBot="1" x14ac:dyDescent="0.3"/>
    <row r="1354" spans="1:6" ht="16.5" thickTop="1" x14ac:dyDescent="0.25">
      <c r="A1354" s="332" t="s">
        <v>425</v>
      </c>
      <c r="B1354" s="333"/>
      <c r="C1354" s="333"/>
      <c r="D1354" s="333"/>
      <c r="E1354" s="149"/>
      <c r="F1354" s="163" t="s">
        <v>268</v>
      </c>
    </row>
    <row r="1355" spans="1:6" x14ac:dyDescent="0.25">
      <c r="A1355" s="334"/>
      <c r="B1355" s="335"/>
      <c r="C1355" s="335"/>
      <c r="D1355" s="335"/>
      <c r="E1355" s="152"/>
      <c r="F1355" s="164" t="s">
        <v>512</v>
      </c>
    </row>
    <row r="1356" spans="1:6" x14ac:dyDescent="0.25">
      <c r="A1356" s="188" t="s">
        <v>98</v>
      </c>
      <c r="B1356" s="189" t="s">
        <v>13</v>
      </c>
      <c r="C1356" s="189" t="s">
        <v>99</v>
      </c>
      <c r="D1356" s="191" t="s">
        <v>100</v>
      </c>
      <c r="E1356" s="192" t="s">
        <v>101</v>
      </c>
      <c r="F1356" s="179" t="s">
        <v>102</v>
      </c>
    </row>
    <row r="1357" spans="1:6" x14ac:dyDescent="0.25">
      <c r="A1357" s="165"/>
      <c r="B1357" s="166"/>
      <c r="C1357" s="166"/>
      <c r="D1357" s="168"/>
      <c r="E1357" s="157"/>
      <c r="F1357" s="158"/>
    </row>
    <row r="1358" spans="1:6" x14ac:dyDescent="0.25">
      <c r="A1358" s="169" t="s">
        <v>103</v>
      </c>
      <c r="B1358" s="166"/>
      <c r="C1358" s="166"/>
      <c r="D1358" s="168"/>
      <c r="E1358" s="157"/>
      <c r="F1358" s="158"/>
    </row>
    <row r="1359" spans="1:6" x14ac:dyDescent="0.25">
      <c r="A1359" s="193" t="s">
        <v>425</v>
      </c>
      <c r="B1359" s="194" t="s">
        <v>13</v>
      </c>
      <c r="C1359" s="194">
        <v>1</v>
      </c>
      <c r="D1359" s="196"/>
      <c r="E1359" s="178"/>
      <c r="F1359" s="179"/>
    </row>
    <row r="1360" spans="1:6" x14ac:dyDescent="0.25">
      <c r="A1360" s="165"/>
      <c r="B1360" s="166"/>
      <c r="C1360" s="166"/>
      <c r="D1360" s="168"/>
      <c r="E1360" s="157" t="s">
        <v>110</v>
      </c>
      <c r="F1360" s="197"/>
    </row>
    <row r="1361" spans="1:6" x14ac:dyDescent="0.25">
      <c r="A1361" s="169" t="s">
        <v>111</v>
      </c>
      <c r="B1361" s="166"/>
      <c r="C1361" s="166"/>
      <c r="D1361" s="168"/>
      <c r="E1361" s="157"/>
      <c r="F1361" s="158"/>
    </row>
    <row r="1362" spans="1:6" x14ac:dyDescent="0.25">
      <c r="A1362" s="193" t="s">
        <v>146</v>
      </c>
      <c r="B1362" s="194" t="s">
        <v>113</v>
      </c>
      <c r="C1362" s="194"/>
      <c r="D1362" s="196"/>
      <c r="E1362" s="178"/>
      <c r="F1362" s="179"/>
    </row>
    <row r="1363" spans="1:6" x14ac:dyDescent="0.25">
      <c r="A1363" s="165"/>
      <c r="B1363" s="166"/>
      <c r="C1363" s="166"/>
      <c r="D1363" s="168"/>
      <c r="E1363" s="157" t="s">
        <v>147</v>
      </c>
      <c r="F1363" s="197"/>
    </row>
    <row r="1364" spans="1:6" x14ac:dyDescent="0.25">
      <c r="A1364" s="170" t="s">
        <v>115</v>
      </c>
      <c r="B1364" s="166"/>
      <c r="C1364" s="166"/>
      <c r="D1364" s="168"/>
      <c r="E1364" s="157"/>
      <c r="F1364" s="158"/>
    </row>
    <row r="1365" spans="1:6" x14ac:dyDescent="0.25">
      <c r="A1365" s="193" t="s">
        <v>116</v>
      </c>
      <c r="B1365" s="194" t="s">
        <v>59</v>
      </c>
      <c r="C1365" s="194"/>
      <c r="D1365" s="196"/>
      <c r="E1365" s="178"/>
      <c r="F1365" s="179"/>
    </row>
    <row r="1366" spans="1:6" x14ac:dyDescent="0.25">
      <c r="A1366" s="165"/>
      <c r="B1366" s="166"/>
      <c r="C1366" s="166"/>
      <c r="D1366" s="168"/>
      <c r="E1366" s="157" t="s">
        <v>117</v>
      </c>
      <c r="F1366" s="197"/>
    </row>
    <row r="1367" spans="1:6" x14ac:dyDescent="0.25">
      <c r="A1367" s="169" t="s">
        <v>118</v>
      </c>
      <c r="B1367" s="166"/>
      <c r="C1367" s="166"/>
      <c r="D1367" s="168"/>
      <c r="E1367" s="157"/>
      <c r="F1367" s="158"/>
    </row>
    <row r="1368" spans="1:6" x14ac:dyDescent="0.25">
      <c r="A1368" s="193"/>
      <c r="B1368" s="194"/>
      <c r="C1368" s="194"/>
      <c r="D1368" s="196"/>
      <c r="E1368" s="178"/>
      <c r="F1368" s="179"/>
    </row>
    <row r="1369" spans="1:6" x14ac:dyDescent="0.25">
      <c r="A1369" s="165"/>
      <c r="B1369" s="166"/>
      <c r="C1369" s="166"/>
      <c r="D1369" s="168"/>
      <c r="E1369" s="157" t="s">
        <v>160</v>
      </c>
      <c r="F1369" s="179"/>
    </row>
    <row r="1370" spans="1:6" x14ac:dyDescent="0.25">
      <c r="A1370" s="165"/>
      <c r="B1370" s="166"/>
      <c r="C1370" s="166"/>
      <c r="D1370" s="168"/>
      <c r="E1370" s="157"/>
      <c r="F1370" s="158"/>
    </row>
    <row r="1371" spans="1:6" ht="16.5" thickBot="1" x14ac:dyDescent="0.3">
      <c r="A1371" s="171"/>
      <c r="B1371" s="198"/>
      <c r="C1371" s="209"/>
      <c r="D1371" s="200" t="s">
        <v>120</v>
      </c>
      <c r="E1371" s="185">
        <f>F1360+F1363+F1366</f>
        <v>0</v>
      </c>
      <c r="F1371" s="186"/>
    </row>
    <row r="1372" spans="1:6" ht="16.5" thickTop="1" x14ac:dyDescent="0.25"/>
    <row r="1373" spans="1:6" ht="16.5" thickBot="1" x14ac:dyDescent="0.3"/>
    <row r="1374" spans="1:6" ht="16.5" thickTop="1" x14ac:dyDescent="0.25">
      <c r="A1374" s="328" t="s">
        <v>426</v>
      </c>
      <c r="B1374" s="329"/>
      <c r="C1374" s="329"/>
      <c r="D1374" s="329"/>
      <c r="E1374" s="149"/>
      <c r="F1374" s="150" t="s">
        <v>121</v>
      </c>
    </row>
    <row r="1375" spans="1:6" x14ac:dyDescent="0.25">
      <c r="A1375" s="330"/>
      <c r="B1375" s="331"/>
      <c r="C1375" s="331"/>
      <c r="D1375" s="331"/>
      <c r="E1375" s="152"/>
      <c r="F1375" s="153" t="s">
        <v>513</v>
      </c>
    </row>
    <row r="1376" spans="1:6" x14ac:dyDescent="0.25">
      <c r="A1376" s="174" t="s">
        <v>98</v>
      </c>
      <c r="B1376" s="175" t="s">
        <v>13</v>
      </c>
      <c r="C1376" s="175" t="s">
        <v>99</v>
      </c>
      <c r="D1376" s="176" t="s">
        <v>100</v>
      </c>
      <c r="E1376" s="178" t="s">
        <v>101</v>
      </c>
      <c r="F1376" s="179" t="s">
        <v>102</v>
      </c>
    </row>
    <row r="1377" spans="1:6" x14ac:dyDescent="0.25">
      <c r="A1377" s="154"/>
      <c r="B1377" s="155"/>
      <c r="C1377" s="155"/>
      <c r="D1377" s="156"/>
      <c r="E1377" s="157"/>
      <c r="F1377" s="158"/>
    </row>
    <row r="1378" spans="1:6" x14ac:dyDescent="0.25">
      <c r="A1378" s="159" t="s">
        <v>103</v>
      </c>
      <c r="B1378" s="155"/>
      <c r="C1378" s="155"/>
      <c r="D1378" s="156"/>
      <c r="E1378" s="157"/>
      <c r="F1378" s="158"/>
    </row>
    <row r="1379" spans="1:6" x14ac:dyDescent="0.25">
      <c r="A1379" s="174" t="s">
        <v>427</v>
      </c>
      <c r="B1379" s="175" t="s">
        <v>13</v>
      </c>
      <c r="C1379" s="175">
        <v>1</v>
      </c>
      <c r="D1379" s="176"/>
      <c r="E1379" s="178"/>
      <c r="F1379" s="179"/>
    </row>
    <row r="1380" spans="1:6" x14ac:dyDescent="0.25">
      <c r="A1380" s="154"/>
      <c r="B1380" s="155"/>
      <c r="C1380" s="155"/>
      <c r="D1380" s="156"/>
      <c r="E1380" s="157" t="s">
        <v>110</v>
      </c>
      <c r="F1380" s="160"/>
    </row>
    <row r="1381" spans="1:6" x14ac:dyDescent="0.25">
      <c r="A1381" s="159" t="s">
        <v>111</v>
      </c>
      <c r="B1381" s="155"/>
      <c r="C1381" s="155"/>
      <c r="D1381" s="156"/>
      <c r="E1381" s="157"/>
      <c r="F1381" s="158"/>
    </row>
    <row r="1382" spans="1:6" x14ac:dyDescent="0.25">
      <c r="A1382" s="174" t="s">
        <v>146</v>
      </c>
      <c r="B1382" s="175" t="s">
        <v>113</v>
      </c>
      <c r="C1382" s="175"/>
      <c r="D1382" s="176"/>
      <c r="E1382" s="178"/>
      <c r="F1382" s="179"/>
    </row>
    <row r="1383" spans="1:6" x14ac:dyDescent="0.25">
      <c r="A1383" s="154"/>
      <c r="B1383" s="155"/>
      <c r="C1383" s="155"/>
      <c r="D1383" s="156"/>
      <c r="E1383" s="157" t="s">
        <v>114</v>
      </c>
      <c r="F1383" s="160"/>
    </row>
    <row r="1384" spans="1:6" x14ac:dyDescent="0.25">
      <c r="A1384" s="161" t="s">
        <v>115</v>
      </c>
      <c r="B1384" s="155"/>
      <c r="C1384" s="155"/>
      <c r="D1384" s="156"/>
      <c r="E1384" s="157"/>
      <c r="F1384" s="158"/>
    </row>
    <row r="1385" spans="1:6" x14ac:dyDescent="0.25">
      <c r="A1385" s="174" t="s">
        <v>116</v>
      </c>
      <c r="B1385" s="175" t="s">
        <v>59</v>
      </c>
      <c r="C1385" s="175"/>
      <c r="D1385" s="177"/>
      <c r="E1385" s="178"/>
      <c r="F1385" s="179"/>
    </row>
    <row r="1386" spans="1:6" x14ac:dyDescent="0.25">
      <c r="A1386" s="154"/>
      <c r="B1386" s="155"/>
      <c r="C1386" s="155"/>
      <c r="D1386" s="156"/>
      <c r="E1386" s="157" t="s">
        <v>117</v>
      </c>
      <c r="F1386" s="160"/>
    </row>
    <row r="1387" spans="1:6" x14ac:dyDescent="0.25">
      <c r="A1387" s="159" t="s">
        <v>118</v>
      </c>
      <c r="B1387" s="155"/>
      <c r="C1387" s="155"/>
      <c r="D1387" s="156"/>
      <c r="E1387" s="157"/>
      <c r="F1387" s="158"/>
    </row>
    <row r="1388" spans="1:6" x14ac:dyDescent="0.25">
      <c r="A1388" s="174"/>
      <c r="B1388" s="175"/>
      <c r="C1388" s="175"/>
      <c r="D1388" s="176"/>
      <c r="E1388" s="178"/>
      <c r="F1388" s="179"/>
    </row>
    <row r="1389" spans="1:6" x14ac:dyDescent="0.25">
      <c r="A1389" s="154"/>
      <c r="B1389" s="155"/>
      <c r="C1389" s="155"/>
      <c r="D1389" s="156"/>
      <c r="E1389" s="157" t="s">
        <v>119</v>
      </c>
      <c r="F1389" s="179"/>
    </row>
    <row r="1390" spans="1:6" x14ac:dyDescent="0.25">
      <c r="A1390" s="154"/>
      <c r="B1390" s="155"/>
      <c r="C1390" s="155"/>
      <c r="D1390" s="156"/>
      <c r="E1390" s="157"/>
      <c r="F1390" s="158"/>
    </row>
    <row r="1391" spans="1:6" ht="16.5" thickBot="1" x14ac:dyDescent="0.3">
      <c r="A1391" s="162"/>
      <c r="B1391" s="182"/>
      <c r="C1391" s="203"/>
      <c r="D1391" s="184" t="s">
        <v>120</v>
      </c>
      <c r="E1391" s="185"/>
      <c r="F1391" s="186"/>
    </row>
    <row r="1392" spans="1:6" ht="16.5" thickTop="1" x14ac:dyDescent="0.25"/>
    <row r="1393" spans="1:6" ht="16.5" thickBot="1" x14ac:dyDescent="0.3"/>
    <row r="1394" spans="1:6" ht="16.5" thickTop="1" x14ac:dyDescent="0.25">
      <c r="A1394" s="328" t="s">
        <v>429</v>
      </c>
      <c r="B1394" s="329"/>
      <c r="C1394" s="329"/>
      <c r="D1394" s="329"/>
      <c r="E1394" s="149"/>
      <c r="F1394" s="150" t="s">
        <v>121</v>
      </c>
    </row>
    <row r="1395" spans="1:6" x14ac:dyDescent="0.25">
      <c r="A1395" s="330"/>
      <c r="B1395" s="331"/>
      <c r="C1395" s="331"/>
      <c r="D1395" s="331"/>
      <c r="E1395" s="152"/>
      <c r="F1395" s="153" t="s">
        <v>514</v>
      </c>
    </row>
    <row r="1396" spans="1:6" x14ac:dyDescent="0.25">
      <c r="A1396" s="174" t="s">
        <v>98</v>
      </c>
      <c r="B1396" s="175" t="s">
        <v>13</v>
      </c>
      <c r="C1396" s="175" t="s">
        <v>99</v>
      </c>
      <c r="D1396" s="176" t="s">
        <v>100</v>
      </c>
      <c r="E1396" s="178" t="s">
        <v>101</v>
      </c>
      <c r="F1396" s="179" t="s">
        <v>102</v>
      </c>
    </row>
    <row r="1397" spans="1:6" x14ac:dyDescent="0.25">
      <c r="A1397" s="154"/>
      <c r="B1397" s="155"/>
      <c r="C1397" s="155"/>
      <c r="D1397" s="156"/>
      <c r="E1397" s="157"/>
      <c r="F1397" s="158"/>
    </row>
    <row r="1398" spans="1:6" x14ac:dyDescent="0.25">
      <c r="A1398" s="159" t="s">
        <v>103</v>
      </c>
      <c r="B1398" s="155"/>
      <c r="C1398" s="155"/>
      <c r="D1398" s="156"/>
      <c r="E1398" s="157"/>
      <c r="F1398" s="158"/>
    </row>
    <row r="1399" spans="1:6" x14ac:dyDescent="0.25">
      <c r="A1399" s="174" t="s">
        <v>428</v>
      </c>
      <c r="B1399" s="175" t="s">
        <v>13</v>
      </c>
      <c r="C1399" s="175">
        <v>1</v>
      </c>
      <c r="D1399" s="176"/>
      <c r="E1399" s="178"/>
      <c r="F1399" s="179"/>
    </row>
    <row r="1400" spans="1:6" x14ac:dyDescent="0.25">
      <c r="A1400" s="154"/>
      <c r="B1400" s="155"/>
      <c r="C1400" s="155"/>
      <c r="D1400" s="156"/>
      <c r="E1400" s="157" t="s">
        <v>110</v>
      </c>
      <c r="F1400" s="160"/>
    </row>
    <row r="1401" spans="1:6" x14ac:dyDescent="0.25">
      <c r="A1401" s="159" t="s">
        <v>111</v>
      </c>
      <c r="B1401" s="155"/>
      <c r="C1401" s="155"/>
      <c r="D1401" s="156"/>
      <c r="E1401" s="157"/>
      <c r="F1401" s="158"/>
    </row>
    <row r="1402" spans="1:6" x14ac:dyDescent="0.25">
      <c r="A1402" s="174" t="s">
        <v>146</v>
      </c>
      <c r="B1402" s="175" t="s">
        <v>113</v>
      </c>
      <c r="C1402" s="175"/>
      <c r="D1402" s="176"/>
      <c r="E1402" s="178"/>
      <c r="F1402" s="179"/>
    </row>
    <row r="1403" spans="1:6" x14ac:dyDescent="0.25">
      <c r="A1403" s="154"/>
      <c r="B1403" s="155"/>
      <c r="C1403" s="155"/>
      <c r="D1403" s="156"/>
      <c r="E1403" s="157" t="s">
        <v>114</v>
      </c>
      <c r="F1403" s="160"/>
    </row>
    <row r="1404" spans="1:6" x14ac:dyDescent="0.25">
      <c r="A1404" s="161" t="s">
        <v>115</v>
      </c>
      <c r="B1404" s="155"/>
      <c r="C1404" s="155"/>
      <c r="D1404" s="156"/>
      <c r="E1404" s="157"/>
      <c r="F1404" s="158"/>
    </row>
    <row r="1405" spans="1:6" x14ac:dyDescent="0.25">
      <c r="A1405" s="174" t="s">
        <v>116</v>
      </c>
      <c r="B1405" s="175" t="s">
        <v>59</v>
      </c>
      <c r="C1405" s="175"/>
      <c r="D1405" s="176"/>
      <c r="E1405" s="178">
        <f>0.05*F1403</f>
        <v>0</v>
      </c>
      <c r="F1405" s="179"/>
    </row>
    <row r="1406" spans="1:6" x14ac:dyDescent="0.25">
      <c r="A1406" s="154"/>
      <c r="B1406" s="155"/>
      <c r="C1406" s="155"/>
      <c r="D1406" s="156"/>
      <c r="E1406" s="157" t="s">
        <v>117</v>
      </c>
      <c r="F1406" s="160"/>
    </row>
    <row r="1407" spans="1:6" x14ac:dyDescent="0.25">
      <c r="A1407" s="159" t="s">
        <v>118</v>
      </c>
      <c r="B1407" s="155"/>
      <c r="C1407" s="155"/>
      <c r="D1407" s="156"/>
      <c r="E1407" s="157"/>
      <c r="F1407" s="158"/>
    </row>
    <row r="1408" spans="1:6" x14ac:dyDescent="0.25">
      <c r="A1408" s="174"/>
      <c r="B1408" s="175"/>
      <c r="C1408" s="175"/>
      <c r="D1408" s="176"/>
      <c r="E1408" s="178"/>
      <c r="F1408" s="179"/>
    </row>
    <row r="1409" spans="1:6" x14ac:dyDescent="0.25">
      <c r="A1409" s="154"/>
      <c r="B1409" s="155"/>
      <c r="C1409" s="155"/>
      <c r="D1409" s="156"/>
      <c r="E1409" s="157" t="s">
        <v>119</v>
      </c>
      <c r="F1409" s="179">
        <v>0</v>
      </c>
    </row>
    <row r="1410" spans="1:6" x14ac:dyDescent="0.25">
      <c r="A1410" s="154"/>
      <c r="B1410" s="155"/>
      <c r="C1410" s="155"/>
      <c r="D1410" s="156"/>
      <c r="E1410" s="157"/>
      <c r="F1410" s="158"/>
    </row>
    <row r="1411" spans="1:6" ht="16.5" thickBot="1" x14ac:dyDescent="0.3">
      <c r="A1411" s="162"/>
      <c r="B1411" s="182"/>
      <c r="C1411" s="203"/>
      <c r="D1411" s="184" t="s">
        <v>120</v>
      </c>
      <c r="E1411" s="185">
        <f>F1400+F1403+F1406</f>
        <v>0</v>
      </c>
      <c r="F1411" s="186">
        <f>ROUND(E1411,0)</f>
        <v>0</v>
      </c>
    </row>
    <row r="1412" spans="1:6" ht="16.5" thickTop="1" x14ac:dyDescent="0.25"/>
    <row r="1413" spans="1:6" ht="16.5" thickBot="1" x14ac:dyDescent="0.3"/>
    <row r="1414" spans="1:6" ht="16.5" thickTop="1" x14ac:dyDescent="0.25">
      <c r="A1414" s="332" t="s">
        <v>25</v>
      </c>
      <c r="B1414" s="333"/>
      <c r="C1414" s="333"/>
      <c r="D1414" s="333"/>
      <c r="E1414" s="172"/>
      <c r="F1414" s="150" t="s">
        <v>121</v>
      </c>
    </row>
    <row r="1415" spans="1:6" x14ac:dyDescent="0.25">
      <c r="A1415" s="334"/>
      <c r="B1415" s="335"/>
      <c r="C1415" s="335"/>
      <c r="D1415" s="335"/>
      <c r="E1415" s="173"/>
      <c r="F1415" s="153" t="s">
        <v>515</v>
      </c>
    </row>
    <row r="1416" spans="1:6" x14ac:dyDescent="0.25">
      <c r="A1416" s="188" t="s">
        <v>98</v>
      </c>
      <c r="B1416" s="189" t="s">
        <v>13</v>
      </c>
      <c r="C1416" s="189" t="s">
        <v>99</v>
      </c>
      <c r="D1416" s="191" t="s">
        <v>100</v>
      </c>
      <c r="E1416" s="192" t="s">
        <v>101</v>
      </c>
      <c r="F1416" s="179" t="s">
        <v>102</v>
      </c>
    </row>
    <row r="1417" spans="1:6" x14ac:dyDescent="0.25">
      <c r="A1417" s="165"/>
      <c r="B1417" s="166"/>
      <c r="C1417" s="166"/>
      <c r="D1417" s="168"/>
      <c r="E1417" s="157"/>
      <c r="F1417" s="158"/>
    </row>
    <row r="1418" spans="1:6" x14ac:dyDescent="0.25">
      <c r="A1418" s="169" t="s">
        <v>103</v>
      </c>
      <c r="B1418" s="166"/>
      <c r="C1418" s="166"/>
      <c r="D1418" s="168"/>
      <c r="E1418" s="157"/>
      <c r="F1418" s="158"/>
    </row>
    <row r="1419" spans="1:6" x14ac:dyDescent="0.25">
      <c r="A1419" s="214" t="s">
        <v>165</v>
      </c>
      <c r="B1419" s="175" t="s">
        <v>11</v>
      </c>
      <c r="C1419" s="175">
        <v>9</v>
      </c>
      <c r="D1419" s="177"/>
      <c r="E1419" s="215"/>
      <c r="F1419" s="179"/>
    </row>
    <row r="1420" spans="1:6" x14ac:dyDescent="0.25">
      <c r="A1420" s="208" t="s">
        <v>107</v>
      </c>
      <c r="B1420" s="175" t="s">
        <v>108</v>
      </c>
      <c r="C1420" s="175">
        <v>0.05</v>
      </c>
      <c r="D1420" s="177"/>
      <c r="E1420" s="216"/>
      <c r="F1420" s="179"/>
    </row>
    <row r="1421" spans="1:6" x14ac:dyDescent="0.25">
      <c r="A1421" s="208" t="s">
        <v>151</v>
      </c>
      <c r="B1421" s="175" t="s">
        <v>13</v>
      </c>
      <c r="C1421" s="175">
        <v>3</v>
      </c>
      <c r="D1421" s="177"/>
      <c r="E1421" s="216"/>
      <c r="F1421" s="179"/>
    </row>
    <row r="1422" spans="1:6" x14ac:dyDescent="0.25">
      <c r="A1422" s="174" t="s">
        <v>152</v>
      </c>
      <c r="B1422" s="175" t="s">
        <v>13</v>
      </c>
      <c r="C1422" s="175">
        <v>3</v>
      </c>
      <c r="D1422" s="176"/>
      <c r="E1422" s="178"/>
      <c r="F1422" s="179"/>
    </row>
    <row r="1423" spans="1:6" x14ac:dyDescent="0.25">
      <c r="A1423" s="193" t="s">
        <v>154</v>
      </c>
      <c r="B1423" s="194" t="s">
        <v>13</v>
      </c>
      <c r="C1423" s="194">
        <v>1</v>
      </c>
      <c r="D1423" s="196"/>
      <c r="E1423" s="178"/>
      <c r="F1423" s="179"/>
    </row>
    <row r="1424" spans="1:6" x14ac:dyDescent="0.25">
      <c r="A1424" s="208" t="s">
        <v>155</v>
      </c>
      <c r="B1424" s="175" t="s">
        <v>13</v>
      </c>
      <c r="C1424" s="175">
        <v>2</v>
      </c>
      <c r="D1424" s="177"/>
      <c r="E1424" s="216"/>
      <c r="F1424" s="179"/>
    </row>
    <row r="1425" spans="1:6" x14ac:dyDescent="0.25">
      <c r="A1425" s="208" t="s">
        <v>156</v>
      </c>
      <c r="B1425" s="175" t="s">
        <v>13</v>
      </c>
      <c r="C1425" s="175">
        <v>2</v>
      </c>
      <c r="D1425" s="177"/>
      <c r="E1425" s="216"/>
      <c r="F1425" s="179"/>
    </row>
    <row r="1426" spans="1:6" x14ac:dyDescent="0.25">
      <c r="A1426" s="208" t="s">
        <v>157</v>
      </c>
      <c r="B1426" s="175" t="s">
        <v>13</v>
      </c>
      <c r="C1426" s="175">
        <v>1</v>
      </c>
      <c r="D1426" s="177"/>
      <c r="E1426" s="216"/>
      <c r="F1426" s="179"/>
    </row>
    <row r="1427" spans="1:6" x14ac:dyDescent="0.25">
      <c r="A1427" s="208" t="s">
        <v>158</v>
      </c>
      <c r="B1427" s="175" t="s">
        <v>13</v>
      </c>
      <c r="C1427" s="175">
        <v>1</v>
      </c>
      <c r="D1427" s="177"/>
      <c r="E1427" s="216"/>
      <c r="F1427" s="179"/>
    </row>
    <row r="1428" spans="1:6" x14ac:dyDescent="0.25">
      <c r="A1428" s="208" t="s">
        <v>159</v>
      </c>
      <c r="B1428" s="175" t="s">
        <v>13</v>
      </c>
      <c r="C1428" s="175">
        <v>1</v>
      </c>
      <c r="D1428" s="177"/>
      <c r="E1428" s="216"/>
      <c r="F1428" s="179"/>
    </row>
    <row r="1429" spans="1:6" x14ac:dyDescent="0.25">
      <c r="A1429" s="165"/>
      <c r="B1429" s="166"/>
      <c r="C1429" s="166"/>
      <c r="D1429" s="168"/>
      <c r="E1429" s="157" t="s">
        <v>110</v>
      </c>
      <c r="F1429" s="197"/>
    </row>
    <row r="1430" spans="1:6" x14ac:dyDescent="0.25">
      <c r="A1430" s="169" t="s">
        <v>111</v>
      </c>
      <c r="B1430" s="166"/>
      <c r="C1430" s="166"/>
      <c r="D1430" s="168"/>
      <c r="E1430" s="157"/>
      <c r="F1430" s="158"/>
    </row>
    <row r="1431" spans="1:6" x14ac:dyDescent="0.25">
      <c r="A1431" s="208" t="s">
        <v>146</v>
      </c>
      <c r="B1431" s="175" t="s">
        <v>113</v>
      </c>
      <c r="C1431" s="175"/>
      <c r="D1431" s="177"/>
      <c r="E1431" s="178"/>
      <c r="F1431" s="179"/>
    </row>
    <row r="1432" spans="1:6" x14ac:dyDescent="0.25">
      <c r="A1432" s="165"/>
      <c r="B1432" s="166"/>
      <c r="C1432" s="166"/>
      <c r="D1432" s="168"/>
      <c r="E1432" s="157" t="s">
        <v>147</v>
      </c>
      <c r="F1432" s="197"/>
    </row>
    <row r="1433" spans="1:6" x14ac:dyDescent="0.25">
      <c r="A1433" s="170" t="s">
        <v>115</v>
      </c>
      <c r="B1433" s="166"/>
      <c r="C1433" s="166"/>
      <c r="D1433" s="168"/>
      <c r="E1433" s="157"/>
      <c r="F1433" s="158"/>
    </row>
    <row r="1434" spans="1:6" x14ac:dyDescent="0.25">
      <c r="A1434" s="208" t="s">
        <v>116</v>
      </c>
      <c r="B1434" s="175" t="s">
        <v>59</v>
      </c>
      <c r="C1434" s="175"/>
      <c r="D1434" s="177"/>
      <c r="E1434" s="178"/>
      <c r="F1434" s="179"/>
    </row>
    <row r="1435" spans="1:6" x14ac:dyDescent="0.25">
      <c r="A1435" s="165"/>
      <c r="B1435" s="166"/>
      <c r="C1435" s="166"/>
      <c r="D1435" s="168"/>
      <c r="E1435" s="157" t="s">
        <v>117</v>
      </c>
      <c r="F1435" s="197"/>
    </row>
    <row r="1436" spans="1:6" x14ac:dyDescent="0.25">
      <c r="A1436" s="169" t="s">
        <v>118</v>
      </c>
      <c r="B1436" s="166"/>
      <c r="C1436" s="166"/>
      <c r="D1436" s="168"/>
      <c r="E1436" s="157"/>
      <c r="F1436" s="158"/>
    </row>
    <row r="1437" spans="1:6" x14ac:dyDescent="0.25">
      <c r="A1437" s="193"/>
      <c r="B1437" s="194"/>
      <c r="C1437" s="194"/>
      <c r="D1437" s="196"/>
      <c r="E1437" s="178"/>
      <c r="F1437" s="179"/>
    </row>
    <row r="1438" spans="1:6" x14ac:dyDescent="0.25">
      <c r="A1438" s="165"/>
      <c r="B1438" s="166"/>
      <c r="C1438" s="166"/>
      <c r="D1438" s="168"/>
      <c r="E1438" s="157" t="s">
        <v>160</v>
      </c>
      <c r="F1438" s="179"/>
    </row>
    <row r="1439" spans="1:6" x14ac:dyDescent="0.25">
      <c r="A1439" s="165"/>
      <c r="B1439" s="166"/>
      <c r="C1439" s="166"/>
      <c r="D1439" s="168"/>
      <c r="E1439" s="157"/>
      <c r="F1439" s="158"/>
    </row>
    <row r="1440" spans="1:6" ht="16.5" thickBot="1" x14ac:dyDescent="0.3">
      <c r="A1440" s="171"/>
      <c r="B1440" s="198"/>
      <c r="C1440" s="209"/>
      <c r="D1440" s="200" t="s">
        <v>120</v>
      </c>
      <c r="E1440" s="185"/>
      <c r="F1440" s="186"/>
    </row>
    <row r="1441" spans="1:6" ht="16.5" thickTop="1" x14ac:dyDescent="0.25"/>
    <row r="1442" spans="1:6" ht="16.5" thickBot="1" x14ac:dyDescent="0.3"/>
    <row r="1443" spans="1:6" ht="16.5" thickTop="1" x14ac:dyDescent="0.25">
      <c r="A1443" s="332" t="s">
        <v>430</v>
      </c>
      <c r="B1443" s="333"/>
      <c r="C1443" s="333"/>
      <c r="D1443" s="333"/>
      <c r="E1443" s="149"/>
      <c r="F1443" s="163" t="s">
        <v>268</v>
      </c>
    </row>
    <row r="1444" spans="1:6" x14ac:dyDescent="0.25">
      <c r="A1444" s="334"/>
      <c r="B1444" s="335"/>
      <c r="C1444" s="335"/>
      <c r="D1444" s="335"/>
      <c r="E1444" s="152"/>
      <c r="F1444" s="164" t="s">
        <v>516</v>
      </c>
    </row>
    <row r="1445" spans="1:6" x14ac:dyDescent="0.25">
      <c r="A1445" s="188" t="s">
        <v>98</v>
      </c>
      <c r="B1445" s="238" t="s">
        <v>13</v>
      </c>
      <c r="C1445" s="238" t="s">
        <v>99</v>
      </c>
      <c r="D1445" s="239" t="s">
        <v>100</v>
      </c>
      <c r="E1445" s="240" t="s">
        <v>101</v>
      </c>
      <c r="F1445" s="179" t="s">
        <v>102</v>
      </c>
    </row>
    <row r="1446" spans="1:6" x14ac:dyDescent="0.25">
      <c r="A1446" s="165"/>
      <c r="B1446" s="166"/>
      <c r="C1446" s="166"/>
      <c r="D1446" s="168"/>
      <c r="E1446" s="157"/>
      <c r="F1446" s="158"/>
    </row>
    <row r="1447" spans="1:6" x14ac:dyDescent="0.25">
      <c r="A1447" s="169" t="s">
        <v>103</v>
      </c>
      <c r="B1447" s="166"/>
      <c r="C1447" s="166"/>
      <c r="D1447" s="168"/>
      <c r="E1447" s="157"/>
      <c r="F1447" s="158"/>
    </row>
    <row r="1448" spans="1:6" x14ac:dyDescent="0.25">
      <c r="A1448" s="229" t="s">
        <v>401</v>
      </c>
      <c r="B1448" s="226" t="s">
        <v>11</v>
      </c>
      <c r="C1448" s="226">
        <v>9</v>
      </c>
      <c r="D1448" s="230"/>
      <c r="E1448" s="231"/>
      <c r="F1448" s="179"/>
    </row>
    <row r="1449" spans="1:6" x14ac:dyDescent="0.25">
      <c r="A1449" s="193" t="s">
        <v>107</v>
      </c>
      <c r="B1449" s="241" t="s">
        <v>108</v>
      </c>
      <c r="C1449" s="241">
        <v>0.05</v>
      </c>
      <c r="D1449" s="242"/>
      <c r="E1449" s="228"/>
      <c r="F1449" s="179"/>
    </row>
    <row r="1450" spans="1:6" x14ac:dyDescent="0.25">
      <c r="A1450" s="193" t="s">
        <v>151</v>
      </c>
      <c r="B1450" s="241" t="s">
        <v>13</v>
      </c>
      <c r="C1450" s="241">
        <v>3</v>
      </c>
      <c r="D1450" s="242"/>
      <c r="E1450" s="228"/>
      <c r="F1450" s="179"/>
    </row>
    <row r="1451" spans="1:6" x14ac:dyDescent="0.25">
      <c r="A1451" s="174" t="s">
        <v>431</v>
      </c>
      <c r="B1451" s="226" t="s">
        <v>13</v>
      </c>
      <c r="C1451" s="226">
        <v>3</v>
      </c>
      <c r="D1451" s="227"/>
      <c r="E1451" s="228"/>
      <c r="F1451" s="179"/>
    </row>
    <row r="1452" spans="1:6" x14ac:dyDescent="0.25">
      <c r="A1452" s="193" t="s">
        <v>155</v>
      </c>
      <c r="B1452" s="241" t="s">
        <v>13</v>
      </c>
      <c r="C1452" s="241">
        <v>2</v>
      </c>
      <c r="D1452" s="242"/>
      <c r="E1452" s="232"/>
      <c r="F1452" s="179"/>
    </row>
    <row r="1453" spans="1:6" x14ac:dyDescent="0.25">
      <c r="A1453" s="193" t="s">
        <v>156</v>
      </c>
      <c r="B1453" s="241" t="s">
        <v>13</v>
      </c>
      <c r="C1453" s="241">
        <v>2</v>
      </c>
      <c r="D1453" s="242"/>
      <c r="E1453" s="232"/>
      <c r="F1453" s="179"/>
    </row>
    <row r="1454" spans="1:6" x14ac:dyDescent="0.25">
      <c r="A1454" s="193" t="s">
        <v>157</v>
      </c>
      <c r="B1454" s="241" t="s">
        <v>13</v>
      </c>
      <c r="C1454" s="241">
        <v>1</v>
      </c>
      <c r="D1454" s="242"/>
      <c r="E1454" s="232"/>
      <c r="F1454" s="179"/>
    </row>
    <row r="1455" spans="1:6" x14ac:dyDescent="0.25">
      <c r="A1455" s="208" t="s">
        <v>158</v>
      </c>
      <c r="B1455" s="226" t="s">
        <v>13</v>
      </c>
      <c r="C1455" s="226">
        <v>1</v>
      </c>
      <c r="D1455" s="230"/>
      <c r="E1455" s="232"/>
      <c r="F1455" s="179"/>
    </row>
    <row r="1456" spans="1:6" x14ac:dyDescent="0.25">
      <c r="A1456" s="193" t="s">
        <v>159</v>
      </c>
      <c r="B1456" s="241" t="s">
        <v>13</v>
      </c>
      <c r="C1456" s="241">
        <v>1</v>
      </c>
      <c r="D1456" s="242"/>
      <c r="E1456" s="232"/>
      <c r="F1456" s="179"/>
    </row>
    <row r="1457" spans="1:6" x14ac:dyDescent="0.25">
      <c r="A1457" s="193" t="s">
        <v>432</v>
      </c>
      <c r="B1457" s="241" t="s">
        <v>13</v>
      </c>
      <c r="C1457" s="241">
        <v>1</v>
      </c>
      <c r="D1457" s="242"/>
      <c r="E1457" s="243"/>
      <c r="F1457" s="179"/>
    </row>
    <row r="1458" spans="1:6" x14ac:dyDescent="0.25">
      <c r="A1458" s="165"/>
      <c r="B1458" s="166"/>
      <c r="C1458" s="166"/>
      <c r="D1458" s="168"/>
      <c r="E1458" s="157" t="s">
        <v>110</v>
      </c>
      <c r="F1458" s="197">
        <f>SUM(F1448:F1457)</f>
        <v>0</v>
      </c>
    </row>
    <row r="1459" spans="1:6" x14ac:dyDescent="0.25">
      <c r="A1459" s="169" t="s">
        <v>111</v>
      </c>
      <c r="B1459" s="166"/>
      <c r="C1459" s="166"/>
      <c r="D1459" s="168"/>
      <c r="E1459" s="157"/>
      <c r="F1459" s="158"/>
    </row>
    <row r="1460" spans="1:6" x14ac:dyDescent="0.25">
      <c r="A1460" s="193" t="s">
        <v>146</v>
      </c>
      <c r="B1460" s="241" t="s">
        <v>113</v>
      </c>
      <c r="C1460" s="241"/>
      <c r="D1460" s="242"/>
      <c r="E1460" s="228"/>
      <c r="F1460" s="179"/>
    </row>
    <row r="1461" spans="1:6" x14ac:dyDescent="0.25">
      <c r="A1461" s="165"/>
      <c r="B1461" s="166"/>
      <c r="C1461" s="166"/>
      <c r="D1461" s="168"/>
      <c r="E1461" s="157" t="s">
        <v>147</v>
      </c>
      <c r="F1461" s="197"/>
    </row>
    <row r="1462" spans="1:6" x14ac:dyDescent="0.25">
      <c r="A1462" s="170" t="s">
        <v>115</v>
      </c>
      <c r="B1462" s="166"/>
      <c r="C1462" s="166"/>
      <c r="D1462" s="168"/>
      <c r="E1462" s="157"/>
      <c r="F1462" s="158"/>
    </row>
    <row r="1463" spans="1:6" x14ac:dyDescent="0.25">
      <c r="A1463" s="193" t="s">
        <v>116</v>
      </c>
      <c r="B1463" s="241" t="s">
        <v>59</v>
      </c>
      <c r="C1463" s="241"/>
      <c r="D1463" s="242"/>
      <c r="E1463" s="228"/>
      <c r="F1463" s="179"/>
    </row>
    <row r="1464" spans="1:6" x14ac:dyDescent="0.25">
      <c r="A1464" s="165"/>
      <c r="B1464" s="166"/>
      <c r="C1464" s="166"/>
      <c r="D1464" s="168"/>
      <c r="E1464" s="157" t="s">
        <v>117</v>
      </c>
      <c r="F1464" s="197"/>
    </row>
    <row r="1465" spans="1:6" x14ac:dyDescent="0.25">
      <c r="A1465" s="169" t="s">
        <v>118</v>
      </c>
      <c r="B1465" s="166"/>
      <c r="C1465" s="166"/>
      <c r="D1465" s="168"/>
      <c r="E1465" s="157"/>
      <c r="F1465" s="158"/>
    </row>
    <row r="1466" spans="1:6" x14ac:dyDescent="0.25">
      <c r="A1466" s="193"/>
      <c r="B1466" s="241"/>
      <c r="C1466" s="241"/>
      <c r="D1466" s="242"/>
      <c r="E1466" s="228"/>
      <c r="F1466" s="179"/>
    </row>
    <row r="1467" spans="1:6" x14ac:dyDescent="0.25">
      <c r="A1467" s="165"/>
      <c r="B1467" s="166"/>
      <c r="C1467" s="166"/>
      <c r="D1467" s="168"/>
      <c r="E1467" s="157" t="s">
        <v>160</v>
      </c>
      <c r="F1467" s="179">
        <v>0</v>
      </c>
    </row>
    <row r="1468" spans="1:6" x14ac:dyDescent="0.25">
      <c r="A1468" s="165"/>
      <c r="B1468" s="166"/>
      <c r="C1468" s="166"/>
      <c r="D1468" s="168"/>
      <c r="E1468" s="157"/>
      <c r="F1468" s="158"/>
    </row>
    <row r="1469" spans="1:6" ht="16.5" thickBot="1" x14ac:dyDescent="0.3">
      <c r="A1469" s="171"/>
      <c r="B1469" s="198"/>
      <c r="C1469" s="209"/>
      <c r="D1469" s="200" t="s">
        <v>120</v>
      </c>
      <c r="E1469" s="185">
        <f>F1458+F1461+F1464</f>
        <v>0</v>
      </c>
      <c r="F1469" s="186">
        <f>ROUND(E1469,0)</f>
        <v>0</v>
      </c>
    </row>
    <row r="1470" spans="1:6" ht="16.5" thickTop="1" x14ac:dyDescent="0.25"/>
    <row r="1471" spans="1:6" ht="16.5" thickBot="1" x14ac:dyDescent="0.3"/>
    <row r="1472" spans="1:6" ht="16.5" thickTop="1" x14ac:dyDescent="0.25">
      <c r="A1472" s="332" t="s">
        <v>433</v>
      </c>
      <c r="B1472" s="333"/>
      <c r="C1472" s="333"/>
      <c r="D1472" s="333"/>
      <c r="E1472" s="172"/>
      <c r="F1472" s="150" t="s">
        <v>121</v>
      </c>
    </row>
    <row r="1473" spans="1:6" x14ac:dyDescent="0.25">
      <c r="A1473" s="334"/>
      <c r="B1473" s="335"/>
      <c r="C1473" s="335"/>
      <c r="D1473" s="335"/>
      <c r="E1473" s="173"/>
      <c r="F1473" s="153" t="s">
        <v>517</v>
      </c>
    </row>
    <row r="1474" spans="1:6" x14ac:dyDescent="0.25">
      <c r="A1474" s="188" t="s">
        <v>98</v>
      </c>
      <c r="B1474" s="238" t="s">
        <v>13</v>
      </c>
      <c r="C1474" s="238" t="s">
        <v>99</v>
      </c>
      <c r="D1474" s="239" t="s">
        <v>100</v>
      </c>
      <c r="E1474" s="240" t="s">
        <v>101</v>
      </c>
      <c r="F1474" s="179" t="s">
        <v>102</v>
      </c>
    </row>
    <row r="1475" spans="1:6" x14ac:dyDescent="0.25">
      <c r="A1475" s="165"/>
      <c r="B1475" s="166"/>
      <c r="C1475" s="166"/>
      <c r="D1475" s="168"/>
      <c r="E1475" s="157"/>
      <c r="F1475" s="158"/>
    </row>
    <row r="1476" spans="1:6" x14ac:dyDescent="0.25">
      <c r="A1476" s="169" t="s">
        <v>103</v>
      </c>
      <c r="B1476" s="166"/>
      <c r="C1476" s="166"/>
      <c r="D1476" s="168"/>
      <c r="E1476" s="157"/>
      <c r="F1476" s="158"/>
    </row>
    <row r="1477" spans="1:6" x14ac:dyDescent="0.25">
      <c r="A1477" s="229" t="s">
        <v>165</v>
      </c>
      <c r="B1477" s="226" t="s">
        <v>11</v>
      </c>
      <c r="C1477" s="226">
        <v>9</v>
      </c>
      <c r="D1477" s="230"/>
      <c r="E1477" s="231"/>
      <c r="F1477" s="179"/>
    </row>
    <row r="1478" spans="1:6" x14ac:dyDescent="0.25">
      <c r="A1478" s="208" t="s">
        <v>151</v>
      </c>
      <c r="B1478" s="226" t="s">
        <v>13</v>
      </c>
      <c r="C1478" s="226">
        <v>3</v>
      </c>
      <c r="D1478" s="230"/>
      <c r="E1478" s="228"/>
      <c r="F1478" s="179"/>
    </row>
    <row r="1479" spans="1:6" x14ac:dyDescent="0.25">
      <c r="A1479" s="208" t="s">
        <v>168</v>
      </c>
      <c r="B1479" s="226" t="s">
        <v>13</v>
      </c>
      <c r="C1479" s="226">
        <v>1</v>
      </c>
      <c r="D1479" s="230"/>
      <c r="E1479" s="228"/>
      <c r="F1479" s="179"/>
    </row>
    <row r="1480" spans="1:6" x14ac:dyDescent="0.25">
      <c r="A1480" s="208" t="s">
        <v>155</v>
      </c>
      <c r="B1480" s="226" t="s">
        <v>13</v>
      </c>
      <c r="C1480" s="226">
        <v>2</v>
      </c>
      <c r="D1480" s="230"/>
      <c r="E1480" s="232"/>
      <c r="F1480" s="179"/>
    </row>
    <row r="1481" spans="1:6" x14ac:dyDescent="0.25">
      <c r="A1481" s="208" t="s">
        <v>156</v>
      </c>
      <c r="B1481" s="226" t="s">
        <v>13</v>
      </c>
      <c r="C1481" s="226">
        <v>2</v>
      </c>
      <c r="D1481" s="230"/>
      <c r="E1481" s="232"/>
      <c r="F1481" s="179"/>
    </row>
    <row r="1482" spans="1:6" x14ac:dyDescent="0.25">
      <c r="A1482" s="208" t="s">
        <v>157</v>
      </c>
      <c r="B1482" s="226" t="s">
        <v>13</v>
      </c>
      <c r="C1482" s="226">
        <v>1</v>
      </c>
      <c r="D1482" s="230"/>
      <c r="E1482" s="232"/>
      <c r="F1482" s="179"/>
    </row>
    <row r="1483" spans="1:6" x14ac:dyDescent="0.25">
      <c r="A1483" s="208" t="s">
        <v>158</v>
      </c>
      <c r="B1483" s="226" t="s">
        <v>13</v>
      </c>
      <c r="C1483" s="226">
        <v>1</v>
      </c>
      <c r="D1483" s="230"/>
      <c r="E1483" s="232"/>
      <c r="F1483" s="179"/>
    </row>
    <row r="1484" spans="1:6" x14ac:dyDescent="0.25">
      <c r="A1484" s="208" t="s">
        <v>159</v>
      </c>
      <c r="B1484" s="226" t="s">
        <v>13</v>
      </c>
      <c r="C1484" s="226">
        <v>1</v>
      </c>
      <c r="D1484" s="230"/>
      <c r="E1484" s="232"/>
      <c r="F1484" s="179"/>
    </row>
    <row r="1485" spans="1:6" x14ac:dyDescent="0.25">
      <c r="A1485" s="165"/>
      <c r="B1485" s="166"/>
      <c r="C1485" s="166"/>
      <c r="D1485" s="168"/>
      <c r="E1485" s="157" t="s">
        <v>110</v>
      </c>
      <c r="F1485" s="197"/>
    </row>
    <row r="1486" spans="1:6" x14ac:dyDescent="0.25">
      <c r="A1486" s="169" t="s">
        <v>111</v>
      </c>
      <c r="B1486" s="166"/>
      <c r="C1486" s="166"/>
      <c r="D1486" s="168"/>
      <c r="E1486" s="157"/>
      <c r="F1486" s="158"/>
    </row>
    <row r="1487" spans="1:6" x14ac:dyDescent="0.25">
      <c r="A1487" s="208" t="s">
        <v>146</v>
      </c>
      <c r="B1487" s="226" t="s">
        <v>113</v>
      </c>
      <c r="C1487" s="226"/>
      <c r="D1487" s="230"/>
      <c r="E1487" s="228"/>
      <c r="F1487" s="179"/>
    </row>
    <row r="1488" spans="1:6" x14ac:dyDescent="0.25">
      <c r="A1488" s="165"/>
      <c r="B1488" s="166"/>
      <c r="C1488" s="166"/>
      <c r="D1488" s="168"/>
      <c r="E1488" s="157" t="s">
        <v>147</v>
      </c>
      <c r="F1488" s="197"/>
    </row>
    <row r="1489" spans="1:6" x14ac:dyDescent="0.25">
      <c r="A1489" s="170" t="s">
        <v>115</v>
      </c>
      <c r="B1489" s="166"/>
      <c r="C1489" s="166"/>
      <c r="D1489" s="168"/>
      <c r="E1489" s="157"/>
      <c r="F1489" s="158"/>
    </row>
    <row r="1490" spans="1:6" x14ac:dyDescent="0.25">
      <c r="A1490" s="208" t="s">
        <v>116</v>
      </c>
      <c r="B1490" s="226" t="s">
        <v>59</v>
      </c>
      <c r="C1490" s="226"/>
      <c r="D1490" s="230"/>
      <c r="E1490" s="228"/>
      <c r="F1490" s="179"/>
    </row>
    <row r="1491" spans="1:6" x14ac:dyDescent="0.25">
      <c r="A1491" s="165"/>
      <c r="B1491" s="166"/>
      <c r="C1491" s="166"/>
      <c r="D1491" s="168"/>
      <c r="E1491" s="157" t="s">
        <v>117</v>
      </c>
      <c r="F1491" s="197"/>
    </row>
    <row r="1492" spans="1:6" x14ac:dyDescent="0.25">
      <c r="A1492" s="169" t="s">
        <v>118</v>
      </c>
      <c r="B1492" s="166"/>
      <c r="C1492" s="166"/>
      <c r="D1492" s="168"/>
      <c r="E1492" s="157"/>
      <c r="F1492" s="158"/>
    </row>
    <row r="1493" spans="1:6" x14ac:dyDescent="0.25">
      <c r="A1493" s="193"/>
      <c r="B1493" s="241"/>
      <c r="C1493" s="241"/>
      <c r="D1493" s="242"/>
      <c r="E1493" s="228"/>
      <c r="F1493" s="179"/>
    </row>
    <row r="1494" spans="1:6" x14ac:dyDescent="0.25">
      <c r="A1494" s="165"/>
      <c r="B1494" s="166"/>
      <c r="C1494" s="166"/>
      <c r="D1494" s="168"/>
      <c r="E1494" s="157" t="s">
        <v>160</v>
      </c>
      <c r="F1494" s="179"/>
    </row>
    <row r="1495" spans="1:6" x14ac:dyDescent="0.25">
      <c r="A1495" s="165"/>
      <c r="B1495" s="166"/>
      <c r="C1495" s="166"/>
      <c r="D1495" s="168"/>
      <c r="E1495" s="157"/>
      <c r="F1495" s="158"/>
    </row>
    <row r="1496" spans="1:6" ht="16.5" thickBot="1" x14ac:dyDescent="0.3">
      <c r="A1496" s="171"/>
      <c r="B1496" s="198"/>
      <c r="C1496" s="209"/>
      <c r="D1496" s="200" t="s">
        <v>120</v>
      </c>
      <c r="E1496" s="185"/>
      <c r="F1496" s="186"/>
    </row>
    <row r="1497" spans="1:6" ht="16.5" thickTop="1" x14ac:dyDescent="0.25"/>
    <row r="1498" spans="1:6" ht="16.5" thickBot="1" x14ac:dyDescent="0.3"/>
    <row r="1499" spans="1:6" ht="16.5" thickTop="1" x14ac:dyDescent="0.25">
      <c r="A1499" s="332" t="s">
        <v>434</v>
      </c>
      <c r="B1499" s="333"/>
      <c r="C1499" s="333"/>
      <c r="D1499" s="333"/>
      <c r="E1499" s="172"/>
      <c r="F1499" s="150" t="s">
        <v>121</v>
      </c>
    </row>
    <row r="1500" spans="1:6" x14ac:dyDescent="0.25">
      <c r="A1500" s="334"/>
      <c r="B1500" s="335"/>
      <c r="C1500" s="335"/>
      <c r="D1500" s="335"/>
      <c r="E1500" s="173"/>
      <c r="F1500" s="153" t="s">
        <v>518</v>
      </c>
    </row>
    <row r="1501" spans="1:6" x14ac:dyDescent="0.25">
      <c r="A1501" s="188" t="s">
        <v>98</v>
      </c>
      <c r="B1501" s="238" t="s">
        <v>13</v>
      </c>
      <c r="C1501" s="238" t="s">
        <v>99</v>
      </c>
      <c r="D1501" s="239" t="s">
        <v>100</v>
      </c>
      <c r="E1501" s="240" t="s">
        <v>101</v>
      </c>
      <c r="F1501" s="179" t="s">
        <v>102</v>
      </c>
    </row>
    <row r="1502" spans="1:6" x14ac:dyDescent="0.25">
      <c r="A1502" s="165"/>
      <c r="B1502" s="166"/>
      <c r="C1502" s="166"/>
      <c r="D1502" s="168"/>
      <c r="E1502" s="157"/>
      <c r="F1502" s="158"/>
    </row>
    <row r="1503" spans="1:6" x14ac:dyDescent="0.25">
      <c r="A1503" s="169" t="s">
        <v>103</v>
      </c>
      <c r="B1503" s="166"/>
      <c r="C1503" s="166"/>
      <c r="D1503" s="168"/>
      <c r="E1503" s="157"/>
      <c r="F1503" s="158"/>
    </row>
    <row r="1504" spans="1:6" x14ac:dyDescent="0.25">
      <c r="A1504" s="229" t="s">
        <v>165</v>
      </c>
      <c r="B1504" s="226" t="s">
        <v>11</v>
      </c>
      <c r="C1504" s="226">
        <v>18</v>
      </c>
      <c r="D1504" s="230"/>
      <c r="E1504" s="231"/>
      <c r="F1504" s="179"/>
    </row>
    <row r="1505" spans="1:6" x14ac:dyDescent="0.25">
      <c r="A1505" s="208" t="s">
        <v>151</v>
      </c>
      <c r="B1505" s="226" t="s">
        <v>13</v>
      </c>
      <c r="C1505" s="226">
        <v>3</v>
      </c>
      <c r="D1505" s="230"/>
      <c r="E1505" s="228"/>
      <c r="F1505" s="179"/>
    </row>
    <row r="1506" spans="1:6" x14ac:dyDescent="0.25">
      <c r="A1506" s="193" t="s">
        <v>435</v>
      </c>
      <c r="B1506" s="241" t="s">
        <v>13</v>
      </c>
      <c r="C1506" s="241">
        <v>1</v>
      </c>
      <c r="D1506" s="242"/>
      <c r="E1506" s="228"/>
      <c r="F1506" s="179"/>
    </row>
    <row r="1507" spans="1:6" x14ac:dyDescent="0.25">
      <c r="A1507" s="208" t="s">
        <v>155</v>
      </c>
      <c r="B1507" s="226" t="s">
        <v>13</v>
      </c>
      <c r="C1507" s="226">
        <v>2</v>
      </c>
      <c r="D1507" s="230"/>
      <c r="E1507" s="232"/>
      <c r="F1507" s="179"/>
    </row>
    <row r="1508" spans="1:6" x14ac:dyDescent="0.25">
      <c r="A1508" s="208" t="s">
        <v>156</v>
      </c>
      <c r="B1508" s="226" t="s">
        <v>13</v>
      </c>
      <c r="C1508" s="226">
        <v>2</v>
      </c>
      <c r="D1508" s="230"/>
      <c r="E1508" s="232"/>
      <c r="F1508" s="179"/>
    </row>
    <row r="1509" spans="1:6" x14ac:dyDescent="0.25">
      <c r="A1509" s="208" t="s">
        <v>157</v>
      </c>
      <c r="B1509" s="226" t="s">
        <v>13</v>
      </c>
      <c r="C1509" s="226">
        <v>1</v>
      </c>
      <c r="D1509" s="230"/>
      <c r="E1509" s="232"/>
      <c r="F1509" s="179"/>
    </row>
    <row r="1510" spans="1:6" x14ac:dyDescent="0.25">
      <c r="A1510" s="208" t="s">
        <v>158</v>
      </c>
      <c r="B1510" s="226" t="s">
        <v>13</v>
      </c>
      <c r="C1510" s="226">
        <v>1</v>
      </c>
      <c r="D1510" s="230"/>
      <c r="E1510" s="232"/>
      <c r="F1510" s="179"/>
    </row>
    <row r="1511" spans="1:6" x14ac:dyDescent="0.25">
      <c r="A1511" s="208" t="s">
        <v>159</v>
      </c>
      <c r="B1511" s="226" t="s">
        <v>13</v>
      </c>
      <c r="C1511" s="226">
        <v>2</v>
      </c>
      <c r="D1511" s="230"/>
      <c r="E1511" s="232"/>
      <c r="F1511" s="179"/>
    </row>
    <row r="1512" spans="1:6" x14ac:dyDescent="0.25">
      <c r="A1512" s="165"/>
      <c r="B1512" s="166"/>
      <c r="C1512" s="166"/>
      <c r="D1512" s="168"/>
      <c r="E1512" s="157" t="s">
        <v>110</v>
      </c>
      <c r="F1512" s="179"/>
    </row>
    <row r="1513" spans="1:6" x14ac:dyDescent="0.25">
      <c r="A1513" s="169" t="s">
        <v>111</v>
      </c>
      <c r="B1513" s="166"/>
      <c r="C1513" s="166"/>
      <c r="D1513" s="168"/>
      <c r="E1513" s="157"/>
      <c r="F1513" s="179"/>
    </row>
    <row r="1514" spans="1:6" x14ac:dyDescent="0.25">
      <c r="A1514" s="208" t="s">
        <v>146</v>
      </c>
      <c r="B1514" s="226" t="s">
        <v>113</v>
      </c>
      <c r="C1514" s="226"/>
      <c r="D1514" s="230"/>
      <c r="E1514" s="228"/>
      <c r="F1514" s="179"/>
    </row>
    <row r="1515" spans="1:6" x14ac:dyDescent="0.25">
      <c r="A1515" s="165"/>
      <c r="B1515" s="166"/>
      <c r="C1515" s="166"/>
      <c r="D1515" s="168"/>
      <c r="E1515" s="157" t="s">
        <v>147</v>
      </c>
      <c r="F1515" s="179"/>
    </row>
    <row r="1516" spans="1:6" x14ac:dyDescent="0.25">
      <c r="A1516" s="170" t="s">
        <v>115</v>
      </c>
      <c r="B1516" s="166"/>
      <c r="C1516" s="166"/>
      <c r="D1516" s="168"/>
      <c r="E1516" s="157"/>
      <c r="F1516" s="179"/>
    </row>
    <row r="1517" spans="1:6" x14ac:dyDescent="0.25">
      <c r="A1517" s="208" t="s">
        <v>116</v>
      </c>
      <c r="B1517" s="226" t="s">
        <v>59</v>
      </c>
      <c r="C1517" s="226"/>
      <c r="D1517" s="230"/>
      <c r="E1517" s="228"/>
      <c r="F1517" s="179"/>
    </row>
    <row r="1518" spans="1:6" x14ac:dyDescent="0.25">
      <c r="A1518" s="165"/>
      <c r="B1518" s="166"/>
      <c r="C1518" s="166"/>
      <c r="D1518" s="168"/>
      <c r="E1518" s="157" t="s">
        <v>117</v>
      </c>
      <c r="F1518" s="179"/>
    </row>
    <row r="1519" spans="1:6" x14ac:dyDescent="0.25">
      <c r="A1519" s="169" t="s">
        <v>118</v>
      </c>
      <c r="B1519" s="166"/>
      <c r="C1519" s="166"/>
      <c r="D1519" s="168"/>
      <c r="E1519" s="157"/>
      <c r="F1519" s="158"/>
    </row>
    <row r="1520" spans="1:6" x14ac:dyDescent="0.25">
      <c r="A1520" s="193"/>
      <c r="B1520" s="241"/>
      <c r="C1520" s="241"/>
      <c r="D1520" s="242"/>
      <c r="E1520" s="228"/>
      <c r="F1520" s="179"/>
    </row>
    <row r="1521" spans="1:6" x14ac:dyDescent="0.25">
      <c r="A1521" s="165"/>
      <c r="B1521" s="166"/>
      <c r="C1521" s="166"/>
      <c r="D1521" s="168"/>
      <c r="E1521" s="157" t="s">
        <v>160</v>
      </c>
      <c r="F1521" s="179"/>
    </row>
    <row r="1522" spans="1:6" x14ac:dyDescent="0.25">
      <c r="A1522" s="165"/>
      <c r="B1522" s="166"/>
      <c r="C1522" s="166"/>
      <c r="D1522" s="168"/>
      <c r="E1522" s="157"/>
      <c r="F1522" s="158"/>
    </row>
    <row r="1523" spans="1:6" ht="16.5" thickBot="1" x14ac:dyDescent="0.3">
      <c r="A1523" s="171"/>
      <c r="B1523" s="198"/>
      <c r="C1523" s="209"/>
      <c r="D1523" s="200" t="s">
        <v>120</v>
      </c>
      <c r="E1523" s="185"/>
      <c r="F1523" s="186"/>
    </row>
    <row r="1524" spans="1:6" ht="16.5" thickTop="1" x14ac:dyDescent="0.25"/>
    <row r="1525" spans="1:6" ht="16.5" thickBot="1" x14ac:dyDescent="0.3"/>
    <row r="1526" spans="1:6" ht="16.5" thickTop="1" x14ac:dyDescent="0.25">
      <c r="A1526" s="332" t="s">
        <v>441</v>
      </c>
      <c r="B1526" s="333"/>
      <c r="C1526" s="333"/>
      <c r="D1526" s="333"/>
      <c r="E1526" s="172"/>
      <c r="F1526" s="150" t="s">
        <v>121</v>
      </c>
    </row>
    <row r="1527" spans="1:6" x14ac:dyDescent="0.25">
      <c r="A1527" s="334"/>
      <c r="B1527" s="335"/>
      <c r="C1527" s="335"/>
      <c r="D1527" s="335"/>
      <c r="E1527" s="173"/>
      <c r="F1527" s="153" t="s">
        <v>519</v>
      </c>
    </row>
    <row r="1528" spans="1:6" x14ac:dyDescent="0.25">
      <c r="A1528" s="244" t="s">
        <v>98</v>
      </c>
      <c r="B1528" s="272" t="s">
        <v>13</v>
      </c>
      <c r="C1528" s="272" t="s">
        <v>99</v>
      </c>
      <c r="D1528" s="273" t="s">
        <v>100</v>
      </c>
      <c r="E1528" s="274" t="s">
        <v>101</v>
      </c>
      <c r="F1528" s="275" t="s">
        <v>102</v>
      </c>
    </row>
    <row r="1529" spans="1:6" x14ac:dyDescent="0.25">
      <c r="A1529" s="165"/>
      <c r="B1529" s="166"/>
      <c r="C1529" s="166"/>
      <c r="D1529" s="168"/>
      <c r="E1529" s="157"/>
      <c r="F1529" s="158"/>
    </row>
    <row r="1530" spans="1:6" x14ac:dyDescent="0.25">
      <c r="A1530" s="169" t="s">
        <v>103</v>
      </c>
      <c r="B1530" s="166"/>
      <c r="C1530" s="166"/>
      <c r="D1530" s="168"/>
      <c r="E1530" s="157"/>
      <c r="F1530" s="158"/>
    </row>
    <row r="1531" spans="1:6" x14ac:dyDescent="0.25">
      <c r="A1531" s="276" t="s">
        <v>165</v>
      </c>
      <c r="B1531" s="277" t="s">
        <v>11</v>
      </c>
      <c r="C1531" s="277">
        <v>9</v>
      </c>
      <c r="D1531" s="278"/>
      <c r="E1531" s="279"/>
      <c r="F1531" s="275"/>
    </row>
    <row r="1532" spans="1:6" x14ac:dyDescent="0.25">
      <c r="A1532" s="276" t="s">
        <v>151</v>
      </c>
      <c r="B1532" s="277" t="s">
        <v>13</v>
      </c>
      <c r="C1532" s="277">
        <v>3</v>
      </c>
      <c r="D1532" s="278"/>
      <c r="E1532" s="280"/>
      <c r="F1532" s="275"/>
    </row>
    <row r="1533" spans="1:6" x14ac:dyDescent="0.25">
      <c r="A1533" s="281" t="s">
        <v>442</v>
      </c>
      <c r="B1533" s="282" t="s">
        <v>13</v>
      </c>
      <c r="C1533" s="282">
        <v>1</v>
      </c>
      <c r="D1533" s="283"/>
      <c r="E1533" s="280"/>
      <c r="F1533" s="275"/>
    </row>
    <row r="1534" spans="1:6" x14ac:dyDescent="0.25">
      <c r="A1534" s="276" t="s">
        <v>155</v>
      </c>
      <c r="B1534" s="277" t="s">
        <v>13</v>
      </c>
      <c r="C1534" s="277">
        <v>2</v>
      </c>
      <c r="D1534" s="278"/>
      <c r="E1534" s="280"/>
      <c r="F1534" s="275"/>
    </row>
    <row r="1535" spans="1:6" x14ac:dyDescent="0.25">
      <c r="A1535" s="276" t="s">
        <v>156</v>
      </c>
      <c r="B1535" s="277" t="s">
        <v>13</v>
      </c>
      <c r="C1535" s="277">
        <v>2</v>
      </c>
      <c r="D1535" s="278"/>
      <c r="E1535" s="280"/>
      <c r="F1535" s="275"/>
    </row>
    <row r="1536" spans="1:6" x14ac:dyDescent="0.25">
      <c r="A1536" s="276" t="s">
        <v>157</v>
      </c>
      <c r="B1536" s="277" t="s">
        <v>13</v>
      </c>
      <c r="C1536" s="277">
        <v>1</v>
      </c>
      <c r="D1536" s="278"/>
      <c r="E1536" s="280"/>
      <c r="F1536" s="275"/>
    </row>
    <row r="1537" spans="1:6" x14ac:dyDescent="0.25">
      <c r="A1537" s="276" t="s">
        <v>158</v>
      </c>
      <c r="B1537" s="277" t="s">
        <v>13</v>
      </c>
      <c r="C1537" s="277">
        <v>1</v>
      </c>
      <c r="D1537" s="278"/>
      <c r="E1537" s="280"/>
      <c r="F1537" s="275"/>
    </row>
    <row r="1538" spans="1:6" x14ac:dyDescent="0.25">
      <c r="A1538" s="276" t="s">
        <v>159</v>
      </c>
      <c r="B1538" s="277" t="s">
        <v>13</v>
      </c>
      <c r="C1538" s="277">
        <v>1</v>
      </c>
      <c r="D1538" s="278"/>
      <c r="E1538" s="280"/>
      <c r="F1538" s="275"/>
    </row>
    <row r="1539" spans="1:6" x14ac:dyDescent="0.25">
      <c r="A1539" s="165"/>
      <c r="B1539" s="166"/>
      <c r="C1539" s="166"/>
      <c r="D1539" s="168"/>
      <c r="E1539" s="157" t="s">
        <v>110</v>
      </c>
      <c r="F1539" s="284">
        <f>SUM(F1531:F1538)</f>
        <v>0</v>
      </c>
    </row>
    <row r="1540" spans="1:6" x14ac:dyDescent="0.25">
      <c r="A1540" s="169" t="s">
        <v>111</v>
      </c>
      <c r="B1540" s="166"/>
      <c r="C1540" s="166"/>
      <c r="D1540" s="168"/>
      <c r="E1540" s="157"/>
      <c r="F1540" s="158"/>
    </row>
    <row r="1541" spans="1:6" x14ac:dyDescent="0.25">
      <c r="A1541" s="276" t="s">
        <v>146</v>
      </c>
      <c r="B1541" s="277" t="s">
        <v>113</v>
      </c>
      <c r="C1541" s="277"/>
      <c r="D1541" s="278"/>
      <c r="E1541" s="280"/>
      <c r="F1541" s="275"/>
    </row>
    <row r="1542" spans="1:6" x14ac:dyDescent="0.25">
      <c r="A1542" s="165"/>
      <c r="B1542" s="166"/>
      <c r="C1542" s="166"/>
      <c r="D1542" s="168"/>
      <c r="E1542" s="157" t="s">
        <v>147</v>
      </c>
      <c r="F1542" s="284">
        <f>SUM(F1541)</f>
        <v>0</v>
      </c>
    </row>
    <row r="1543" spans="1:6" x14ac:dyDescent="0.25">
      <c r="A1543" s="170" t="s">
        <v>115</v>
      </c>
      <c r="B1543" s="166"/>
      <c r="C1543" s="166"/>
      <c r="D1543" s="168"/>
      <c r="E1543" s="157"/>
      <c r="F1543" s="158"/>
    </row>
    <row r="1544" spans="1:6" x14ac:dyDescent="0.25">
      <c r="A1544" s="276" t="s">
        <v>116</v>
      </c>
      <c r="B1544" s="277" t="s">
        <v>59</v>
      </c>
      <c r="C1544" s="277"/>
      <c r="D1544" s="278"/>
      <c r="E1544" s="280"/>
      <c r="F1544" s="275"/>
    </row>
    <row r="1545" spans="1:6" x14ac:dyDescent="0.25">
      <c r="A1545" s="165"/>
      <c r="B1545" s="166"/>
      <c r="C1545" s="166"/>
      <c r="D1545" s="168"/>
      <c r="E1545" s="157" t="s">
        <v>117</v>
      </c>
      <c r="F1545" s="284">
        <f>SUM(F1544)</f>
        <v>0</v>
      </c>
    </row>
    <row r="1546" spans="1:6" x14ac:dyDescent="0.25">
      <c r="A1546" s="169" t="s">
        <v>118</v>
      </c>
      <c r="B1546" s="166"/>
      <c r="C1546" s="166"/>
      <c r="D1546" s="168"/>
      <c r="E1546" s="157"/>
      <c r="F1546" s="158"/>
    </row>
    <row r="1547" spans="1:6" x14ac:dyDescent="0.25">
      <c r="A1547" s="281"/>
      <c r="B1547" s="282"/>
      <c r="C1547" s="282"/>
      <c r="D1547" s="283"/>
      <c r="E1547" s="280"/>
      <c r="F1547" s="275"/>
    </row>
    <row r="1548" spans="1:6" x14ac:dyDescent="0.25">
      <c r="A1548" s="165"/>
      <c r="B1548" s="166"/>
      <c r="C1548" s="166"/>
      <c r="D1548" s="168"/>
      <c r="E1548" s="157" t="s">
        <v>160</v>
      </c>
      <c r="F1548" s="275">
        <v>0</v>
      </c>
    </row>
    <row r="1549" spans="1:6" x14ac:dyDescent="0.25">
      <c r="A1549" s="165"/>
      <c r="B1549" s="166"/>
      <c r="C1549" s="166"/>
      <c r="D1549" s="168"/>
      <c r="E1549" s="157"/>
      <c r="F1549" s="158"/>
    </row>
    <row r="1550" spans="1:6" ht="16.5" thickBot="1" x14ac:dyDescent="0.3">
      <c r="A1550" s="171"/>
      <c r="B1550" s="198"/>
      <c r="C1550" s="209"/>
      <c r="D1550" s="200" t="s">
        <v>120</v>
      </c>
      <c r="E1550" s="185">
        <f>F1539+F1542+F1545</f>
        <v>0</v>
      </c>
      <c r="F1550" s="186">
        <f>ROUND(E1550,0)</f>
        <v>0</v>
      </c>
    </row>
    <row r="1551" spans="1:6" ht="16.5" thickTop="1" x14ac:dyDescent="0.25"/>
    <row r="1552" spans="1:6" ht="16.5" thickBot="1" x14ac:dyDescent="0.3"/>
    <row r="1553" spans="1:6" ht="16.5" thickTop="1" x14ac:dyDescent="0.25">
      <c r="A1553" s="328" t="s">
        <v>27</v>
      </c>
      <c r="B1553" s="329"/>
      <c r="C1553" s="329"/>
      <c r="D1553" s="329"/>
      <c r="E1553" s="149"/>
      <c r="F1553" s="150" t="s">
        <v>121</v>
      </c>
    </row>
    <row r="1554" spans="1:6" x14ac:dyDescent="0.25">
      <c r="A1554" s="330"/>
      <c r="B1554" s="331"/>
      <c r="C1554" s="331"/>
      <c r="D1554" s="331"/>
      <c r="E1554" s="152"/>
      <c r="F1554" s="153" t="s">
        <v>520</v>
      </c>
    </row>
    <row r="1555" spans="1:6" x14ac:dyDescent="0.25">
      <c r="A1555" s="174" t="s">
        <v>98</v>
      </c>
      <c r="B1555" s="226" t="s">
        <v>13</v>
      </c>
      <c r="C1555" s="226" t="s">
        <v>99</v>
      </c>
      <c r="D1555" s="227" t="s">
        <v>100</v>
      </c>
      <c r="E1555" s="228" t="s">
        <v>101</v>
      </c>
      <c r="F1555" s="179" t="s">
        <v>102</v>
      </c>
    </row>
    <row r="1556" spans="1:6" x14ac:dyDescent="0.25">
      <c r="A1556" s="154"/>
      <c r="B1556" s="155"/>
      <c r="C1556" s="155"/>
      <c r="D1556" s="156"/>
      <c r="E1556" s="157"/>
      <c r="F1556" s="158"/>
    </row>
    <row r="1557" spans="1:6" x14ac:dyDescent="0.25">
      <c r="A1557" s="159" t="s">
        <v>103</v>
      </c>
      <c r="B1557" s="155"/>
      <c r="C1557" s="155"/>
      <c r="D1557" s="156"/>
      <c r="E1557" s="157"/>
      <c r="F1557" s="158"/>
    </row>
    <row r="1558" spans="1:6" x14ac:dyDescent="0.25">
      <c r="A1558" s="229" t="s">
        <v>165</v>
      </c>
      <c r="B1558" s="226" t="s">
        <v>11</v>
      </c>
      <c r="C1558" s="226">
        <v>13.5</v>
      </c>
      <c r="D1558" s="227"/>
      <c r="E1558" s="231"/>
      <c r="F1558" s="179"/>
    </row>
    <row r="1559" spans="1:6" x14ac:dyDescent="0.25">
      <c r="A1559" s="174" t="s">
        <v>107</v>
      </c>
      <c r="B1559" s="226" t="s">
        <v>108</v>
      </c>
      <c r="C1559" s="226">
        <v>0.1</v>
      </c>
      <c r="D1559" s="227"/>
      <c r="E1559" s="232"/>
      <c r="F1559" s="179"/>
    </row>
    <row r="1560" spans="1:6" x14ac:dyDescent="0.25">
      <c r="A1560" s="174" t="s">
        <v>151</v>
      </c>
      <c r="B1560" s="226" t="s">
        <v>13</v>
      </c>
      <c r="C1560" s="226">
        <v>3</v>
      </c>
      <c r="D1560" s="227"/>
      <c r="E1560" s="232"/>
      <c r="F1560" s="179"/>
    </row>
    <row r="1561" spans="1:6" x14ac:dyDescent="0.25">
      <c r="A1561" s="174" t="s">
        <v>152</v>
      </c>
      <c r="B1561" s="226" t="s">
        <v>13</v>
      </c>
      <c r="C1561" s="226">
        <v>3</v>
      </c>
      <c r="D1561" s="227"/>
      <c r="E1561" s="228"/>
      <c r="F1561" s="179"/>
    </row>
    <row r="1562" spans="1:6" x14ac:dyDescent="0.25">
      <c r="A1562" s="174" t="s">
        <v>155</v>
      </c>
      <c r="B1562" s="226" t="s">
        <v>13</v>
      </c>
      <c r="C1562" s="226">
        <v>2</v>
      </c>
      <c r="D1562" s="227"/>
      <c r="E1562" s="232"/>
      <c r="F1562" s="179"/>
    </row>
    <row r="1563" spans="1:6" x14ac:dyDescent="0.25">
      <c r="A1563" s="174" t="s">
        <v>156</v>
      </c>
      <c r="B1563" s="226" t="s">
        <v>13</v>
      </c>
      <c r="C1563" s="226">
        <v>2</v>
      </c>
      <c r="D1563" s="227"/>
      <c r="E1563" s="232"/>
      <c r="F1563" s="179"/>
    </row>
    <row r="1564" spans="1:6" x14ac:dyDescent="0.25">
      <c r="A1564" s="174" t="s">
        <v>157</v>
      </c>
      <c r="B1564" s="226" t="s">
        <v>13</v>
      </c>
      <c r="C1564" s="226">
        <v>1</v>
      </c>
      <c r="D1564" s="227"/>
      <c r="E1564" s="232"/>
      <c r="F1564" s="179"/>
    </row>
    <row r="1565" spans="1:6" x14ac:dyDescent="0.25">
      <c r="A1565" s="174" t="s">
        <v>158</v>
      </c>
      <c r="B1565" s="226" t="s">
        <v>13</v>
      </c>
      <c r="C1565" s="226">
        <v>1</v>
      </c>
      <c r="D1565" s="227"/>
      <c r="E1565" s="232"/>
      <c r="F1565" s="179"/>
    </row>
    <row r="1566" spans="1:6" x14ac:dyDescent="0.25">
      <c r="A1566" s="174" t="s">
        <v>159</v>
      </c>
      <c r="B1566" s="226" t="s">
        <v>13</v>
      </c>
      <c r="C1566" s="226">
        <v>1</v>
      </c>
      <c r="D1566" s="227"/>
      <c r="E1566" s="232"/>
      <c r="F1566" s="179"/>
    </row>
    <row r="1567" spans="1:6" x14ac:dyDescent="0.25">
      <c r="A1567" s="174" t="s">
        <v>436</v>
      </c>
      <c r="B1567" s="226" t="s">
        <v>13</v>
      </c>
      <c r="C1567" s="226">
        <v>1</v>
      </c>
      <c r="D1567" s="227"/>
      <c r="E1567" s="232"/>
      <c r="F1567" s="179"/>
    </row>
    <row r="1568" spans="1:6" x14ac:dyDescent="0.25">
      <c r="A1568" s="154"/>
      <c r="B1568" s="155"/>
      <c r="C1568" s="155"/>
      <c r="D1568" s="156"/>
      <c r="E1568" s="157" t="s">
        <v>110</v>
      </c>
      <c r="F1568" s="160">
        <f>SUM(F1558:F1567)</f>
        <v>0</v>
      </c>
    </row>
    <row r="1569" spans="1:6" x14ac:dyDescent="0.25">
      <c r="A1569" s="159" t="s">
        <v>111</v>
      </c>
      <c r="B1569" s="155"/>
      <c r="C1569" s="155"/>
      <c r="D1569" s="156"/>
      <c r="E1569" s="157"/>
      <c r="F1569" s="158"/>
    </row>
    <row r="1570" spans="1:6" x14ac:dyDescent="0.25">
      <c r="A1570" s="174" t="s">
        <v>146</v>
      </c>
      <c r="B1570" s="226" t="s">
        <v>113</v>
      </c>
      <c r="C1570" s="226"/>
      <c r="D1570" s="227"/>
      <c r="E1570" s="228"/>
      <c r="F1570" s="179"/>
    </row>
    <row r="1571" spans="1:6" x14ac:dyDescent="0.25">
      <c r="A1571" s="154"/>
      <c r="B1571" s="155"/>
      <c r="C1571" s="155"/>
      <c r="D1571" s="156"/>
      <c r="E1571" s="157" t="s">
        <v>114</v>
      </c>
      <c r="F1571" s="160">
        <f>SUM(F1570)</f>
        <v>0</v>
      </c>
    </row>
    <row r="1572" spans="1:6" x14ac:dyDescent="0.25">
      <c r="A1572" s="161" t="s">
        <v>115</v>
      </c>
      <c r="B1572" s="155"/>
      <c r="C1572" s="155"/>
      <c r="D1572" s="156"/>
      <c r="E1572" s="157"/>
      <c r="F1572" s="158"/>
    </row>
    <row r="1573" spans="1:6" x14ac:dyDescent="0.25">
      <c r="A1573" s="174" t="s">
        <v>116</v>
      </c>
      <c r="B1573" s="226" t="s">
        <v>59</v>
      </c>
      <c r="C1573" s="226"/>
      <c r="D1573" s="227"/>
      <c r="E1573" s="228">
        <f>0.05*F1571</f>
        <v>0</v>
      </c>
      <c r="F1573" s="179">
        <f t="shared" ref="F1573" si="0">+(1+(D1573/100))*C1573*E1573</f>
        <v>0</v>
      </c>
    </row>
    <row r="1574" spans="1:6" x14ac:dyDescent="0.25">
      <c r="A1574" s="154"/>
      <c r="B1574" s="155"/>
      <c r="C1574" s="155"/>
      <c r="D1574" s="156"/>
      <c r="E1574" s="157" t="s">
        <v>117</v>
      </c>
      <c r="F1574" s="160">
        <f>SUM(F1573)</f>
        <v>0</v>
      </c>
    </row>
    <row r="1575" spans="1:6" x14ac:dyDescent="0.25">
      <c r="A1575" s="159" t="s">
        <v>118</v>
      </c>
      <c r="B1575" s="155"/>
      <c r="C1575" s="155"/>
      <c r="D1575" s="156"/>
      <c r="E1575" s="157"/>
      <c r="F1575" s="158"/>
    </row>
    <row r="1576" spans="1:6" x14ac:dyDescent="0.25">
      <c r="A1576" s="174"/>
      <c r="B1576" s="226"/>
      <c r="C1576" s="226"/>
      <c r="D1576" s="227"/>
      <c r="E1576" s="228"/>
      <c r="F1576" s="179"/>
    </row>
    <row r="1577" spans="1:6" x14ac:dyDescent="0.25">
      <c r="A1577" s="154"/>
      <c r="B1577" s="155"/>
      <c r="C1577" s="155"/>
      <c r="D1577" s="156"/>
      <c r="E1577" s="157" t="s">
        <v>119</v>
      </c>
      <c r="F1577" s="179">
        <v>0</v>
      </c>
    </row>
    <row r="1578" spans="1:6" x14ac:dyDescent="0.25">
      <c r="A1578" s="154"/>
      <c r="B1578" s="155"/>
      <c r="C1578" s="155"/>
      <c r="D1578" s="156"/>
      <c r="E1578" s="157"/>
      <c r="F1578" s="158"/>
    </row>
    <row r="1579" spans="1:6" ht="16.5" thickBot="1" x14ac:dyDescent="0.3">
      <c r="A1579" s="162"/>
      <c r="B1579" s="182"/>
      <c r="C1579" s="203"/>
      <c r="D1579" s="184" t="s">
        <v>120</v>
      </c>
      <c r="E1579" s="185">
        <f>F1568+F1571+F1574</f>
        <v>0</v>
      </c>
      <c r="F1579" s="186">
        <f>ROUND(E1579,0)</f>
        <v>0</v>
      </c>
    </row>
    <row r="1580" spans="1:6" ht="16.5" thickTop="1" x14ac:dyDescent="0.25"/>
    <row r="1581" spans="1:6" ht="16.5" thickBot="1" x14ac:dyDescent="0.3"/>
    <row r="1582" spans="1:6" ht="16.5" thickTop="1" x14ac:dyDescent="0.25">
      <c r="A1582" s="332" t="s">
        <v>23</v>
      </c>
      <c r="B1582" s="333"/>
      <c r="C1582" s="333"/>
      <c r="D1582" s="333"/>
      <c r="E1582" s="172"/>
      <c r="F1582" s="163" t="s">
        <v>121</v>
      </c>
    </row>
    <row r="1583" spans="1:6" x14ac:dyDescent="0.25">
      <c r="A1583" s="334"/>
      <c r="B1583" s="335"/>
      <c r="C1583" s="335"/>
      <c r="D1583" s="335"/>
      <c r="E1583" s="173"/>
      <c r="F1583" s="164" t="s">
        <v>521</v>
      </c>
    </row>
    <row r="1584" spans="1:6" x14ac:dyDescent="0.25">
      <c r="A1584" s="244" t="s">
        <v>98</v>
      </c>
      <c r="B1584" s="272" t="s">
        <v>13</v>
      </c>
      <c r="C1584" s="272" t="s">
        <v>99</v>
      </c>
      <c r="D1584" s="273" t="s">
        <v>100</v>
      </c>
      <c r="E1584" s="274" t="s">
        <v>101</v>
      </c>
      <c r="F1584" s="275" t="s">
        <v>102</v>
      </c>
    </row>
    <row r="1585" spans="1:6" x14ac:dyDescent="0.25">
      <c r="A1585" s="165"/>
      <c r="B1585" s="166"/>
      <c r="C1585" s="166"/>
      <c r="D1585" s="168"/>
      <c r="E1585" s="157"/>
      <c r="F1585" s="158"/>
    </row>
    <row r="1586" spans="1:6" x14ac:dyDescent="0.25">
      <c r="A1586" s="169" t="s">
        <v>103</v>
      </c>
      <c r="B1586" s="166"/>
      <c r="C1586" s="166"/>
      <c r="D1586" s="168"/>
      <c r="E1586" s="157"/>
      <c r="F1586" s="158"/>
    </row>
    <row r="1587" spans="1:6" ht="36" x14ac:dyDescent="0.25">
      <c r="A1587" s="285" t="s">
        <v>23</v>
      </c>
      <c r="B1587" s="272" t="s">
        <v>13</v>
      </c>
      <c r="C1587" s="272">
        <v>1</v>
      </c>
      <c r="D1587" s="273"/>
      <c r="E1587" s="274"/>
      <c r="F1587" s="275"/>
    </row>
    <row r="1588" spans="1:6" x14ac:dyDescent="0.25">
      <c r="A1588" s="286" t="s">
        <v>144</v>
      </c>
      <c r="B1588" s="287" t="s">
        <v>11</v>
      </c>
      <c r="C1588" s="287">
        <v>1</v>
      </c>
      <c r="D1588" s="168"/>
      <c r="E1588" s="201"/>
      <c r="F1588" s="275"/>
    </row>
    <row r="1589" spans="1:6" x14ac:dyDescent="0.25">
      <c r="A1589" s="288" t="s">
        <v>145</v>
      </c>
      <c r="B1589" s="287" t="s">
        <v>13</v>
      </c>
      <c r="C1589" s="287">
        <v>2</v>
      </c>
      <c r="D1589" s="168"/>
      <c r="E1589" s="201"/>
      <c r="F1589" s="275"/>
    </row>
    <row r="1590" spans="1:6" x14ac:dyDescent="0.25">
      <c r="A1590" s="165"/>
      <c r="B1590" s="166"/>
      <c r="C1590" s="166"/>
      <c r="D1590" s="168"/>
      <c r="E1590" s="157" t="s">
        <v>110</v>
      </c>
      <c r="F1590" s="284">
        <f>SUM(F1587:F1589)</f>
        <v>0</v>
      </c>
    </row>
    <row r="1591" spans="1:6" x14ac:dyDescent="0.25">
      <c r="A1591" s="169" t="s">
        <v>111</v>
      </c>
      <c r="B1591" s="166"/>
      <c r="C1591" s="166"/>
      <c r="D1591" s="168"/>
      <c r="E1591" s="157"/>
      <c r="F1591" s="158"/>
    </row>
    <row r="1592" spans="1:6" x14ac:dyDescent="0.25">
      <c r="A1592" s="281" t="s">
        <v>146</v>
      </c>
      <c r="B1592" s="282" t="s">
        <v>113</v>
      </c>
      <c r="C1592" s="282"/>
      <c r="D1592" s="283"/>
      <c r="E1592" s="280"/>
      <c r="F1592" s="275"/>
    </row>
    <row r="1593" spans="1:6" x14ac:dyDescent="0.25">
      <c r="A1593" s="165"/>
      <c r="B1593" s="166"/>
      <c r="C1593" s="166"/>
      <c r="D1593" s="168"/>
      <c r="E1593" s="157" t="s">
        <v>147</v>
      </c>
      <c r="F1593" s="284">
        <f>SUM(F1592)</f>
        <v>0</v>
      </c>
    </row>
    <row r="1594" spans="1:6" x14ac:dyDescent="0.25">
      <c r="A1594" s="170" t="s">
        <v>115</v>
      </c>
      <c r="B1594" s="166"/>
      <c r="C1594" s="166"/>
      <c r="D1594" s="168"/>
      <c r="E1594" s="157"/>
      <c r="F1594" s="158"/>
    </row>
    <row r="1595" spans="1:6" x14ac:dyDescent="0.25">
      <c r="A1595" s="281" t="s">
        <v>116</v>
      </c>
      <c r="B1595" s="282" t="s">
        <v>59</v>
      </c>
      <c r="C1595" s="282"/>
      <c r="D1595" s="283"/>
      <c r="E1595" s="280"/>
      <c r="F1595" s="275"/>
    </row>
    <row r="1596" spans="1:6" x14ac:dyDescent="0.25">
      <c r="A1596" s="289" t="s">
        <v>443</v>
      </c>
      <c r="B1596" s="277" t="s">
        <v>213</v>
      </c>
      <c r="C1596" s="277"/>
      <c r="D1596" s="277"/>
      <c r="E1596" s="280"/>
      <c r="F1596" s="275"/>
    </row>
    <row r="1597" spans="1:6" x14ac:dyDescent="0.25">
      <c r="A1597" s="165"/>
      <c r="B1597" s="166"/>
      <c r="C1597" s="166"/>
      <c r="D1597" s="168"/>
      <c r="E1597" s="157" t="s">
        <v>117</v>
      </c>
      <c r="F1597" s="284">
        <f>SUM(F1595:F1596)</f>
        <v>0</v>
      </c>
    </row>
    <row r="1598" spans="1:6" x14ac:dyDescent="0.25">
      <c r="A1598" s="169" t="s">
        <v>118</v>
      </c>
      <c r="B1598" s="166"/>
      <c r="C1598" s="166"/>
      <c r="D1598" s="168"/>
      <c r="E1598" s="157"/>
      <c r="F1598" s="158"/>
    </row>
    <row r="1599" spans="1:6" x14ac:dyDescent="0.25">
      <c r="A1599" s="281"/>
      <c r="B1599" s="282"/>
      <c r="C1599" s="282"/>
      <c r="D1599" s="283"/>
      <c r="E1599" s="280"/>
      <c r="F1599" s="275"/>
    </row>
    <row r="1600" spans="1:6" x14ac:dyDescent="0.25">
      <c r="A1600" s="165"/>
      <c r="B1600" s="166"/>
      <c r="C1600" s="166"/>
      <c r="D1600" s="168"/>
      <c r="E1600" s="157" t="s">
        <v>160</v>
      </c>
      <c r="F1600" s="275">
        <v>0</v>
      </c>
    </row>
    <row r="1601" spans="1:6" x14ac:dyDescent="0.25">
      <c r="A1601" s="165"/>
      <c r="B1601" s="166"/>
      <c r="C1601" s="166"/>
      <c r="D1601" s="168"/>
      <c r="E1601" s="157"/>
      <c r="F1601" s="158"/>
    </row>
    <row r="1602" spans="1:6" ht="16.5" thickBot="1" x14ac:dyDescent="0.3">
      <c r="A1602" s="171"/>
      <c r="B1602" s="198"/>
      <c r="C1602" s="209"/>
      <c r="D1602" s="200" t="s">
        <v>120</v>
      </c>
      <c r="E1602" s="185">
        <f>F1590+F1593+F1597</f>
        <v>0</v>
      </c>
      <c r="F1602" s="186">
        <f>ROUND(E1602,0)</f>
        <v>0</v>
      </c>
    </row>
    <row r="1603" spans="1:6" ht="16.5" thickTop="1" x14ac:dyDescent="0.25"/>
    <row r="1604" spans="1:6" ht="16.5" thickBot="1" x14ac:dyDescent="0.3"/>
    <row r="1605" spans="1:6" ht="16.5" thickTop="1" x14ac:dyDescent="0.25">
      <c r="A1605" s="332" t="s">
        <v>444</v>
      </c>
      <c r="B1605" s="333"/>
      <c r="C1605" s="333"/>
      <c r="D1605" s="333"/>
      <c r="E1605" s="149"/>
      <c r="F1605" s="163" t="s">
        <v>268</v>
      </c>
    </row>
    <row r="1606" spans="1:6" x14ac:dyDescent="0.25">
      <c r="A1606" s="334"/>
      <c r="B1606" s="335"/>
      <c r="C1606" s="335"/>
      <c r="D1606" s="335"/>
      <c r="E1606" s="152"/>
      <c r="F1606" s="164" t="s">
        <v>522</v>
      </c>
    </row>
    <row r="1607" spans="1:6" x14ac:dyDescent="0.25">
      <c r="A1607" s="244" t="s">
        <v>98</v>
      </c>
      <c r="B1607" s="272" t="s">
        <v>13</v>
      </c>
      <c r="C1607" s="272" t="s">
        <v>99</v>
      </c>
      <c r="D1607" s="273" t="s">
        <v>100</v>
      </c>
      <c r="E1607" s="274" t="s">
        <v>101</v>
      </c>
      <c r="F1607" s="275" t="s">
        <v>102</v>
      </c>
    </row>
    <row r="1608" spans="1:6" x14ac:dyDescent="0.25">
      <c r="A1608" s="165"/>
      <c r="B1608" s="166"/>
      <c r="C1608" s="166"/>
      <c r="D1608" s="168"/>
      <c r="E1608" s="157"/>
      <c r="F1608" s="158"/>
    </row>
    <row r="1609" spans="1:6" x14ac:dyDescent="0.25">
      <c r="A1609" s="169" t="s">
        <v>103</v>
      </c>
      <c r="B1609" s="166"/>
      <c r="C1609" s="166"/>
      <c r="D1609" s="168"/>
      <c r="E1609" s="157"/>
      <c r="F1609" s="158"/>
    </row>
    <row r="1610" spans="1:6" x14ac:dyDescent="0.25">
      <c r="A1610" s="281" t="s">
        <v>445</v>
      </c>
      <c r="B1610" s="282" t="s">
        <v>13</v>
      </c>
      <c r="C1610" s="282">
        <v>1</v>
      </c>
      <c r="D1610" s="283"/>
      <c r="E1610" s="280"/>
      <c r="F1610" s="275"/>
    </row>
    <row r="1611" spans="1:6" x14ac:dyDescent="0.25">
      <c r="A1611" s="286" t="s">
        <v>144</v>
      </c>
      <c r="B1611" s="287" t="s">
        <v>11</v>
      </c>
      <c r="C1611" s="287">
        <v>1</v>
      </c>
      <c r="D1611" s="168"/>
      <c r="E1611" s="201"/>
      <c r="F1611" s="275"/>
    </row>
    <row r="1612" spans="1:6" x14ac:dyDescent="0.25">
      <c r="A1612" s="288" t="s">
        <v>145</v>
      </c>
      <c r="B1612" s="287" t="s">
        <v>13</v>
      </c>
      <c r="C1612" s="287">
        <v>2</v>
      </c>
      <c r="D1612" s="168"/>
      <c r="E1612" s="201"/>
      <c r="F1612" s="275"/>
    </row>
    <row r="1613" spans="1:6" x14ac:dyDescent="0.25">
      <c r="A1613" s="165"/>
      <c r="B1613" s="166"/>
      <c r="C1613" s="166"/>
      <c r="D1613" s="168"/>
      <c r="E1613" s="157" t="s">
        <v>110</v>
      </c>
      <c r="F1613" s="284">
        <f>SUM(F1610:F1612)</f>
        <v>0</v>
      </c>
    </row>
    <row r="1614" spans="1:6" x14ac:dyDescent="0.25">
      <c r="A1614" s="169" t="s">
        <v>111</v>
      </c>
      <c r="B1614" s="166"/>
      <c r="C1614" s="166"/>
      <c r="D1614" s="168"/>
      <c r="E1614" s="157"/>
      <c r="F1614" s="158"/>
    </row>
    <row r="1615" spans="1:6" x14ac:dyDescent="0.25">
      <c r="A1615" s="281" t="s">
        <v>146</v>
      </c>
      <c r="B1615" s="282" t="s">
        <v>113</v>
      </c>
      <c r="C1615" s="282"/>
      <c r="D1615" s="283"/>
      <c r="E1615" s="280"/>
      <c r="F1615" s="275"/>
    </row>
    <row r="1616" spans="1:6" x14ac:dyDescent="0.25">
      <c r="A1616" s="165"/>
      <c r="B1616" s="166"/>
      <c r="C1616" s="166"/>
      <c r="D1616" s="168"/>
      <c r="E1616" s="157" t="s">
        <v>147</v>
      </c>
      <c r="F1616" s="284">
        <f>SUM(F1615)</f>
        <v>0</v>
      </c>
    </row>
    <row r="1617" spans="1:6" x14ac:dyDescent="0.25">
      <c r="A1617" s="170" t="s">
        <v>115</v>
      </c>
      <c r="B1617" s="166"/>
      <c r="C1617" s="166"/>
      <c r="D1617" s="168"/>
      <c r="E1617" s="157"/>
      <c r="F1617" s="158"/>
    </row>
    <row r="1618" spans="1:6" x14ac:dyDescent="0.25">
      <c r="A1618" s="281" t="s">
        <v>116</v>
      </c>
      <c r="B1618" s="282" t="s">
        <v>59</v>
      </c>
      <c r="C1618" s="282"/>
      <c r="D1618" s="283"/>
      <c r="E1618" s="280"/>
      <c r="F1618" s="275"/>
    </row>
    <row r="1619" spans="1:6" x14ac:dyDescent="0.25">
      <c r="A1619" s="289" t="s">
        <v>443</v>
      </c>
      <c r="B1619" s="277" t="s">
        <v>213</v>
      </c>
      <c r="C1619" s="277"/>
      <c r="D1619" s="277"/>
      <c r="E1619" s="280"/>
      <c r="F1619" s="275"/>
    </row>
    <row r="1620" spans="1:6" x14ac:dyDescent="0.25">
      <c r="A1620" s="165"/>
      <c r="B1620" s="166"/>
      <c r="C1620" s="166"/>
      <c r="D1620" s="168"/>
      <c r="E1620" s="157" t="s">
        <v>117</v>
      </c>
      <c r="F1620" s="284">
        <f>SUM(F1618:F1619)</f>
        <v>0</v>
      </c>
    </row>
    <row r="1621" spans="1:6" x14ac:dyDescent="0.25">
      <c r="A1621" s="169" t="s">
        <v>118</v>
      </c>
      <c r="B1621" s="166"/>
      <c r="C1621" s="166"/>
      <c r="D1621" s="168"/>
      <c r="E1621" s="157"/>
      <c r="F1621" s="158"/>
    </row>
    <row r="1622" spans="1:6" x14ac:dyDescent="0.25">
      <c r="A1622" s="281"/>
      <c r="B1622" s="282"/>
      <c r="C1622" s="282"/>
      <c r="D1622" s="283"/>
      <c r="E1622" s="280"/>
      <c r="F1622" s="275"/>
    </row>
    <row r="1623" spans="1:6" x14ac:dyDescent="0.25">
      <c r="A1623" s="165"/>
      <c r="B1623" s="166"/>
      <c r="C1623" s="166"/>
      <c r="D1623" s="168"/>
      <c r="E1623" s="157" t="s">
        <v>160</v>
      </c>
      <c r="F1623" s="275">
        <v>0</v>
      </c>
    </row>
    <row r="1624" spans="1:6" x14ac:dyDescent="0.25">
      <c r="A1624" s="165"/>
      <c r="B1624" s="166"/>
      <c r="C1624" s="166"/>
      <c r="D1624" s="168"/>
      <c r="E1624" s="157"/>
      <c r="F1624" s="158"/>
    </row>
    <row r="1625" spans="1:6" ht="16.5" thickBot="1" x14ac:dyDescent="0.3">
      <c r="A1625" s="171"/>
      <c r="B1625" s="198"/>
      <c r="C1625" s="209"/>
      <c r="D1625" s="200" t="s">
        <v>120</v>
      </c>
      <c r="E1625" s="185">
        <f>F1613+F1616+F1620</f>
        <v>0</v>
      </c>
      <c r="F1625" s="186">
        <f>ROUND(E1625,0)</f>
        <v>0</v>
      </c>
    </row>
    <row r="1626" spans="1:6" ht="16.5" thickTop="1" x14ac:dyDescent="0.25"/>
    <row r="1627" spans="1:6" ht="16.5" thickBot="1" x14ac:dyDescent="0.3"/>
    <row r="1628" spans="1:6" ht="16.5" thickTop="1" x14ac:dyDescent="0.25">
      <c r="A1628" s="332" t="s">
        <v>446</v>
      </c>
      <c r="B1628" s="333"/>
      <c r="C1628" s="333"/>
      <c r="D1628" s="333"/>
      <c r="E1628" s="172"/>
      <c r="F1628" s="163" t="s">
        <v>121</v>
      </c>
    </row>
    <row r="1629" spans="1:6" x14ac:dyDescent="0.25">
      <c r="A1629" s="334"/>
      <c r="B1629" s="335"/>
      <c r="C1629" s="335"/>
      <c r="D1629" s="335"/>
      <c r="E1629" s="173"/>
      <c r="F1629" s="153" t="s">
        <v>523</v>
      </c>
    </row>
    <row r="1630" spans="1:6" x14ac:dyDescent="0.25">
      <c r="A1630" s="244" t="s">
        <v>98</v>
      </c>
      <c r="B1630" s="272" t="s">
        <v>13</v>
      </c>
      <c r="C1630" s="272" t="s">
        <v>99</v>
      </c>
      <c r="D1630" s="273" t="s">
        <v>100</v>
      </c>
      <c r="E1630" s="274" t="s">
        <v>101</v>
      </c>
      <c r="F1630" s="275" t="s">
        <v>102</v>
      </c>
    </row>
    <row r="1631" spans="1:6" x14ac:dyDescent="0.25">
      <c r="A1631" s="165"/>
      <c r="B1631" s="166"/>
      <c r="C1631" s="166"/>
      <c r="D1631" s="168"/>
      <c r="E1631" s="157"/>
      <c r="F1631" s="158"/>
    </row>
    <row r="1632" spans="1:6" x14ac:dyDescent="0.25">
      <c r="A1632" s="169" t="s">
        <v>103</v>
      </c>
      <c r="B1632" s="166"/>
      <c r="C1632" s="166"/>
      <c r="D1632" s="168"/>
      <c r="E1632" s="157"/>
      <c r="F1632" s="158"/>
    </row>
    <row r="1633" spans="1:6" ht="24" x14ac:dyDescent="0.25">
      <c r="A1633" s="285" t="s">
        <v>447</v>
      </c>
      <c r="B1633" s="272" t="s">
        <v>13</v>
      </c>
      <c r="C1633" s="272">
        <v>1</v>
      </c>
      <c r="D1633" s="273"/>
      <c r="E1633" s="290"/>
      <c r="F1633" s="275"/>
    </row>
    <row r="1634" spans="1:6" x14ac:dyDescent="0.25">
      <c r="A1634" s="165"/>
      <c r="B1634" s="166"/>
      <c r="C1634" s="166"/>
      <c r="D1634" s="168"/>
      <c r="E1634" s="157" t="s">
        <v>110</v>
      </c>
      <c r="F1634" s="284">
        <f>SUM(F1631:F1633)</f>
        <v>0</v>
      </c>
    </row>
    <row r="1635" spans="1:6" x14ac:dyDescent="0.25">
      <c r="A1635" s="169" t="s">
        <v>111</v>
      </c>
      <c r="B1635" s="166"/>
      <c r="C1635" s="166"/>
      <c r="D1635" s="168"/>
      <c r="E1635" s="157"/>
      <c r="F1635" s="158"/>
    </row>
    <row r="1636" spans="1:6" x14ac:dyDescent="0.25">
      <c r="A1636" s="281" t="s">
        <v>146</v>
      </c>
      <c r="B1636" s="282" t="s">
        <v>113</v>
      </c>
      <c r="C1636" s="282"/>
      <c r="D1636" s="283"/>
      <c r="E1636" s="280"/>
      <c r="F1636" s="275"/>
    </row>
    <row r="1637" spans="1:6" x14ac:dyDescent="0.25">
      <c r="A1637" s="165"/>
      <c r="B1637" s="166"/>
      <c r="C1637" s="166"/>
      <c r="D1637" s="168"/>
      <c r="E1637" s="157" t="s">
        <v>147</v>
      </c>
      <c r="F1637" s="284">
        <f>SUM(F1636)</f>
        <v>0</v>
      </c>
    </row>
    <row r="1638" spans="1:6" x14ac:dyDescent="0.25">
      <c r="A1638" s="170" t="s">
        <v>115</v>
      </c>
      <c r="B1638" s="166"/>
      <c r="C1638" s="166"/>
      <c r="D1638" s="168"/>
      <c r="E1638" s="157"/>
      <c r="F1638" s="158"/>
    </row>
    <row r="1639" spans="1:6" x14ac:dyDescent="0.25">
      <c r="A1639" s="281" t="s">
        <v>116</v>
      </c>
      <c r="B1639" s="282" t="s">
        <v>59</v>
      </c>
      <c r="C1639" s="282"/>
      <c r="D1639" s="283"/>
      <c r="E1639" s="280"/>
      <c r="F1639" s="275"/>
    </row>
    <row r="1640" spans="1:6" x14ac:dyDescent="0.25">
      <c r="A1640" s="289" t="s">
        <v>443</v>
      </c>
      <c r="B1640" s="277" t="s">
        <v>213</v>
      </c>
      <c r="C1640" s="277"/>
      <c r="D1640" s="277"/>
      <c r="E1640" s="280"/>
      <c r="F1640" s="275"/>
    </row>
    <row r="1641" spans="1:6" x14ac:dyDescent="0.25">
      <c r="A1641" s="165"/>
      <c r="B1641" s="166"/>
      <c r="C1641" s="166"/>
      <c r="D1641" s="168"/>
      <c r="E1641" s="157" t="s">
        <v>117</v>
      </c>
      <c r="F1641" s="284">
        <f>SUM(F1639:F1640)</f>
        <v>0</v>
      </c>
    </row>
    <row r="1642" spans="1:6" x14ac:dyDescent="0.25">
      <c r="A1642" s="169" t="s">
        <v>118</v>
      </c>
      <c r="B1642" s="166"/>
      <c r="C1642" s="166"/>
      <c r="D1642" s="168"/>
      <c r="E1642" s="157"/>
      <c r="F1642" s="158"/>
    </row>
    <row r="1643" spans="1:6" x14ac:dyDescent="0.25">
      <c r="A1643" s="281"/>
      <c r="B1643" s="282"/>
      <c r="C1643" s="282"/>
      <c r="D1643" s="283"/>
      <c r="E1643" s="280"/>
      <c r="F1643" s="275"/>
    </row>
    <row r="1644" spans="1:6" x14ac:dyDescent="0.25">
      <c r="A1644" s="165"/>
      <c r="B1644" s="166"/>
      <c r="C1644" s="166"/>
      <c r="D1644" s="168"/>
      <c r="E1644" s="157" t="s">
        <v>119</v>
      </c>
      <c r="F1644" s="275"/>
    </row>
    <row r="1645" spans="1:6" x14ac:dyDescent="0.25">
      <c r="A1645" s="165"/>
      <c r="B1645" s="166"/>
      <c r="C1645" s="166"/>
      <c r="D1645" s="168"/>
      <c r="E1645" s="157"/>
      <c r="F1645" s="158"/>
    </row>
    <row r="1646" spans="1:6" ht="16.5" thickBot="1" x14ac:dyDescent="0.3">
      <c r="A1646" s="171"/>
      <c r="B1646" s="198"/>
      <c r="C1646" s="209"/>
      <c r="D1646" s="200" t="s">
        <v>120</v>
      </c>
      <c r="E1646" s="291">
        <f>F1634+F1637+F1641</f>
        <v>0</v>
      </c>
      <c r="F1646" s="186">
        <f>ROUND(E1646,0)</f>
        <v>0</v>
      </c>
    </row>
    <row r="1647" spans="1:6" ht="16.5" thickTop="1" x14ac:dyDescent="0.25"/>
    <row r="1648" spans="1:6" ht="16.5" thickBot="1" x14ac:dyDescent="0.3"/>
    <row r="1649" spans="1:6" ht="16.5" thickTop="1" x14ac:dyDescent="0.25">
      <c r="A1649" s="332" t="s">
        <v>448</v>
      </c>
      <c r="B1649" s="333"/>
      <c r="C1649" s="333"/>
      <c r="D1649" s="333"/>
      <c r="E1649" s="149"/>
      <c r="F1649" s="163" t="s">
        <v>268</v>
      </c>
    </row>
    <row r="1650" spans="1:6" ht="32.450000000000003" customHeight="1" x14ac:dyDescent="0.25">
      <c r="A1650" s="334"/>
      <c r="B1650" s="335"/>
      <c r="C1650" s="335"/>
      <c r="D1650" s="335"/>
      <c r="E1650" s="152"/>
      <c r="F1650" s="164" t="s">
        <v>531</v>
      </c>
    </row>
    <row r="1651" spans="1:6" x14ac:dyDescent="0.25">
      <c r="A1651" s="244" t="s">
        <v>98</v>
      </c>
      <c r="B1651" s="272" t="s">
        <v>13</v>
      </c>
      <c r="C1651" s="272" t="s">
        <v>99</v>
      </c>
      <c r="D1651" s="273" t="s">
        <v>100</v>
      </c>
      <c r="E1651" s="274" t="s">
        <v>101</v>
      </c>
      <c r="F1651" s="275" t="s">
        <v>102</v>
      </c>
    </row>
    <row r="1652" spans="1:6" x14ac:dyDescent="0.25">
      <c r="A1652" s="165"/>
      <c r="B1652" s="166"/>
      <c r="C1652" s="166"/>
      <c r="D1652" s="168"/>
      <c r="E1652" s="157"/>
      <c r="F1652" s="158"/>
    </row>
    <row r="1653" spans="1:6" x14ac:dyDescent="0.25">
      <c r="A1653" s="169" t="s">
        <v>103</v>
      </c>
      <c r="B1653" s="166"/>
      <c r="C1653" s="166"/>
      <c r="D1653" s="168"/>
      <c r="E1653" s="157"/>
      <c r="F1653" s="158"/>
    </row>
    <row r="1654" spans="1:6" ht="48" x14ac:dyDescent="0.25">
      <c r="A1654" s="285" t="s">
        <v>448</v>
      </c>
      <c r="B1654" s="272" t="s">
        <v>13</v>
      </c>
      <c r="C1654" s="272">
        <v>1</v>
      </c>
      <c r="D1654" s="273"/>
      <c r="E1654" s="274"/>
      <c r="F1654" s="275"/>
    </row>
    <row r="1655" spans="1:6" x14ac:dyDescent="0.25">
      <c r="A1655" s="165"/>
      <c r="B1655" s="166"/>
      <c r="C1655" s="166"/>
      <c r="D1655" s="168"/>
      <c r="E1655" s="157" t="s">
        <v>110</v>
      </c>
      <c r="F1655" s="284">
        <f>SUM(F1654:F1654)</f>
        <v>0</v>
      </c>
    </row>
    <row r="1656" spans="1:6" x14ac:dyDescent="0.25">
      <c r="A1656" s="169" t="s">
        <v>111</v>
      </c>
      <c r="B1656" s="166"/>
      <c r="C1656" s="166"/>
      <c r="D1656" s="168"/>
      <c r="E1656" s="157"/>
      <c r="F1656" s="158"/>
    </row>
    <row r="1657" spans="1:6" x14ac:dyDescent="0.25">
      <c r="A1657" s="281" t="s">
        <v>146</v>
      </c>
      <c r="B1657" s="282" t="s">
        <v>113</v>
      </c>
      <c r="C1657" s="282"/>
      <c r="D1657" s="283"/>
      <c r="E1657" s="280"/>
      <c r="F1657" s="275"/>
    </row>
    <row r="1658" spans="1:6" x14ac:dyDescent="0.25">
      <c r="A1658" s="165"/>
      <c r="B1658" s="166"/>
      <c r="C1658" s="166"/>
      <c r="D1658" s="168"/>
      <c r="E1658" s="157" t="s">
        <v>147</v>
      </c>
      <c r="F1658" s="284">
        <f>SUM(F1657)</f>
        <v>0</v>
      </c>
    </row>
    <row r="1659" spans="1:6" x14ac:dyDescent="0.25">
      <c r="A1659" s="170" t="s">
        <v>115</v>
      </c>
      <c r="B1659" s="166"/>
      <c r="C1659" s="166"/>
      <c r="D1659" s="168"/>
      <c r="E1659" s="157"/>
      <c r="F1659" s="158"/>
    </row>
    <row r="1660" spans="1:6" x14ac:dyDescent="0.25">
      <c r="A1660" s="281" t="s">
        <v>116</v>
      </c>
      <c r="B1660" s="282" t="s">
        <v>59</v>
      </c>
      <c r="C1660" s="282"/>
      <c r="D1660" s="283"/>
      <c r="E1660" s="280"/>
      <c r="F1660" s="275"/>
    </row>
    <row r="1661" spans="1:6" x14ac:dyDescent="0.25">
      <c r="A1661" s="165"/>
      <c r="B1661" s="166"/>
      <c r="C1661" s="166"/>
      <c r="D1661" s="168"/>
      <c r="E1661" s="157" t="s">
        <v>117</v>
      </c>
      <c r="F1661" s="284">
        <f>SUM(F1660:F1660)</f>
        <v>0</v>
      </c>
    </row>
    <row r="1662" spans="1:6" x14ac:dyDescent="0.25">
      <c r="A1662" s="169" t="s">
        <v>118</v>
      </c>
      <c r="B1662" s="166"/>
      <c r="C1662" s="166"/>
      <c r="D1662" s="168"/>
      <c r="E1662" s="157"/>
      <c r="F1662" s="158"/>
    </row>
    <row r="1663" spans="1:6" x14ac:dyDescent="0.25">
      <c r="A1663" s="281"/>
      <c r="B1663" s="282"/>
      <c r="C1663" s="282"/>
      <c r="D1663" s="283"/>
      <c r="E1663" s="280"/>
      <c r="F1663" s="275"/>
    </row>
    <row r="1664" spans="1:6" x14ac:dyDescent="0.25">
      <c r="A1664" s="165"/>
      <c r="B1664" s="166"/>
      <c r="C1664" s="166"/>
      <c r="D1664" s="168"/>
      <c r="E1664" s="157" t="s">
        <v>160</v>
      </c>
      <c r="F1664" s="275">
        <v>0</v>
      </c>
    </row>
    <row r="1665" spans="1:6" x14ac:dyDescent="0.25">
      <c r="A1665" s="165"/>
      <c r="B1665" s="166"/>
      <c r="C1665" s="166"/>
      <c r="D1665" s="168"/>
      <c r="E1665" s="157"/>
      <c r="F1665" s="158"/>
    </row>
    <row r="1666" spans="1:6" ht="16.5" thickBot="1" x14ac:dyDescent="0.3">
      <c r="A1666" s="171"/>
      <c r="B1666" s="198"/>
      <c r="C1666" s="209"/>
      <c r="D1666" s="200" t="s">
        <v>120</v>
      </c>
      <c r="E1666" s="185">
        <f>F1655+F1658+F1661</f>
        <v>0</v>
      </c>
      <c r="F1666" s="186">
        <f>ROUND(E1666,0)</f>
        <v>0</v>
      </c>
    </row>
    <row r="1667" spans="1:6" ht="16.5" thickTop="1" x14ac:dyDescent="0.25"/>
    <row r="1668" spans="1:6" ht="16.5" thickBot="1" x14ac:dyDescent="0.3"/>
    <row r="1669" spans="1:6" ht="16.5" thickTop="1" x14ac:dyDescent="0.25">
      <c r="A1669" s="332" t="s">
        <v>449</v>
      </c>
      <c r="B1669" s="333"/>
      <c r="C1669" s="333"/>
      <c r="D1669" s="333"/>
      <c r="E1669" s="172"/>
      <c r="F1669" s="163" t="s">
        <v>121</v>
      </c>
    </row>
    <row r="1670" spans="1:6" x14ac:dyDescent="0.25">
      <c r="A1670" s="334"/>
      <c r="B1670" s="335"/>
      <c r="C1670" s="335"/>
      <c r="D1670" s="335"/>
      <c r="E1670" s="173"/>
      <c r="F1670" s="153" t="s">
        <v>524</v>
      </c>
    </row>
    <row r="1671" spans="1:6" x14ac:dyDescent="0.25">
      <c r="A1671" s="244" t="s">
        <v>98</v>
      </c>
      <c r="B1671" s="272" t="s">
        <v>13</v>
      </c>
      <c r="C1671" s="272" t="s">
        <v>99</v>
      </c>
      <c r="D1671" s="273" t="s">
        <v>100</v>
      </c>
      <c r="E1671" s="274" t="s">
        <v>101</v>
      </c>
      <c r="F1671" s="275" t="s">
        <v>102</v>
      </c>
    </row>
    <row r="1672" spans="1:6" x14ac:dyDescent="0.25">
      <c r="A1672" s="165"/>
      <c r="B1672" s="166"/>
      <c r="C1672" s="166"/>
      <c r="D1672" s="168"/>
      <c r="E1672" s="157"/>
      <c r="F1672" s="158"/>
    </row>
    <row r="1673" spans="1:6" x14ac:dyDescent="0.25">
      <c r="A1673" s="169" t="s">
        <v>103</v>
      </c>
      <c r="B1673" s="166"/>
      <c r="C1673" s="166"/>
      <c r="D1673" s="168"/>
      <c r="E1673" s="157"/>
      <c r="F1673" s="158"/>
    </row>
    <row r="1674" spans="1:6" x14ac:dyDescent="0.25">
      <c r="A1674" s="285" t="s">
        <v>449</v>
      </c>
      <c r="B1674" s="272" t="s">
        <v>13</v>
      </c>
      <c r="C1674" s="272">
        <v>1</v>
      </c>
      <c r="D1674" s="273"/>
      <c r="E1674" s="290"/>
      <c r="F1674" s="275"/>
    </row>
    <row r="1675" spans="1:6" x14ac:dyDescent="0.25">
      <c r="A1675" s="286" t="s">
        <v>144</v>
      </c>
      <c r="B1675" s="287" t="s">
        <v>11</v>
      </c>
      <c r="C1675" s="287">
        <v>1</v>
      </c>
      <c r="D1675" s="168"/>
      <c r="E1675" s="201"/>
      <c r="F1675" s="275"/>
    </row>
    <row r="1676" spans="1:6" x14ac:dyDescent="0.25">
      <c r="A1676" s="288" t="s">
        <v>145</v>
      </c>
      <c r="B1676" s="287" t="s">
        <v>13</v>
      </c>
      <c r="C1676" s="287">
        <v>2</v>
      </c>
      <c r="D1676" s="168"/>
      <c r="E1676" s="201"/>
      <c r="F1676" s="275"/>
    </row>
    <row r="1677" spans="1:6" x14ac:dyDescent="0.25">
      <c r="A1677" s="165"/>
      <c r="B1677" s="166"/>
      <c r="C1677" s="166"/>
      <c r="D1677" s="168"/>
      <c r="E1677" s="157" t="s">
        <v>110</v>
      </c>
      <c r="F1677" s="284">
        <f>SUM(F1674:F1676)</f>
        <v>0</v>
      </c>
    </row>
    <row r="1678" spans="1:6" x14ac:dyDescent="0.25">
      <c r="A1678" s="169" t="s">
        <v>111</v>
      </c>
      <c r="B1678" s="166"/>
      <c r="C1678" s="166"/>
      <c r="D1678" s="168"/>
      <c r="E1678" s="157"/>
      <c r="F1678" s="158"/>
    </row>
    <row r="1679" spans="1:6" x14ac:dyDescent="0.25">
      <c r="A1679" s="281" t="s">
        <v>146</v>
      </c>
      <c r="B1679" s="282" t="s">
        <v>113</v>
      </c>
      <c r="C1679" s="282"/>
      <c r="D1679" s="283"/>
      <c r="E1679" s="280"/>
      <c r="F1679" s="275"/>
    </row>
    <row r="1680" spans="1:6" x14ac:dyDescent="0.25">
      <c r="A1680" s="165"/>
      <c r="B1680" s="166"/>
      <c r="C1680" s="166"/>
      <c r="D1680" s="168"/>
      <c r="E1680" s="157" t="s">
        <v>147</v>
      </c>
      <c r="F1680" s="284">
        <f>SUM(F1679)</f>
        <v>0</v>
      </c>
    </row>
    <row r="1681" spans="1:6" x14ac:dyDescent="0.25">
      <c r="A1681" s="170" t="s">
        <v>115</v>
      </c>
      <c r="B1681" s="166"/>
      <c r="C1681" s="166"/>
      <c r="D1681" s="168"/>
      <c r="E1681" s="157"/>
      <c r="F1681" s="158"/>
    </row>
    <row r="1682" spans="1:6" x14ac:dyDescent="0.25">
      <c r="A1682" s="281" t="s">
        <v>116</v>
      </c>
      <c r="B1682" s="282" t="s">
        <v>59</v>
      </c>
      <c r="C1682" s="282"/>
      <c r="D1682" s="283"/>
      <c r="E1682" s="280"/>
      <c r="F1682" s="275"/>
    </row>
    <row r="1683" spans="1:6" x14ac:dyDescent="0.25">
      <c r="A1683" s="289" t="s">
        <v>443</v>
      </c>
      <c r="B1683" s="277" t="s">
        <v>213</v>
      </c>
      <c r="C1683" s="277"/>
      <c r="D1683" s="277"/>
      <c r="E1683" s="280"/>
      <c r="F1683" s="275"/>
    </row>
    <row r="1684" spans="1:6" x14ac:dyDescent="0.25">
      <c r="A1684" s="165"/>
      <c r="B1684" s="166"/>
      <c r="C1684" s="166"/>
      <c r="D1684" s="168"/>
      <c r="E1684" s="157" t="s">
        <v>117</v>
      </c>
      <c r="F1684" s="284">
        <f>SUM(F1682:F1683)</f>
        <v>0</v>
      </c>
    </row>
    <row r="1685" spans="1:6" x14ac:dyDescent="0.25">
      <c r="A1685" s="169" t="s">
        <v>118</v>
      </c>
      <c r="B1685" s="166"/>
      <c r="C1685" s="166"/>
      <c r="D1685" s="168"/>
      <c r="E1685" s="157"/>
      <c r="F1685" s="158"/>
    </row>
    <row r="1686" spans="1:6" x14ac:dyDescent="0.25">
      <c r="A1686" s="281"/>
      <c r="B1686" s="282"/>
      <c r="C1686" s="282"/>
      <c r="D1686" s="283"/>
      <c r="E1686" s="280"/>
      <c r="F1686" s="275"/>
    </row>
    <row r="1687" spans="1:6" x14ac:dyDescent="0.25">
      <c r="A1687" s="165"/>
      <c r="B1687" s="166"/>
      <c r="C1687" s="166"/>
      <c r="D1687" s="168"/>
      <c r="E1687" s="157" t="s">
        <v>119</v>
      </c>
      <c r="F1687" s="275"/>
    </row>
    <row r="1688" spans="1:6" x14ac:dyDescent="0.25">
      <c r="A1688" s="165"/>
      <c r="B1688" s="166"/>
      <c r="C1688" s="166"/>
      <c r="D1688" s="168"/>
      <c r="E1688" s="157"/>
      <c r="F1688" s="158"/>
    </row>
    <row r="1689" spans="1:6" ht="16.5" thickBot="1" x14ac:dyDescent="0.3">
      <c r="A1689" s="171"/>
      <c r="B1689" s="198"/>
      <c r="C1689" s="209"/>
      <c r="D1689" s="200" t="s">
        <v>120</v>
      </c>
      <c r="E1689" s="291">
        <f>F1677+F1680+F1684</f>
        <v>0</v>
      </c>
      <c r="F1689" s="186">
        <f>ROUND(E1689,0)</f>
        <v>0</v>
      </c>
    </row>
    <row r="1690" spans="1:6" ht="16.5" thickTop="1" x14ac:dyDescent="0.25"/>
    <row r="1691" spans="1:6" ht="16.5" thickBot="1" x14ac:dyDescent="0.3"/>
    <row r="1692" spans="1:6" ht="16.5" thickTop="1" x14ac:dyDescent="0.25">
      <c r="A1692" s="328" t="s">
        <v>450</v>
      </c>
      <c r="B1692" s="329"/>
      <c r="C1692" s="329"/>
      <c r="D1692" s="329"/>
      <c r="E1692" s="149"/>
      <c r="F1692" s="150" t="s">
        <v>121</v>
      </c>
    </row>
    <row r="1693" spans="1:6" x14ac:dyDescent="0.25">
      <c r="A1693" s="330"/>
      <c r="B1693" s="331"/>
      <c r="C1693" s="331"/>
      <c r="D1693" s="331"/>
      <c r="E1693" s="152"/>
      <c r="F1693" s="153" t="s">
        <v>525</v>
      </c>
    </row>
    <row r="1694" spans="1:6" x14ac:dyDescent="0.25">
      <c r="A1694" s="289" t="s">
        <v>98</v>
      </c>
      <c r="B1694" s="277" t="s">
        <v>13</v>
      </c>
      <c r="C1694" s="277" t="s">
        <v>99</v>
      </c>
      <c r="D1694" s="292" t="s">
        <v>100</v>
      </c>
      <c r="E1694" s="280" t="s">
        <v>101</v>
      </c>
      <c r="F1694" s="275" t="s">
        <v>102</v>
      </c>
    </row>
    <row r="1695" spans="1:6" x14ac:dyDescent="0.25">
      <c r="A1695" s="154"/>
      <c r="B1695" s="155"/>
      <c r="C1695" s="155"/>
      <c r="D1695" s="156"/>
      <c r="E1695" s="157"/>
      <c r="F1695" s="158"/>
    </row>
    <row r="1696" spans="1:6" x14ac:dyDescent="0.25">
      <c r="A1696" s="159" t="s">
        <v>111</v>
      </c>
      <c r="B1696" s="155"/>
      <c r="C1696" s="155"/>
      <c r="D1696" s="156"/>
      <c r="E1696" s="157"/>
      <c r="F1696" s="158"/>
    </row>
    <row r="1697" spans="1:6" x14ac:dyDescent="0.25">
      <c r="A1697" s="289" t="s">
        <v>451</v>
      </c>
      <c r="B1697" s="277" t="s">
        <v>113</v>
      </c>
      <c r="C1697" s="277"/>
      <c r="D1697" s="292"/>
      <c r="E1697" s="280"/>
      <c r="F1697" s="275"/>
    </row>
    <row r="1698" spans="1:6" x14ac:dyDescent="0.25">
      <c r="A1698" s="154"/>
      <c r="B1698" s="155"/>
      <c r="C1698" s="155"/>
      <c r="D1698" s="156"/>
      <c r="E1698" s="157" t="s">
        <v>114</v>
      </c>
      <c r="F1698" s="284">
        <f>SUM(F1697)</f>
        <v>0</v>
      </c>
    </row>
    <row r="1699" spans="1:6" x14ac:dyDescent="0.25">
      <c r="A1699" s="161" t="s">
        <v>115</v>
      </c>
      <c r="B1699" s="155"/>
      <c r="C1699" s="155"/>
      <c r="D1699" s="156"/>
      <c r="E1699" s="157"/>
      <c r="F1699" s="158"/>
    </row>
    <row r="1700" spans="1:6" x14ac:dyDescent="0.25">
      <c r="A1700" s="289" t="s">
        <v>116</v>
      </c>
      <c r="B1700" s="277" t="s">
        <v>59</v>
      </c>
      <c r="C1700" s="277"/>
      <c r="D1700" s="292"/>
      <c r="E1700" s="280"/>
      <c r="F1700" s="275"/>
    </row>
    <row r="1701" spans="1:6" x14ac:dyDescent="0.25">
      <c r="A1701" s="289" t="s">
        <v>443</v>
      </c>
      <c r="B1701" s="277" t="s">
        <v>213</v>
      </c>
      <c r="C1701" s="277"/>
      <c r="D1701" s="277"/>
      <c r="E1701" s="280"/>
      <c r="F1701" s="275"/>
    </row>
    <row r="1702" spans="1:6" x14ac:dyDescent="0.25">
      <c r="A1702" s="154"/>
      <c r="B1702" s="155"/>
      <c r="C1702" s="155"/>
      <c r="D1702" s="156"/>
      <c r="E1702" s="157" t="s">
        <v>117</v>
      </c>
      <c r="F1702" s="160">
        <f>SUM(F1700:F1701)</f>
        <v>0</v>
      </c>
    </row>
    <row r="1703" spans="1:6" x14ac:dyDescent="0.25">
      <c r="A1703" s="159" t="s">
        <v>118</v>
      </c>
      <c r="B1703" s="155"/>
      <c r="C1703" s="155"/>
      <c r="D1703" s="156"/>
      <c r="E1703" s="157"/>
      <c r="F1703" s="158"/>
    </row>
    <row r="1704" spans="1:6" x14ac:dyDescent="0.25">
      <c r="A1704" s="289"/>
      <c r="B1704" s="277"/>
      <c r="C1704" s="277"/>
      <c r="D1704" s="292"/>
      <c r="E1704" s="280"/>
      <c r="F1704" s="275"/>
    </row>
    <row r="1705" spans="1:6" x14ac:dyDescent="0.25">
      <c r="A1705" s="154"/>
      <c r="B1705" s="155"/>
      <c r="C1705" s="155"/>
      <c r="D1705" s="156"/>
      <c r="E1705" s="157" t="s">
        <v>119</v>
      </c>
      <c r="F1705" s="275">
        <v>0</v>
      </c>
    </row>
    <row r="1706" spans="1:6" x14ac:dyDescent="0.25">
      <c r="A1706" s="154"/>
      <c r="B1706" s="155"/>
      <c r="C1706" s="155"/>
      <c r="D1706" s="156"/>
      <c r="E1706" s="157"/>
      <c r="F1706" s="158"/>
    </row>
    <row r="1707" spans="1:6" ht="16.5" thickBot="1" x14ac:dyDescent="0.3">
      <c r="A1707" s="162"/>
      <c r="B1707" s="182"/>
      <c r="C1707" s="203"/>
      <c r="D1707" s="184" t="s">
        <v>120</v>
      </c>
      <c r="E1707" s="185">
        <f>F1698+F1702</f>
        <v>0</v>
      </c>
      <c r="F1707" s="186">
        <f>ROUND(E1707,0)</f>
        <v>0</v>
      </c>
    </row>
    <row r="1708" spans="1:6" ht="16.5" thickTop="1" x14ac:dyDescent="0.25"/>
    <row r="1709" spans="1:6" ht="16.5" thickBot="1" x14ac:dyDescent="0.3"/>
    <row r="1710" spans="1:6" ht="16.5" thickTop="1" x14ac:dyDescent="0.25">
      <c r="A1710" s="332" t="s">
        <v>452</v>
      </c>
      <c r="B1710" s="333"/>
      <c r="C1710" s="333"/>
      <c r="D1710" s="333"/>
      <c r="E1710" s="172"/>
      <c r="F1710" s="163" t="s">
        <v>121</v>
      </c>
    </row>
    <row r="1711" spans="1:6" x14ac:dyDescent="0.25">
      <c r="A1711" s="334"/>
      <c r="B1711" s="335"/>
      <c r="C1711" s="335"/>
      <c r="D1711" s="335"/>
      <c r="E1711" s="173"/>
      <c r="F1711" s="164" t="s">
        <v>526</v>
      </c>
    </row>
    <row r="1712" spans="1:6" x14ac:dyDescent="0.25">
      <c r="A1712" s="244" t="s">
        <v>98</v>
      </c>
      <c r="B1712" s="272" t="s">
        <v>13</v>
      </c>
      <c r="C1712" s="272" t="s">
        <v>99</v>
      </c>
      <c r="D1712" s="273" t="s">
        <v>100</v>
      </c>
      <c r="E1712" s="274" t="s">
        <v>101</v>
      </c>
      <c r="F1712" s="275" t="s">
        <v>102</v>
      </c>
    </row>
    <row r="1713" spans="1:6" x14ac:dyDescent="0.25">
      <c r="A1713" s="165"/>
      <c r="B1713" s="166"/>
      <c r="C1713" s="166"/>
      <c r="D1713" s="168"/>
      <c r="E1713" s="157"/>
      <c r="F1713" s="158"/>
    </row>
    <row r="1714" spans="1:6" x14ac:dyDescent="0.25">
      <c r="A1714" s="169" t="s">
        <v>103</v>
      </c>
      <c r="B1714" s="166"/>
      <c r="C1714" s="166"/>
      <c r="D1714" s="168"/>
      <c r="E1714" s="157"/>
      <c r="F1714" s="158"/>
    </row>
    <row r="1715" spans="1:6" x14ac:dyDescent="0.25">
      <c r="A1715" s="281" t="s">
        <v>154</v>
      </c>
      <c r="B1715" s="282" t="s">
        <v>13</v>
      </c>
      <c r="C1715" s="282">
        <v>1</v>
      </c>
      <c r="D1715" s="283"/>
      <c r="E1715" s="280"/>
      <c r="F1715" s="275"/>
    </row>
    <row r="1716" spans="1:6" x14ac:dyDescent="0.25">
      <c r="A1716" s="165"/>
      <c r="B1716" s="166"/>
      <c r="C1716" s="166"/>
      <c r="D1716" s="168"/>
      <c r="E1716" s="157" t="s">
        <v>110</v>
      </c>
      <c r="F1716" s="284">
        <f>SUM(F1715)</f>
        <v>0</v>
      </c>
    </row>
    <row r="1717" spans="1:6" x14ac:dyDescent="0.25">
      <c r="A1717" s="169" t="s">
        <v>111</v>
      </c>
      <c r="B1717" s="166"/>
      <c r="C1717" s="166"/>
      <c r="D1717" s="168"/>
      <c r="E1717" s="157"/>
      <c r="F1717" s="158"/>
    </row>
    <row r="1718" spans="1:6" x14ac:dyDescent="0.25">
      <c r="A1718" s="281" t="s">
        <v>146</v>
      </c>
      <c r="B1718" s="282" t="s">
        <v>113</v>
      </c>
      <c r="C1718" s="282"/>
      <c r="D1718" s="283"/>
      <c r="E1718" s="280"/>
      <c r="F1718" s="275"/>
    </row>
    <row r="1719" spans="1:6" x14ac:dyDescent="0.25">
      <c r="A1719" s="165"/>
      <c r="B1719" s="166"/>
      <c r="C1719" s="166"/>
      <c r="D1719" s="168"/>
      <c r="E1719" s="157" t="s">
        <v>147</v>
      </c>
      <c r="F1719" s="284">
        <f>SUM(F1718)</f>
        <v>0</v>
      </c>
    </row>
    <row r="1720" spans="1:6" x14ac:dyDescent="0.25">
      <c r="A1720" s="170" t="s">
        <v>115</v>
      </c>
      <c r="B1720" s="166"/>
      <c r="C1720" s="166"/>
      <c r="D1720" s="168"/>
      <c r="E1720" s="157"/>
      <c r="F1720" s="158"/>
    </row>
    <row r="1721" spans="1:6" x14ac:dyDescent="0.25">
      <c r="A1721" s="281" t="s">
        <v>116</v>
      </c>
      <c r="B1721" s="282" t="s">
        <v>59</v>
      </c>
      <c r="C1721" s="282"/>
      <c r="D1721" s="283"/>
      <c r="E1721" s="280">
        <f>0.05*F1719</f>
        <v>0</v>
      </c>
      <c r="F1721" s="275">
        <f t="shared" ref="F1721" si="1">+(1+(D1721/100))*C1721*E1721</f>
        <v>0</v>
      </c>
    </row>
    <row r="1722" spans="1:6" x14ac:dyDescent="0.25">
      <c r="A1722" s="165"/>
      <c r="B1722" s="166"/>
      <c r="C1722" s="166"/>
      <c r="D1722" s="168"/>
      <c r="E1722" s="157" t="s">
        <v>117</v>
      </c>
      <c r="F1722" s="284">
        <f>SUM(F1721)</f>
        <v>0</v>
      </c>
    </row>
    <row r="1723" spans="1:6" x14ac:dyDescent="0.25">
      <c r="A1723" s="169" t="s">
        <v>118</v>
      </c>
      <c r="B1723" s="166"/>
      <c r="C1723" s="166"/>
      <c r="D1723" s="168"/>
      <c r="E1723" s="157"/>
      <c r="F1723" s="158"/>
    </row>
    <row r="1724" spans="1:6" x14ac:dyDescent="0.25">
      <c r="A1724" s="281"/>
      <c r="B1724" s="282"/>
      <c r="C1724" s="282"/>
      <c r="D1724" s="283"/>
      <c r="E1724" s="280"/>
      <c r="F1724" s="275"/>
    </row>
    <row r="1725" spans="1:6" x14ac:dyDescent="0.25">
      <c r="A1725" s="165"/>
      <c r="B1725" s="166"/>
      <c r="C1725" s="166"/>
      <c r="D1725" s="168"/>
      <c r="E1725" s="157" t="s">
        <v>160</v>
      </c>
      <c r="F1725" s="275">
        <v>0</v>
      </c>
    </row>
    <row r="1726" spans="1:6" x14ac:dyDescent="0.25">
      <c r="A1726" s="165"/>
      <c r="B1726" s="166"/>
      <c r="C1726" s="166"/>
      <c r="D1726" s="168"/>
      <c r="E1726" s="157"/>
      <c r="F1726" s="158"/>
    </row>
    <row r="1727" spans="1:6" ht="16.5" thickBot="1" x14ac:dyDescent="0.3">
      <c r="A1727" s="171"/>
      <c r="B1727" s="198"/>
      <c r="C1727" s="209"/>
      <c r="D1727" s="200" t="s">
        <v>120</v>
      </c>
      <c r="E1727" s="185">
        <f>F1716+F1719+F1722</f>
        <v>0</v>
      </c>
      <c r="F1727" s="186">
        <f>ROUND(E1727,0)</f>
        <v>0</v>
      </c>
    </row>
    <row r="1728" spans="1:6" ht="16.5" thickTop="1" x14ac:dyDescent="0.25"/>
    <row r="1729" spans="1:6" ht="16.5" thickBot="1" x14ac:dyDescent="0.3"/>
    <row r="1730" spans="1:6" ht="16.5" thickTop="1" x14ac:dyDescent="0.25">
      <c r="A1730" s="328" t="s">
        <v>453</v>
      </c>
      <c r="B1730" s="329"/>
      <c r="C1730" s="329"/>
      <c r="D1730" s="329"/>
      <c r="E1730" s="149"/>
      <c r="F1730" s="150" t="s">
        <v>121</v>
      </c>
    </row>
    <row r="1731" spans="1:6" x14ac:dyDescent="0.25">
      <c r="A1731" s="330"/>
      <c r="B1731" s="331"/>
      <c r="C1731" s="331"/>
      <c r="D1731" s="331"/>
      <c r="E1731" s="152"/>
      <c r="F1731" s="164" t="s">
        <v>532</v>
      </c>
    </row>
    <row r="1732" spans="1:6" x14ac:dyDescent="0.25">
      <c r="A1732" s="289" t="s">
        <v>98</v>
      </c>
      <c r="B1732" s="277" t="s">
        <v>13</v>
      </c>
      <c r="C1732" s="277" t="s">
        <v>99</v>
      </c>
      <c r="D1732" s="292" t="s">
        <v>100</v>
      </c>
      <c r="E1732" s="280" t="s">
        <v>101</v>
      </c>
      <c r="F1732" s="275" t="s">
        <v>102</v>
      </c>
    </row>
    <row r="1733" spans="1:6" x14ac:dyDescent="0.25">
      <c r="A1733" s="154"/>
      <c r="B1733" s="155"/>
      <c r="C1733" s="155"/>
      <c r="D1733" s="156"/>
      <c r="E1733" s="157"/>
      <c r="F1733" s="158"/>
    </row>
    <row r="1734" spans="1:6" x14ac:dyDescent="0.25">
      <c r="A1734" s="159" t="s">
        <v>103</v>
      </c>
      <c r="B1734" s="155"/>
      <c r="C1734" s="155"/>
      <c r="D1734" s="156"/>
      <c r="E1734" s="157"/>
      <c r="F1734" s="158"/>
    </row>
    <row r="1735" spans="1:6" x14ac:dyDescent="0.25">
      <c r="A1735" s="289" t="s">
        <v>453</v>
      </c>
      <c r="B1735" s="277" t="s">
        <v>13</v>
      </c>
      <c r="C1735" s="277">
        <v>1</v>
      </c>
      <c r="D1735" s="292"/>
      <c r="E1735" s="280"/>
      <c r="F1735" s="275"/>
    </row>
    <row r="1736" spans="1:6" x14ac:dyDescent="0.25">
      <c r="A1736" s="154"/>
      <c r="B1736" s="155"/>
      <c r="C1736" s="155"/>
      <c r="D1736" s="156"/>
      <c r="E1736" s="157" t="s">
        <v>110</v>
      </c>
      <c r="F1736" s="160">
        <f>SUM(F1735)</f>
        <v>0</v>
      </c>
    </row>
    <row r="1737" spans="1:6" x14ac:dyDescent="0.25">
      <c r="A1737" s="159" t="s">
        <v>118</v>
      </c>
      <c r="B1737" s="155"/>
      <c r="C1737" s="155"/>
      <c r="D1737" s="156"/>
      <c r="E1737" s="157"/>
      <c r="F1737" s="158"/>
    </row>
    <row r="1738" spans="1:6" x14ac:dyDescent="0.25">
      <c r="A1738" s="289"/>
      <c r="B1738" s="277"/>
      <c r="C1738" s="277"/>
      <c r="D1738" s="292"/>
      <c r="E1738" s="280"/>
      <c r="F1738" s="275"/>
    </row>
    <row r="1739" spans="1:6" x14ac:dyDescent="0.25">
      <c r="A1739" s="154"/>
      <c r="B1739" s="155"/>
      <c r="C1739" s="155"/>
      <c r="D1739" s="156"/>
      <c r="E1739" s="157" t="s">
        <v>119</v>
      </c>
      <c r="F1739" s="275">
        <v>0</v>
      </c>
    </row>
    <row r="1740" spans="1:6" x14ac:dyDescent="0.25">
      <c r="A1740" s="154"/>
      <c r="B1740" s="155"/>
      <c r="C1740" s="155"/>
      <c r="D1740" s="156"/>
      <c r="E1740" s="157"/>
      <c r="F1740" s="158"/>
    </row>
    <row r="1741" spans="1:6" ht="16.5" thickBot="1" x14ac:dyDescent="0.3">
      <c r="A1741" s="162"/>
      <c r="B1741" s="182"/>
      <c r="C1741" s="203"/>
      <c r="D1741" s="184" t="s">
        <v>120</v>
      </c>
      <c r="E1741" s="185">
        <f>F1736</f>
        <v>0</v>
      </c>
      <c r="F1741" s="186">
        <f>ROUND(E1741,0)</f>
        <v>0</v>
      </c>
    </row>
    <row r="1742" spans="1:6" ht="16.5" thickTop="1" x14ac:dyDescent="0.25"/>
  </sheetData>
  <mergeCells count="81">
    <mergeCell ref="A230:D231"/>
    <mergeCell ref="A1:D2"/>
    <mergeCell ref="A25:D26"/>
    <mergeCell ref="A48:D49"/>
    <mergeCell ref="A65:D66"/>
    <mergeCell ref="A82:D83"/>
    <mergeCell ref="A99:D100"/>
    <mergeCell ref="A117:D118"/>
    <mergeCell ref="A134:D135"/>
    <mergeCell ref="A163:D164"/>
    <mergeCell ref="A186:D187"/>
    <mergeCell ref="A208:D209"/>
    <mergeCell ref="A504:D505"/>
    <mergeCell ref="A262:D263"/>
    <mergeCell ref="A283:D284"/>
    <mergeCell ref="A309:D310"/>
    <mergeCell ref="A327:D328"/>
    <mergeCell ref="A348:D349"/>
    <mergeCell ref="A373:D374"/>
    <mergeCell ref="A397:D398"/>
    <mergeCell ref="A423:D424"/>
    <mergeCell ref="A442:D443"/>
    <mergeCell ref="A466:D467"/>
    <mergeCell ref="A483:D484"/>
    <mergeCell ref="A778:D779"/>
    <mergeCell ref="A525:D526"/>
    <mergeCell ref="A549:D550"/>
    <mergeCell ref="A572:D573"/>
    <mergeCell ref="A597:D598"/>
    <mergeCell ref="A619:D620"/>
    <mergeCell ref="A644:D645"/>
    <mergeCell ref="A666:D667"/>
    <mergeCell ref="A687:D688"/>
    <mergeCell ref="A710:D711"/>
    <mergeCell ref="A732:D733"/>
    <mergeCell ref="A754:D755"/>
    <mergeCell ref="A997:D998"/>
    <mergeCell ref="A800:D801"/>
    <mergeCell ref="A817:D818"/>
    <mergeCell ref="A837:D838"/>
    <mergeCell ref="A854:D855"/>
    <mergeCell ref="A871:D872"/>
    <mergeCell ref="A888:D889"/>
    <mergeCell ref="A904:D905"/>
    <mergeCell ref="A921:D922"/>
    <mergeCell ref="A938:D939"/>
    <mergeCell ref="A958:D959"/>
    <mergeCell ref="A978:D979"/>
    <mergeCell ref="A1250:D1251"/>
    <mergeCell ref="A1019:D1020"/>
    <mergeCell ref="A1042:D1043"/>
    <mergeCell ref="A1066:D1067"/>
    <mergeCell ref="A1087:D1088"/>
    <mergeCell ref="A1107:D1108"/>
    <mergeCell ref="A1127:D1128"/>
    <mergeCell ref="A1147:D1148"/>
    <mergeCell ref="A1167:D1168"/>
    <mergeCell ref="A1187:D1188"/>
    <mergeCell ref="A1207:D1208"/>
    <mergeCell ref="A1227:D1228"/>
    <mergeCell ref="A1526:D1527"/>
    <mergeCell ref="A1270:D1271"/>
    <mergeCell ref="A1293:D1294"/>
    <mergeCell ref="A1313:D1314"/>
    <mergeCell ref="A1333:D1334"/>
    <mergeCell ref="A1354:D1355"/>
    <mergeCell ref="A1374:D1375"/>
    <mergeCell ref="A1394:D1395"/>
    <mergeCell ref="A1414:D1415"/>
    <mergeCell ref="A1443:D1444"/>
    <mergeCell ref="A1472:D1473"/>
    <mergeCell ref="A1499:D1500"/>
    <mergeCell ref="A1692:D1693"/>
    <mergeCell ref="A1710:D1711"/>
    <mergeCell ref="A1730:D1731"/>
    <mergeCell ref="A1553:D1554"/>
    <mergeCell ref="A1582:D1583"/>
    <mergeCell ref="A1605:D1606"/>
    <mergeCell ref="A1628:D1629"/>
    <mergeCell ref="A1649:D1650"/>
    <mergeCell ref="A1669:D167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3"/>
  <sheetViews>
    <sheetView zoomScale="78" zoomScaleNormal="78" workbookViewId="0">
      <selection activeCell="H1728" sqref="H1728"/>
    </sheetView>
  </sheetViews>
  <sheetFormatPr baseColWidth="10" defaultRowHeight="15.75" x14ac:dyDescent="0.25"/>
  <cols>
    <col min="1" max="1" width="33.125" customWidth="1"/>
    <col min="6" max="6" width="12.125" customWidth="1"/>
    <col min="7" max="7" width="12.625" bestFit="1" customWidth="1"/>
  </cols>
  <sheetData>
    <row r="1" spans="1:6" ht="16.149999999999999" customHeight="1" thickTop="1" x14ac:dyDescent="0.25">
      <c r="A1" s="328" t="s">
        <v>303</v>
      </c>
      <c r="B1" s="329"/>
      <c r="C1" s="329"/>
      <c r="D1" s="329"/>
      <c r="E1" s="149"/>
      <c r="F1" s="150" t="s">
        <v>142</v>
      </c>
    </row>
    <row r="2" spans="1:6" x14ac:dyDescent="0.25">
      <c r="A2" s="330"/>
      <c r="B2" s="331"/>
      <c r="C2" s="331"/>
      <c r="D2" s="331"/>
      <c r="E2" s="152"/>
      <c r="F2" s="153">
        <v>1.01</v>
      </c>
    </row>
    <row r="3" spans="1:6" x14ac:dyDescent="0.25">
      <c r="A3" s="174" t="s">
        <v>98</v>
      </c>
      <c r="B3" s="175" t="s">
        <v>13</v>
      </c>
      <c r="C3" s="176" t="s">
        <v>99</v>
      </c>
      <c r="D3" s="176" t="s">
        <v>100</v>
      </c>
      <c r="E3" s="178" t="s">
        <v>101</v>
      </c>
      <c r="F3" s="179" t="s">
        <v>102</v>
      </c>
    </row>
    <row r="4" spans="1:6" x14ac:dyDescent="0.25">
      <c r="A4" s="154"/>
      <c r="B4" s="155"/>
      <c r="C4" s="156"/>
      <c r="D4" s="156"/>
      <c r="E4" s="157"/>
      <c r="F4" s="158"/>
    </row>
    <row r="5" spans="1:6" x14ac:dyDescent="0.25">
      <c r="A5" s="159" t="s">
        <v>103</v>
      </c>
      <c r="B5" s="155"/>
      <c r="C5" s="156"/>
      <c r="D5" s="156"/>
      <c r="E5" s="157"/>
      <c r="F5" s="158"/>
    </row>
    <row r="6" spans="1:6" x14ac:dyDescent="0.25">
      <c r="A6" s="174" t="s">
        <v>304</v>
      </c>
      <c r="B6" s="175" t="s">
        <v>13</v>
      </c>
      <c r="C6" s="176">
        <v>0.11</v>
      </c>
      <c r="D6" s="176"/>
      <c r="E6" s="178">
        <v>6232</v>
      </c>
      <c r="F6" s="179">
        <v>685.52</v>
      </c>
    </row>
    <row r="7" spans="1:6" x14ac:dyDescent="0.25">
      <c r="A7" s="174" t="s">
        <v>105</v>
      </c>
      <c r="B7" s="175" t="s">
        <v>106</v>
      </c>
      <c r="C7" s="176">
        <v>0.02</v>
      </c>
      <c r="D7" s="176"/>
      <c r="E7" s="178">
        <v>4119</v>
      </c>
      <c r="F7" s="179">
        <v>82.38</v>
      </c>
    </row>
    <row r="8" spans="1:6" x14ac:dyDescent="0.25">
      <c r="A8" s="174" t="s">
        <v>305</v>
      </c>
      <c r="B8" s="175" t="s">
        <v>123</v>
      </c>
      <c r="C8" s="176">
        <v>0.06</v>
      </c>
      <c r="D8" s="176"/>
      <c r="E8" s="178">
        <v>2852</v>
      </c>
      <c r="F8" s="179">
        <v>171.12</v>
      </c>
    </row>
    <row r="9" spans="1:6" x14ac:dyDescent="0.25">
      <c r="A9" s="174" t="s">
        <v>306</v>
      </c>
      <c r="B9" s="175" t="s">
        <v>125</v>
      </c>
      <c r="C9" s="176">
        <v>5.0000000000000001E-3</v>
      </c>
      <c r="D9" s="176"/>
      <c r="E9" s="178">
        <v>12886</v>
      </c>
      <c r="F9" s="179">
        <v>64.430000000000007</v>
      </c>
    </row>
    <row r="10" spans="1:6" x14ac:dyDescent="0.25">
      <c r="A10" s="154"/>
      <c r="B10" s="155"/>
      <c r="C10" s="156"/>
      <c r="D10" s="156"/>
      <c r="E10" s="157" t="s">
        <v>110</v>
      </c>
      <c r="F10" s="160">
        <v>1003.45</v>
      </c>
    </row>
    <row r="11" spans="1:6" x14ac:dyDescent="0.25">
      <c r="A11" s="159" t="s">
        <v>111</v>
      </c>
      <c r="B11" s="155"/>
      <c r="C11" s="156"/>
      <c r="D11" s="156"/>
      <c r="E11" s="157"/>
      <c r="F11" s="158"/>
    </row>
    <row r="12" spans="1:6" x14ac:dyDescent="0.25">
      <c r="A12" s="174" t="s">
        <v>307</v>
      </c>
      <c r="B12" s="175" t="s">
        <v>113</v>
      </c>
      <c r="C12" s="176">
        <v>0.06</v>
      </c>
      <c r="D12" s="176"/>
      <c r="E12" s="178">
        <v>33806</v>
      </c>
      <c r="F12" s="179">
        <v>2028.36</v>
      </c>
    </row>
    <row r="13" spans="1:6" x14ac:dyDescent="0.25">
      <c r="A13" s="174" t="s">
        <v>308</v>
      </c>
      <c r="B13" s="175" t="s">
        <v>113</v>
      </c>
      <c r="C13" s="176">
        <v>1.4999999999999999E-2</v>
      </c>
      <c r="D13" s="176"/>
      <c r="E13" s="178">
        <v>69895</v>
      </c>
      <c r="F13" s="179">
        <v>1048.42</v>
      </c>
    </row>
    <row r="14" spans="1:6" x14ac:dyDescent="0.25">
      <c r="A14" s="154"/>
      <c r="B14" s="155"/>
      <c r="C14" s="156"/>
      <c r="D14" s="156"/>
      <c r="E14" s="157" t="s">
        <v>114</v>
      </c>
      <c r="F14" s="160">
        <v>3076.7799999999997</v>
      </c>
    </row>
    <row r="15" spans="1:6" x14ac:dyDescent="0.25">
      <c r="A15" s="161" t="s">
        <v>115</v>
      </c>
      <c r="B15" s="155"/>
      <c r="C15" s="156"/>
      <c r="D15" s="156"/>
      <c r="E15" s="157"/>
      <c r="F15" s="158"/>
    </row>
    <row r="16" spans="1:6" x14ac:dyDescent="0.25">
      <c r="A16" s="174" t="s">
        <v>116</v>
      </c>
      <c r="B16" s="175" t="s">
        <v>59</v>
      </c>
      <c r="C16" s="176">
        <v>4.1000000000000002E-2</v>
      </c>
      <c r="D16" s="176"/>
      <c r="E16" s="178">
        <v>1690</v>
      </c>
      <c r="F16" s="179">
        <v>69.290000000000006</v>
      </c>
    </row>
    <row r="17" spans="1:7" x14ac:dyDescent="0.25">
      <c r="A17" s="154"/>
      <c r="B17" s="155"/>
      <c r="C17" s="156"/>
      <c r="D17" s="156"/>
      <c r="E17" s="157" t="s">
        <v>117</v>
      </c>
      <c r="F17" s="160">
        <v>69.290000000000006</v>
      </c>
    </row>
    <row r="18" spans="1:7" x14ac:dyDescent="0.25">
      <c r="A18" s="159" t="s">
        <v>118</v>
      </c>
      <c r="B18" s="155"/>
      <c r="C18" s="156"/>
      <c r="D18" s="156"/>
      <c r="E18" s="157"/>
      <c r="F18" s="158"/>
    </row>
    <row r="19" spans="1:7" x14ac:dyDescent="0.25">
      <c r="A19" s="174"/>
      <c r="B19" s="175"/>
      <c r="C19" s="176"/>
      <c r="D19" s="176"/>
      <c r="E19" s="178"/>
      <c r="F19" s="179"/>
    </row>
    <row r="20" spans="1:7" x14ac:dyDescent="0.25">
      <c r="A20" s="154"/>
      <c r="B20" s="155"/>
      <c r="C20" s="156"/>
      <c r="D20" s="156"/>
      <c r="E20" s="157" t="s">
        <v>119</v>
      </c>
      <c r="F20" s="179">
        <v>0</v>
      </c>
    </row>
    <row r="21" spans="1:7" x14ac:dyDescent="0.25">
      <c r="A21" s="154"/>
      <c r="B21" s="155"/>
      <c r="C21" s="156"/>
      <c r="D21" s="156"/>
      <c r="E21" s="157"/>
      <c r="F21" s="158"/>
    </row>
    <row r="22" spans="1:7" ht="16.5" thickBot="1" x14ac:dyDescent="0.3">
      <c r="A22" s="162"/>
      <c r="B22" s="182"/>
      <c r="C22" s="183"/>
      <c r="D22" s="184" t="s">
        <v>120</v>
      </c>
      <c r="E22" s="185">
        <v>4149.5200000000004</v>
      </c>
      <c r="F22" s="186">
        <v>4150</v>
      </c>
      <c r="G22" s="207">
        <v>4560</v>
      </c>
    </row>
    <row r="23" spans="1:7" ht="16.5" thickTop="1" x14ac:dyDescent="0.25"/>
    <row r="24" spans="1:7" ht="16.5" thickBot="1" x14ac:dyDescent="0.3"/>
    <row r="25" spans="1:7" ht="16.899999999999999" customHeight="1" thickTop="1" x14ac:dyDescent="0.25">
      <c r="A25" s="328" t="s">
        <v>10</v>
      </c>
      <c r="B25" s="329"/>
      <c r="C25" s="329"/>
      <c r="D25" s="329"/>
      <c r="E25" s="149"/>
      <c r="F25" s="150" t="s">
        <v>97</v>
      </c>
    </row>
    <row r="26" spans="1:7" x14ac:dyDescent="0.25">
      <c r="A26" s="330"/>
      <c r="B26" s="331"/>
      <c r="C26" s="331"/>
      <c r="D26" s="331"/>
      <c r="E26" s="152"/>
      <c r="F26" s="153">
        <v>1.02</v>
      </c>
    </row>
    <row r="27" spans="1:7" x14ac:dyDescent="0.25">
      <c r="A27" s="174" t="s">
        <v>98</v>
      </c>
      <c r="B27" s="175" t="s">
        <v>13</v>
      </c>
      <c r="C27" s="175" t="s">
        <v>99</v>
      </c>
      <c r="D27" s="175" t="s">
        <v>100</v>
      </c>
      <c r="E27" s="178" t="s">
        <v>101</v>
      </c>
      <c r="F27" s="179" t="s">
        <v>102</v>
      </c>
    </row>
    <row r="28" spans="1:7" x14ac:dyDescent="0.25">
      <c r="A28" s="154"/>
      <c r="B28" s="155"/>
      <c r="C28" s="155"/>
      <c r="D28" s="155"/>
      <c r="E28" s="157"/>
      <c r="F28" s="158"/>
    </row>
    <row r="29" spans="1:7" x14ac:dyDescent="0.25">
      <c r="A29" s="159" t="s">
        <v>103</v>
      </c>
      <c r="B29" s="155"/>
      <c r="C29" s="155"/>
      <c r="D29" s="155"/>
      <c r="E29" s="157"/>
      <c r="F29" s="158"/>
    </row>
    <row r="30" spans="1:7" x14ac:dyDescent="0.25">
      <c r="A30" s="174" t="s">
        <v>104</v>
      </c>
      <c r="B30" s="175" t="s">
        <v>13</v>
      </c>
      <c r="C30" s="175">
        <v>0.2</v>
      </c>
      <c r="D30" s="175"/>
      <c r="E30" s="178">
        <v>11090</v>
      </c>
      <c r="F30" s="179">
        <f>+(1+(D30/100))*C30*E30</f>
        <v>2218</v>
      </c>
    </row>
    <row r="31" spans="1:7" x14ac:dyDescent="0.25">
      <c r="A31" s="174" t="s">
        <v>105</v>
      </c>
      <c r="B31" s="175" t="s">
        <v>106</v>
      </c>
      <c r="C31" s="175">
        <v>0.1</v>
      </c>
      <c r="D31" s="175"/>
      <c r="E31" s="178">
        <v>4119</v>
      </c>
      <c r="F31" s="179">
        <f>+(1+(D31/100))*C31*E31</f>
        <v>411.90000000000003</v>
      </c>
    </row>
    <row r="32" spans="1:7" x14ac:dyDescent="0.25">
      <c r="A32" s="174" t="s">
        <v>358</v>
      </c>
      <c r="B32" s="175" t="s">
        <v>13</v>
      </c>
      <c r="C32" s="175">
        <v>0.6</v>
      </c>
      <c r="D32" s="175"/>
      <c r="E32" s="178">
        <v>4500</v>
      </c>
      <c r="F32" s="179">
        <f>+(1+(D32/100))*C32*E32</f>
        <v>2700</v>
      </c>
    </row>
    <row r="33" spans="1:7" x14ac:dyDescent="0.25">
      <c r="A33" s="174" t="s">
        <v>109</v>
      </c>
      <c r="B33" s="175" t="s">
        <v>19</v>
      </c>
      <c r="C33" s="175">
        <v>1</v>
      </c>
      <c r="D33" s="175"/>
      <c r="E33" s="178">
        <v>3327</v>
      </c>
      <c r="F33" s="179">
        <f>+(1+(D33/100))*C33*E33</f>
        <v>3327</v>
      </c>
    </row>
    <row r="34" spans="1:7" x14ac:dyDescent="0.25">
      <c r="A34" s="154"/>
      <c r="B34" s="155"/>
      <c r="C34" s="155"/>
      <c r="D34" s="155"/>
      <c r="E34" s="157" t="s">
        <v>110</v>
      </c>
      <c r="F34" s="160">
        <f>SUM(F30:F33)</f>
        <v>8656.9</v>
      </c>
    </row>
    <row r="35" spans="1:7" x14ac:dyDescent="0.25">
      <c r="A35" s="159" t="s">
        <v>111</v>
      </c>
      <c r="B35" s="155"/>
      <c r="C35" s="155"/>
      <c r="D35" s="155"/>
      <c r="E35" s="157"/>
      <c r="F35" s="158"/>
    </row>
    <row r="36" spans="1:7" x14ac:dyDescent="0.25">
      <c r="A36" s="174" t="s">
        <v>112</v>
      </c>
      <c r="B36" s="175" t="s">
        <v>113</v>
      </c>
      <c r="C36" s="175">
        <v>0.1</v>
      </c>
      <c r="D36" s="175"/>
      <c r="E36" s="178">
        <v>28067</v>
      </c>
      <c r="F36" s="179">
        <f>+(1+(D36/100))*C36*E36</f>
        <v>2806.7000000000003</v>
      </c>
    </row>
    <row r="37" spans="1:7" x14ac:dyDescent="0.25">
      <c r="A37" s="154"/>
      <c r="B37" s="155"/>
      <c r="C37" s="155"/>
      <c r="D37" s="155"/>
      <c r="E37" s="157" t="s">
        <v>114</v>
      </c>
      <c r="F37" s="160">
        <f>SUM(F36)</f>
        <v>2806.7000000000003</v>
      </c>
    </row>
    <row r="38" spans="1:7" x14ac:dyDescent="0.25">
      <c r="A38" s="161" t="s">
        <v>115</v>
      </c>
      <c r="B38" s="155"/>
      <c r="C38" s="155"/>
      <c r="D38" s="155"/>
      <c r="E38" s="157"/>
      <c r="F38" s="158"/>
    </row>
    <row r="39" spans="1:7" x14ac:dyDescent="0.25">
      <c r="A39" s="174" t="s">
        <v>116</v>
      </c>
      <c r="B39" s="175" t="s">
        <v>59</v>
      </c>
      <c r="C39" s="175">
        <v>1</v>
      </c>
      <c r="D39" s="175"/>
      <c r="E39" s="178">
        <f>0.05*F37</f>
        <v>140.33500000000001</v>
      </c>
      <c r="F39" s="179">
        <f>C39*E39</f>
        <v>140.33500000000001</v>
      </c>
    </row>
    <row r="40" spans="1:7" x14ac:dyDescent="0.25">
      <c r="A40" s="154"/>
      <c r="B40" s="155"/>
      <c r="C40" s="155"/>
      <c r="D40" s="155"/>
      <c r="E40" s="157" t="s">
        <v>117</v>
      </c>
      <c r="F40" s="160">
        <f>SUM(F39)</f>
        <v>140.33500000000001</v>
      </c>
    </row>
    <row r="41" spans="1:7" x14ac:dyDescent="0.25">
      <c r="A41" s="159" t="s">
        <v>118</v>
      </c>
      <c r="B41" s="155"/>
      <c r="C41" s="155"/>
      <c r="D41" s="155"/>
      <c r="E41" s="157"/>
      <c r="F41" s="158"/>
    </row>
    <row r="42" spans="1:7" x14ac:dyDescent="0.25">
      <c r="A42" s="174"/>
      <c r="B42" s="175"/>
      <c r="C42" s="175"/>
      <c r="D42" s="175"/>
      <c r="E42" s="178"/>
      <c r="F42" s="179"/>
    </row>
    <row r="43" spans="1:7" x14ac:dyDescent="0.25">
      <c r="A43" s="154"/>
      <c r="B43" s="155"/>
      <c r="C43" s="155"/>
      <c r="D43" s="155"/>
      <c r="E43" s="157" t="s">
        <v>119</v>
      </c>
      <c r="F43" s="179"/>
    </row>
    <row r="44" spans="1:7" x14ac:dyDescent="0.25">
      <c r="A44" s="154"/>
      <c r="B44" s="155"/>
      <c r="C44" s="155"/>
      <c r="D44" s="155"/>
      <c r="E44" s="157"/>
      <c r="F44" s="158"/>
    </row>
    <row r="45" spans="1:7" ht="16.5" thickBot="1" x14ac:dyDescent="0.3">
      <c r="A45" s="162"/>
      <c r="B45" s="182"/>
      <c r="C45" s="203"/>
      <c r="D45" s="204" t="s">
        <v>120</v>
      </c>
      <c r="E45" s="185">
        <f>F34+F37+F40+F43</f>
        <v>11603.934999999999</v>
      </c>
      <c r="F45" s="186">
        <f>ROUND(E45,0)</f>
        <v>11604</v>
      </c>
      <c r="G45" s="207">
        <v>11779</v>
      </c>
    </row>
    <row r="46" spans="1:7" ht="16.5" thickTop="1" x14ac:dyDescent="0.25"/>
    <row r="47" spans="1:7" ht="16.5" thickBot="1" x14ac:dyDescent="0.3"/>
    <row r="48" spans="1:7" ht="16.5" thickTop="1" x14ac:dyDescent="0.25">
      <c r="A48" s="328" t="s">
        <v>309</v>
      </c>
      <c r="B48" s="329"/>
      <c r="C48" s="329"/>
      <c r="D48" s="329"/>
      <c r="E48" s="149"/>
      <c r="F48" s="150" t="s">
        <v>142</v>
      </c>
    </row>
    <row r="49" spans="1:7" x14ac:dyDescent="0.25">
      <c r="A49" s="330"/>
      <c r="B49" s="331"/>
      <c r="C49" s="331"/>
      <c r="D49" s="331"/>
      <c r="E49" s="152"/>
      <c r="F49" s="153">
        <v>1.03</v>
      </c>
    </row>
    <row r="50" spans="1:7" x14ac:dyDescent="0.25">
      <c r="A50" s="174" t="s">
        <v>98</v>
      </c>
      <c r="B50" s="175" t="s">
        <v>13</v>
      </c>
      <c r="C50" s="176" t="s">
        <v>99</v>
      </c>
      <c r="D50" s="176" t="s">
        <v>100</v>
      </c>
      <c r="E50" s="178" t="s">
        <v>101</v>
      </c>
      <c r="F50" s="179" t="s">
        <v>102</v>
      </c>
    </row>
    <row r="51" spans="1:7" x14ac:dyDescent="0.25">
      <c r="A51" s="154"/>
      <c r="B51" s="155"/>
      <c r="C51" s="156"/>
      <c r="D51" s="156"/>
      <c r="E51" s="157"/>
      <c r="F51" s="158"/>
    </row>
    <row r="52" spans="1:7" x14ac:dyDescent="0.25">
      <c r="A52" s="159" t="s">
        <v>111</v>
      </c>
      <c r="B52" s="155"/>
      <c r="C52" s="156"/>
      <c r="D52" s="156"/>
      <c r="E52" s="157"/>
      <c r="F52" s="158"/>
    </row>
    <row r="53" spans="1:7" x14ac:dyDescent="0.25">
      <c r="A53" s="174" t="s">
        <v>307</v>
      </c>
      <c r="B53" s="175" t="s">
        <v>113</v>
      </c>
      <c r="C53" s="176">
        <v>0.15</v>
      </c>
      <c r="D53" s="176"/>
      <c r="E53" s="178">
        <v>33806</v>
      </c>
      <c r="F53" s="179">
        <v>5070.8999999999996</v>
      </c>
    </row>
    <row r="54" spans="1:7" x14ac:dyDescent="0.25">
      <c r="A54" s="154"/>
      <c r="B54" s="155"/>
      <c r="C54" s="156"/>
      <c r="D54" s="156"/>
      <c r="E54" s="157" t="s">
        <v>114</v>
      </c>
      <c r="F54" s="160">
        <v>5070.8999999999996</v>
      </c>
    </row>
    <row r="55" spans="1:7" x14ac:dyDescent="0.25">
      <c r="A55" s="161" t="s">
        <v>115</v>
      </c>
      <c r="B55" s="155"/>
      <c r="C55" s="156"/>
      <c r="D55" s="156"/>
      <c r="E55" s="157"/>
      <c r="F55" s="158"/>
    </row>
    <row r="56" spans="1:7" x14ac:dyDescent="0.25">
      <c r="A56" s="174" t="s">
        <v>116</v>
      </c>
      <c r="B56" s="175" t="s">
        <v>59</v>
      </c>
      <c r="C56" s="176">
        <v>5.1999999999999998E-2</v>
      </c>
      <c r="D56" s="176"/>
      <c r="E56" s="178">
        <v>1690</v>
      </c>
      <c r="F56" s="179">
        <v>87.88</v>
      </c>
    </row>
    <row r="57" spans="1:7" x14ac:dyDescent="0.25">
      <c r="A57" s="174" t="s">
        <v>323</v>
      </c>
      <c r="B57" s="175" t="s">
        <v>213</v>
      </c>
      <c r="C57" s="176">
        <v>0.1</v>
      </c>
      <c r="D57" s="176"/>
      <c r="E57" s="178">
        <v>3000</v>
      </c>
      <c r="F57" s="179">
        <v>116.2</v>
      </c>
    </row>
    <row r="58" spans="1:7" x14ac:dyDescent="0.25">
      <c r="A58" s="154"/>
      <c r="B58" s="155"/>
      <c r="C58" s="156"/>
      <c r="D58" s="156"/>
      <c r="E58" s="157" t="s">
        <v>117</v>
      </c>
      <c r="F58" s="160">
        <f>SUM(F56:F57)</f>
        <v>204.07999999999998</v>
      </c>
    </row>
    <row r="59" spans="1:7" x14ac:dyDescent="0.25">
      <c r="A59" s="159" t="s">
        <v>118</v>
      </c>
      <c r="B59" s="155"/>
      <c r="C59" s="156"/>
      <c r="D59" s="156"/>
      <c r="E59" s="157"/>
      <c r="F59" s="158"/>
    </row>
    <row r="60" spans="1:7" x14ac:dyDescent="0.25">
      <c r="A60" s="174"/>
      <c r="B60" s="175"/>
      <c r="C60" s="176"/>
      <c r="D60" s="176"/>
      <c r="E60" s="178"/>
      <c r="F60" s="179"/>
    </row>
    <row r="61" spans="1:7" x14ac:dyDescent="0.25">
      <c r="A61" s="154"/>
      <c r="B61" s="155"/>
      <c r="C61" s="156"/>
      <c r="D61" s="156"/>
      <c r="E61" s="157" t="s">
        <v>119</v>
      </c>
      <c r="F61" s="179">
        <v>0</v>
      </c>
    </row>
    <row r="62" spans="1:7" x14ac:dyDescent="0.25">
      <c r="A62" s="154"/>
      <c r="B62" s="155"/>
      <c r="C62" s="156"/>
      <c r="D62" s="156"/>
      <c r="E62" s="157"/>
      <c r="F62" s="158"/>
    </row>
    <row r="63" spans="1:7" ht="16.5" thickBot="1" x14ac:dyDescent="0.3">
      <c r="A63" s="162"/>
      <c r="B63" s="182"/>
      <c r="C63" s="183"/>
      <c r="D63" s="184" t="s">
        <v>120</v>
      </c>
      <c r="E63" s="185">
        <f>+F54+F58</f>
        <v>5274.98</v>
      </c>
      <c r="F63" s="186">
        <f>+ROUND(E63,0)</f>
        <v>5275</v>
      </c>
      <c r="G63" s="207">
        <v>5791</v>
      </c>
    </row>
    <row r="64" spans="1:7" ht="17.25" thickTop="1" thickBot="1" x14ac:dyDescent="0.3"/>
    <row r="65" spans="1:7" ht="16.149999999999999" customHeight="1" thickTop="1" x14ac:dyDescent="0.25">
      <c r="A65" s="328" t="s">
        <v>310</v>
      </c>
      <c r="B65" s="329"/>
      <c r="C65" s="329"/>
      <c r="D65" s="329"/>
      <c r="E65" s="149"/>
      <c r="F65" s="150" t="s">
        <v>142</v>
      </c>
    </row>
    <row r="66" spans="1:7" x14ac:dyDescent="0.25">
      <c r="A66" s="330"/>
      <c r="B66" s="331"/>
      <c r="C66" s="331"/>
      <c r="D66" s="331"/>
      <c r="E66" s="152"/>
      <c r="F66" s="153">
        <v>1.04</v>
      </c>
    </row>
    <row r="67" spans="1:7" x14ac:dyDescent="0.25">
      <c r="A67" s="174" t="s">
        <v>98</v>
      </c>
      <c r="B67" s="175" t="s">
        <v>13</v>
      </c>
      <c r="C67" s="176" t="s">
        <v>99</v>
      </c>
      <c r="D67" s="176" t="s">
        <v>100</v>
      </c>
      <c r="E67" s="178" t="s">
        <v>101</v>
      </c>
      <c r="F67" s="179" t="s">
        <v>102</v>
      </c>
    </row>
    <row r="68" spans="1:7" x14ac:dyDescent="0.25">
      <c r="A68" s="154"/>
      <c r="B68" s="155"/>
      <c r="C68" s="156"/>
      <c r="D68" s="156"/>
      <c r="E68" s="157"/>
      <c r="F68" s="158"/>
    </row>
    <row r="69" spans="1:7" x14ac:dyDescent="0.25">
      <c r="A69" s="159" t="s">
        <v>111</v>
      </c>
      <c r="B69" s="155"/>
      <c r="C69" s="156"/>
      <c r="D69" s="156"/>
      <c r="E69" s="157"/>
      <c r="F69" s="158"/>
    </row>
    <row r="70" spans="1:7" x14ac:dyDescent="0.25">
      <c r="A70" s="174" t="s">
        <v>307</v>
      </c>
      <c r="B70" s="175" t="s">
        <v>113</v>
      </c>
      <c r="C70" s="176">
        <v>0.25009999999999999</v>
      </c>
      <c r="D70" s="176"/>
      <c r="E70" s="178">
        <v>33806</v>
      </c>
      <c r="F70" s="179">
        <v>8454.8799999999992</v>
      </c>
    </row>
    <row r="71" spans="1:7" x14ac:dyDescent="0.25">
      <c r="A71" s="154"/>
      <c r="B71" s="155"/>
      <c r="C71" s="156"/>
      <c r="D71" s="156"/>
      <c r="E71" s="157" t="s">
        <v>114</v>
      </c>
      <c r="F71" s="160">
        <v>8454.8799999999992</v>
      </c>
    </row>
    <row r="72" spans="1:7" x14ac:dyDescent="0.25">
      <c r="A72" s="161" t="s">
        <v>115</v>
      </c>
      <c r="B72" s="155"/>
      <c r="C72" s="156"/>
      <c r="D72" s="156"/>
      <c r="E72" s="157"/>
      <c r="F72" s="158"/>
    </row>
    <row r="73" spans="1:7" x14ac:dyDescent="0.25">
      <c r="A73" s="174" t="s">
        <v>323</v>
      </c>
      <c r="B73" s="175" t="s">
        <v>213</v>
      </c>
      <c r="C73" s="176">
        <v>0.1</v>
      </c>
      <c r="D73" s="176"/>
      <c r="E73" s="178">
        <v>3000</v>
      </c>
      <c r="F73" s="179">
        <f>+C73*E73</f>
        <v>300</v>
      </c>
    </row>
    <row r="74" spans="1:7" x14ac:dyDescent="0.25">
      <c r="A74" s="174" t="s">
        <v>311</v>
      </c>
      <c r="B74" s="175" t="s">
        <v>136</v>
      </c>
      <c r="C74" s="176">
        <v>0.1</v>
      </c>
      <c r="D74" s="176"/>
      <c r="E74" s="178">
        <v>565</v>
      </c>
      <c r="F74" s="179">
        <v>56.5</v>
      </c>
    </row>
    <row r="75" spans="1:7" x14ac:dyDescent="0.25">
      <c r="A75" s="154"/>
      <c r="B75" s="155"/>
      <c r="C75" s="156"/>
      <c r="D75" s="156"/>
      <c r="E75" s="157" t="s">
        <v>117</v>
      </c>
      <c r="F75" s="160">
        <f>SUM(F73:F74)</f>
        <v>356.5</v>
      </c>
    </row>
    <row r="76" spans="1:7" x14ac:dyDescent="0.25">
      <c r="A76" s="159" t="s">
        <v>118</v>
      </c>
      <c r="B76" s="155"/>
      <c r="C76" s="156"/>
      <c r="D76" s="156"/>
      <c r="E76" s="157"/>
      <c r="F76" s="158"/>
    </row>
    <row r="77" spans="1:7" x14ac:dyDescent="0.25">
      <c r="A77" s="174"/>
      <c r="B77" s="175"/>
      <c r="C77" s="176"/>
      <c r="D77" s="176"/>
      <c r="E77" s="178"/>
      <c r="F77" s="179"/>
    </row>
    <row r="78" spans="1:7" x14ac:dyDescent="0.25">
      <c r="A78" s="154"/>
      <c r="B78" s="155"/>
      <c r="C78" s="156"/>
      <c r="D78" s="156"/>
      <c r="E78" s="157" t="s">
        <v>119</v>
      </c>
      <c r="F78" s="179">
        <v>0</v>
      </c>
    </row>
    <row r="79" spans="1:7" x14ac:dyDescent="0.25">
      <c r="A79" s="154"/>
      <c r="B79" s="155"/>
      <c r="C79" s="156"/>
      <c r="D79" s="156"/>
      <c r="E79" s="157"/>
      <c r="F79" s="158"/>
    </row>
    <row r="80" spans="1:7" ht="16.5" thickBot="1" x14ac:dyDescent="0.3">
      <c r="A80" s="162"/>
      <c r="B80" s="182"/>
      <c r="C80" s="183"/>
      <c r="D80" s="184" t="s">
        <v>120</v>
      </c>
      <c r="E80" s="185">
        <f>+F71+F75</f>
        <v>8811.3799999999992</v>
      </c>
      <c r="F80" s="186">
        <f>+ROUND(E80,0)</f>
        <v>8811</v>
      </c>
      <c r="G80" s="207">
        <v>9483</v>
      </c>
    </row>
    <row r="81" spans="1:6" ht="17.25" thickTop="1" thickBot="1" x14ac:dyDescent="0.3"/>
    <row r="82" spans="1:6" ht="16.149999999999999" customHeight="1" thickTop="1" x14ac:dyDescent="0.25">
      <c r="A82" s="332" t="s">
        <v>312</v>
      </c>
      <c r="B82" s="333"/>
      <c r="C82" s="333"/>
      <c r="D82" s="333"/>
      <c r="E82" s="149"/>
      <c r="F82" s="163" t="s">
        <v>221</v>
      </c>
    </row>
    <row r="83" spans="1:6" x14ac:dyDescent="0.25">
      <c r="A83" s="334"/>
      <c r="B83" s="335"/>
      <c r="C83" s="335"/>
      <c r="D83" s="335"/>
      <c r="E83" s="152"/>
      <c r="F83" s="164">
        <v>1.05</v>
      </c>
    </row>
    <row r="84" spans="1:6" x14ac:dyDescent="0.25">
      <c r="A84" s="174" t="s">
        <v>98</v>
      </c>
      <c r="B84" s="175" t="s">
        <v>13</v>
      </c>
      <c r="C84" s="176" t="s">
        <v>99</v>
      </c>
      <c r="D84" s="176" t="s">
        <v>100</v>
      </c>
      <c r="E84" s="178" t="s">
        <v>101</v>
      </c>
      <c r="F84" s="179" t="s">
        <v>102</v>
      </c>
    </row>
    <row r="85" spans="1:6" x14ac:dyDescent="0.25">
      <c r="A85" s="154"/>
      <c r="B85" s="155"/>
      <c r="C85" s="156"/>
      <c r="D85" s="156"/>
      <c r="E85" s="157"/>
      <c r="F85" s="158"/>
    </row>
    <row r="86" spans="1:6" x14ac:dyDescent="0.25">
      <c r="A86" s="159" t="s">
        <v>111</v>
      </c>
      <c r="B86" s="155"/>
      <c r="C86" s="156"/>
      <c r="D86" s="156"/>
      <c r="E86" s="157"/>
      <c r="F86" s="158"/>
    </row>
    <row r="87" spans="1:6" x14ac:dyDescent="0.25">
      <c r="A87" s="193" t="s">
        <v>205</v>
      </c>
      <c r="B87" s="194" t="s">
        <v>113</v>
      </c>
      <c r="C87" s="195">
        <v>0.3</v>
      </c>
      <c r="D87" s="195">
        <v>0</v>
      </c>
      <c r="E87" s="178">
        <v>19222</v>
      </c>
      <c r="F87" s="179">
        <v>5766.6</v>
      </c>
    </row>
    <row r="88" spans="1:6" x14ac:dyDescent="0.25">
      <c r="A88" s="154"/>
      <c r="B88" s="155"/>
      <c r="C88" s="156"/>
      <c r="D88" s="156"/>
      <c r="E88" s="157" t="s">
        <v>114</v>
      </c>
      <c r="F88" s="160">
        <v>5766.6</v>
      </c>
    </row>
    <row r="89" spans="1:6" x14ac:dyDescent="0.25">
      <c r="A89" s="161" t="s">
        <v>115</v>
      </c>
      <c r="B89" s="155"/>
      <c r="C89" s="156"/>
      <c r="D89" s="156"/>
      <c r="E89" s="157"/>
      <c r="F89" s="158"/>
    </row>
    <row r="90" spans="1:6" x14ac:dyDescent="0.25">
      <c r="A90" s="174" t="s">
        <v>116</v>
      </c>
      <c r="B90" s="175" t="s">
        <v>59</v>
      </c>
      <c r="C90" s="176">
        <v>0.3</v>
      </c>
      <c r="D90" s="176"/>
      <c r="E90" s="178">
        <v>1690</v>
      </c>
      <c r="F90" s="179">
        <v>507</v>
      </c>
    </row>
    <row r="91" spans="1:6" x14ac:dyDescent="0.25">
      <c r="A91" s="154" t="s">
        <v>323</v>
      </c>
      <c r="B91" s="155" t="s">
        <v>213</v>
      </c>
      <c r="C91" s="156">
        <v>0.1</v>
      </c>
      <c r="D91" s="156"/>
      <c r="E91" s="201">
        <v>3000</v>
      </c>
      <c r="F91" s="202">
        <v>300</v>
      </c>
    </row>
    <row r="92" spans="1:6" x14ac:dyDescent="0.25">
      <c r="A92" s="154"/>
      <c r="B92" s="155"/>
      <c r="C92" s="156"/>
      <c r="D92" s="156"/>
      <c r="E92" s="157" t="s">
        <v>117</v>
      </c>
      <c r="F92" s="160">
        <f>SUM(F90:F91)</f>
        <v>807</v>
      </c>
    </row>
    <row r="93" spans="1:6" x14ac:dyDescent="0.25">
      <c r="A93" s="159" t="s">
        <v>118</v>
      </c>
      <c r="B93" s="155"/>
      <c r="C93" s="156"/>
      <c r="D93" s="156"/>
      <c r="E93" s="157"/>
      <c r="F93" s="158"/>
    </row>
    <row r="94" spans="1:6" x14ac:dyDescent="0.25">
      <c r="A94" s="174"/>
      <c r="B94" s="175"/>
      <c r="C94" s="176"/>
      <c r="D94" s="176"/>
      <c r="E94" s="178"/>
      <c r="F94" s="179"/>
    </row>
    <row r="95" spans="1:6" x14ac:dyDescent="0.25">
      <c r="A95" s="154"/>
      <c r="B95" s="155"/>
      <c r="C95" s="156"/>
      <c r="D95" s="156"/>
      <c r="E95" s="157" t="s">
        <v>119</v>
      </c>
      <c r="F95" s="179">
        <v>0</v>
      </c>
    </row>
    <row r="96" spans="1:6" x14ac:dyDescent="0.25">
      <c r="A96" s="154"/>
      <c r="B96" s="155"/>
      <c r="C96" s="156"/>
      <c r="D96" s="156"/>
      <c r="E96" s="157"/>
      <c r="F96" s="158"/>
    </row>
    <row r="97" spans="1:7" ht="16.5" thickBot="1" x14ac:dyDescent="0.3">
      <c r="A97" s="162"/>
      <c r="B97" s="182"/>
      <c r="C97" s="183"/>
      <c r="D97" s="184" t="s">
        <v>120</v>
      </c>
      <c r="E97" s="185">
        <v>6273.6</v>
      </c>
      <c r="F97" s="186">
        <f>+ROUND(E97,0)</f>
        <v>6274</v>
      </c>
      <c r="G97" s="207">
        <v>6890</v>
      </c>
    </row>
    <row r="98" spans="1:7" ht="17.25" thickTop="1" thickBot="1" x14ac:dyDescent="0.3"/>
    <row r="99" spans="1:7" ht="16.5" thickTop="1" x14ac:dyDescent="0.25">
      <c r="A99" s="328" t="s">
        <v>313</v>
      </c>
      <c r="B99" s="329"/>
      <c r="C99" s="329"/>
      <c r="D99" s="329"/>
      <c r="E99" s="149"/>
      <c r="F99" s="150" t="s">
        <v>128</v>
      </c>
    </row>
    <row r="100" spans="1:7" x14ac:dyDescent="0.25">
      <c r="A100" s="330"/>
      <c r="B100" s="331"/>
      <c r="C100" s="331"/>
      <c r="D100" s="331"/>
      <c r="E100" s="152"/>
      <c r="F100" s="153">
        <v>1.06</v>
      </c>
    </row>
    <row r="101" spans="1:7" x14ac:dyDescent="0.25">
      <c r="A101" s="174" t="s">
        <v>98</v>
      </c>
      <c r="B101" s="175" t="s">
        <v>13</v>
      </c>
      <c r="C101" s="176" t="s">
        <v>99</v>
      </c>
      <c r="D101" s="176" t="s">
        <v>100</v>
      </c>
      <c r="E101" s="178" t="s">
        <v>101</v>
      </c>
      <c r="F101" s="179" t="s">
        <v>102</v>
      </c>
    </row>
    <row r="102" spans="1:7" x14ac:dyDescent="0.25">
      <c r="A102" s="154"/>
      <c r="B102" s="155"/>
      <c r="C102" s="156"/>
      <c r="D102" s="156"/>
      <c r="E102" s="157"/>
      <c r="F102" s="158"/>
    </row>
    <row r="103" spans="1:7" x14ac:dyDescent="0.25">
      <c r="A103" s="159" t="s">
        <v>111</v>
      </c>
      <c r="B103" s="155"/>
      <c r="C103" s="156"/>
      <c r="D103" s="156"/>
      <c r="E103" s="157"/>
      <c r="F103" s="158"/>
    </row>
    <row r="104" spans="1:7" x14ac:dyDescent="0.25">
      <c r="A104" s="174" t="s">
        <v>127</v>
      </c>
      <c r="B104" s="175" t="s">
        <v>113</v>
      </c>
      <c r="C104" s="176">
        <v>0.7</v>
      </c>
      <c r="D104" s="176"/>
      <c r="E104" s="178">
        <v>9611</v>
      </c>
      <c r="F104" s="179">
        <v>6727.7</v>
      </c>
    </row>
    <row r="105" spans="1:7" x14ac:dyDescent="0.25">
      <c r="A105" s="154"/>
      <c r="B105" s="155"/>
      <c r="C105" s="156"/>
      <c r="D105" s="156"/>
      <c r="E105" s="157" t="s">
        <v>114</v>
      </c>
      <c r="F105" s="160">
        <v>6727.7</v>
      </c>
    </row>
    <row r="106" spans="1:7" x14ac:dyDescent="0.25">
      <c r="A106" s="161" t="s">
        <v>115</v>
      </c>
      <c r="B106" s="155"/>
      <c r="C106" s="156"/>
      <c r="D106" s="156"/>
      <c r="E106" s="157"/>
      <c r="F106" s="158"/>
    </row>
    <row r="107" spans="1:7" x14ac:dyDescent="0.25">
      <c r="A107" s="208" t="s">
        <v>137</v>
      </c>
      <c r="B107" s="175" t="s">
        <v>136</v>
      </c>
      <c r="C107" s="176">
        <v>7.0000000000000007E-2</v>
      </c>
      <c r="D107" s="176"/>
      <c r="E107" s="178">
        <v>3802</v>
      </c>
      <c r="F107" s="179">
        <v>266.14</v>
      </c>
    </row>
    <row r="108" spans="1:7" x14ac:dyDescent="0.25">
      <c r="A108" s="174" t="s">
        <v>116</v>
      </c>
      <c r="B108" s="175" t="s">
        <v>59</v>
      </c>
      <c r="C108" s="176">
        <v>0.40200000000000002</v>
      </c>
      <c r="D108" s="176"/>
      <c r="E108" s="178">
        <v>1690</v>
      </c>
      <c r="F108" s="179">
        <v>679.38</v>
      </c>
    </row>
    <row r="109" spans="1:7" x14ac:dyDescent="0.25">
      <c r="A109" s="154"/>
      <c r="B109" s="155"/>
      <c r="C109" s="156"/>
      <c r="D109" s="156"/>
      <c r="E109" s="157" t="s">
        <v>117</v>
      </c>
      <c r="F109" s="160">
        <v>945.52</v>
      </c>
    </row>
    <row r="110" spans="1:7" x14ac:dyDescent="0.25">
      <c r="A110" s="159" t="s">
        <v>118</v>
      </c>
      <c r="B110" s="155"/>
      <c r="C110" s="156"/>
      <c r="D110" s="156"/>
      <c r="E110" s="157"/>
      <c r="F110" s="158"/>
    </row>
    <row r="111" spans="1:7" x14ac:dyDescent="0.25">
      <c r="A111" s="174"/>
      <c r="B111" s="175"/>
      <c r="C111" s="176"/>
      <c r="D111" s="176"/>
      <c r="E111" s="178"/>
      <c r="F111" s="179"/>
    </row>
    <row r="112" spans="1:7" x14ac:dyDescent="0.25">
      <c r="A112" s="154"/>
      <c r="B112" s="155"/>
      <c r="C112" s="156"/>
      <c r="D112" s="156"/>
      <c r="E112" s="157" t="s">
        <v>119</v>
      </c>
      <c r="F112" s="179">
        <v>0</v>
      </c>
    </row>
    <row r="113" spans="1:7" x14ac:dyDescent="0.25">
      <c r="A113" s="154"/>
      <c r="B113" s="155"/>
      <c r="C113" s="156"/>
      <c r="D113" s="156"/>
      <c r="E113" s="157"/>
      <c r="F113" s="158"/>
    </row>
    <row r="114" spans="1:7" ht="16.5" thickBot="1" x14ac:dyDescent="0.3">
      <c r="A114" s="162"/>
      <c r="B114" s="182"/>
      <c r="C114" s="183"/>
      <c r="D114" s="184" t="s">
        <v>120</v>
      </c>
      <c r="E114" s="185">
        <v>7673.2199999999993</v>
      </c>
      <c r="F114" s="186">
        <v>7670</v>
      </c>
      <c r="G114" s="207">
        <v>8428</v>
      </c>
    </row>
    <row r="115" spans="1:7" ht="16.5" thickTop="1" x14ac:dyDescent="0.25"/>
    <row r="116" spans="1:7" ht="16.5" thickBot="1" x14ac:dyDescent="0.3"/>
    <row r="117" spans="1:7" ht="16.149999999999999" customHeight="1" thickTop="1" x14ac:dyDescent="0.25">
      <c r="A117" s="332" t="s">
        <v>17</v>
      </c>
      <c r="B117" s="333"/>
      <c r="C117" s="333"/>
      <c r="D117" s="333"/>
      <c r="E117" s="149"/>
      <c r="F117" s="163" t="s">
        <v>138</v>
      </c>
    </row>
    <row r="118" spans="1:7" x14ac:dyDescent="0.25">
      <c r="A118" s="334"/>
      <c r="B118" s="335"/>
      <c r="C118" s="335"/>
      <c r="D118" s="335"/>
      <c r="E118" s="152"/>
      <c r="F118" s="153" t="s">
        <v>314</v>
      </c>
    </row>
    <row r="119" spans="1:7" x14ac:dyDescent="0.25">
      <c r="A119" s="188" t="s">
        <v>98</v>
      </c>
      <c r="B119" s="189" t="s">
        <v>13</v>
      </c>
      <c r="C119" s="189" t="s">
        <v>99</v>
      </c>
      <c r="D119" s="189" t="s">
        <v>100</v>
      </c>
      <c r="E119" s="192" t="s">
        <v>101</v>
      </c>
      <c r="F119" s="179" t="s">
        <v>102</v>
      </c>
    </row>
    <row r="120" spans="1:7" x14ac:dyDescent="0.25">
      <c r="A120" s="165"/>
      <c r="B120" s="166"/>
      <c r="C120" s="166"/>
      <c r="D120" s="166"/>
      <c r="E120" s="157"/>
      <c r="F120" s="158"/>
    </row>
    <row r="121" spans="1:7" x14ac:dyDescent="0.25">
      <c r="A121" s="170" t="s">
        <v>115</v>
      </c>
      <c r="B121" s="166"/>
      <c r="C121" s="166"/>
      <c r="D121" s="166"/>
      <c r="E121" s="157"/>
      <c r="F121" s="158"/>
    </row>
    <row r="122" spans="1:7" x14ac:dyDescent="0.25">
      <c r="A122" s="193" t="s">
        <v>140</v>
      </c>
      <c r="B122" s="194" t="s">
        <v>141</v>
      </c>
      <c r="C122" s="194">
        <v>1</v>
      </c>
      <c r="D122" s="194"/>
      <c r="E122" s="178">
        <v>29777.257358450348</v>
      </c>
      <c r="F122" s="179">
        <f>+E122*C122</f>
        <v>29777.257358450348</v>
      </c>
    </row>
    <row r="123" spans="1:7" x14ac:dyDescent="0.25">
      <c r="A123" s="165"/>
      <c r="B123" s="166"/>
      <c r="C123" s="166"/>
      <c r="D123" s="166"/>
      <c r="E123" s="157" t="s">
        <v>117</v>
      </c>
      <c r="F123" s="160">
        <f>SUM(F122)</f>
        <v>29777.257358450348</v>
      </c>
    </row>
    <row r="124" spans="1:7" x14ac:dyDescent="0.25">
      <c r="A124" s="159" t="s">
        <v>111</v>
      </c>
      <c r="B124" s="155"/>
      <c r="C124" s="155"/>
      <c r="D124" s="155"/>
      <c r="E124" s="157"/>
      <c r="F124" s="158"/>
    </row>
    <row r="125" spans="1:7" x14ac:dyDescent="0.25">
      <c r="A125" s="174" t="s">
        <v>127</v>
      </c>
      <c r="B125" s="175" t="s">
        <v>113</v>
      </c>
      <c r="C125" s="175">
        <v>0.7</v>
      </c>
      <c r="D125" s="175"/>
      <c r="E125" s="178">
        <v>11149</v>
      </c>
      <c r="F125" s="179">
        <f>+E125*C125</f>
        <v>7804.2999999999993</v>
      </c>
    </row>
    <row r="126" spans="1:7" x14ac:dyDescent="0.25">
      <c r="A126" s="154"/>
      <c r="B126" s="155"/>
      <c r="C126" s="155"/>
      <c r="D126" s="155"/>
      <c r="E126" s="157" t="s">
        <v>114</v>
      </c>
      <c r="F126" s="160">
        <f>SUM(F125)</f>
        <v>7804.2999999999993</v>
      </c>
    </row>
    <row r="127" spans="1:7" x14ac:dyDescent="0.25">
      <c r="A127" s="161" t="s">
        <v>115</v>
      </c>
      <c r="B127" s="155"/>
      <c r="C127" s="155"/>
      <c r="D127" s="155"/>
      <c r="E127" s="157"/>
      <c r="F127" s="158"/>
    </row>
    <row r="128" spans="1:7" x14ac:dyDescent="0.25">
      <c r="A128" s="174" t="s">
        <v>116</v>
      </c>
      <c r="B128" s="175" t="s">
        <v>59</v>
      </c>
      <c r="C128" s="175">
        <v>1</v>
      </c>
      <c r="D128" s="175"/>
      <c r="E128" s="178">
        <f>0.05*F126</f>
        <v>390.21499999999997</v>
      </c>
      <c r="F128" s="179">
        <f>+E128*C128</f>
        <v>390.21499999999997</v>
      </c>
    </row>
    <row r="129" spans="1:7" x14ac:dyDescent="0.25">
      <c r="A129" s="154"/>
      <c r="B129" s="155"/>
      <c r="C129" s="155"/>
      <c r="D129" s="155"/>
      <c r="E129" s="157" t="s">
        <v>117</v>
      </c>
      <c r="F129" s="160">
        <f>SUM(F128)</f>
        <v>390.21499999999997</v>
      </c>
    </row>
    <row r="130" spans="1:7" x14ac:dyDescent="0.25">
      <c r="A130" s="165"/>
      <c r="B130" s="166"/>
      <c r="C130" s="166"/>
      <c r="D130" s="166"/>
      <c r="E130" s="157"/>
      <c r="F130" s="158"/>
    </row>
    <row r="131" spans="1:7" ht="16.5" thickBot="1" x14ac:dyDescent="0.3">
      <c r="A131" s="171"/>
      <c r="B131" s="198"/>
      <c r="C131" s="209"/>
      <c r="D131" s="210" t="s">
        <v>120</v>
      </c>
      <c r="E131" s="185">
        <f>0.5*SUM(F122:F129)</f>
        <v>37971.772358450347</v>
      </c>
      <c r="F131" s="186">
        <f>+ROUNDUP(E131,0)</f>
        <v>37972</v>
      </c>
      <c r="G131" s="207">
        <v>37972</v>
      </c>
    </row>
    <row r="132" spans="1:7" ht="16.5" thickTop="1" x14ac:dyDescent="0.25"/>
    <row r="133" spans="1:7" ht="16.5" thickBot="1" x14ac:dyDescent="0.3"/>
    <row r="134" spans="1:7" ht="16.149999999999999" customHeight="1" thickTop="1" x14ac:dyDescent="0.25">
      <c r="A134" s="328" t="s">
        <v>65</v>
      </c>
      <c r="B134" s="329"/>
      <c r="C134" s="329"/>
      <c r="D134" s="329"/>
      <c r="E134" s="172"/>
      <c r="F134" s="150" t="s">
        <v>315</v>
      </c>
    </row>
    <row r="135" spans="1:7" ht="28.9" customHeight="1" x14ac:dyDescent="0.25">
      <c r="A135" s="330"/>
      <c r="B135" s="331"/>
      <c r="C135" s="331"/>
      <c r="D135" s="331"/>
      <c r="E135" s="173"/>
      <c r="F135" s="153">
        <v>2.0099999999999998</v>
      </c>
    </row>
    <row r="136" spans="1:7" x14ac:dyDescent="0.25">
      <c r="A136" s="174" t="s">
        <v>98</v>
      </c>
      <c r="B136" s="175" t="s">
        <v>13</v>
      </c>
      <c r="C136" s="176" t="s">
        <v>99</v>
      </c>
      <c r="D136" s="177" t="s">
        <v>100</v>
      </c>
      <c r="E136" s="178" t="s">
        <v>101</v>
      </c>
      <c r="F136" s="179" t="s">
        <v>102</v>
      </c>
    </row>
    <row r="137" spans="1:7" x14ac:dyDescent="0.25">
      <c r="A137" s="154"/>
      <c r="B137" s="155"/>
      <c r="C137" s="156"/>
      <c r="D137" s="180"/>
      <c r="E137" s="157"/>
      <c r="F137" s="158"/>
    </row>
    <row r="138" spans="1:7" x14ac:dyDescent="0.25">
      <c r="A138" s="159" t="s">
        <v>103</v>
      </c>
      <c r="B138" s="155"/>
      <c r="C138" s="156"/>
      <c r="D138" s="180"/>
      <c r="E138" s="157"/>
      <c r="F138" s="158"/>
    </row>
    <row r="139" spans="1:7" x14ac:dyDescent="0.25">
      <c r="A139" s="174" t="s">
        <v>316</v>
      </c>
      <c r="B139" s="175" t="s">
        <v>125</v>
      </c>
      <c r="C139" s="181">
        <v>5.0000000000000001E-3</v>
      </c>
      <c r="D139" s="177"/>
      <c r="E139" s="178">
        <v>180000</v>
      </c>
      <c r="F139" s="179">
        <f>+(1+(D139/100))*C139*E139</f>
        <v>900</v>
      </c>
    </row>
    <row r="140" spans="1:7" x14ac:dyDescent="0.25">
      <c r="A140" s="174" t="s">
        <v>262</v>
      </c>
      <c r="B140" s="175" t="s">
        <v>132</v>
      </c>
      <c r="C140" s="176">
        <v>0.05</v>
      </c>
      <c r="D140" s="177"/>
      <c r="E140" s="178">
        <v>21000</v>
      </c>
      <c r="F140" s="179">
        <f t="shared" ref="F140:F142" si="0">+(1+(D140/100))*C140*E140</f>
        <v>1050</v>
      </c>
    </row>
    <row r="141" spans="1:7" x14ac:dyDescent="0.25">
      <c r="A141" s="174" t="s">
        <v>317</v>
      </c>
      <c r="B141" s="175" t="s">
        <v>125</v>
      </c>
      <c r="C141" s="181">
        <v>4.0000000000000001E-3</v>
      </c>
      <c r="D141" s="177"/>
      <c r="E141" s="178">
        <v>80000</v>
      </c>
      <c r="F141" s="179">
        <f t="shared" si="0"/>
        <v>320</v>
      </c>
    </row>
    <row r="142" spans="1:7" x14ac:dyDescent="0.25">
      <c r="A142" s="174" t="s">
        <v>318</v>
      </c>
      <c r="B142" s="175" t="s">
        <v>125</v>
      </c>
      <c r="C142" s="176">
        <v>1</v>
      </c>
      <c r="D142" s="177">
        <v>2</v>
      </c>
      <c r="E142" s="178">
        <v>6250</v>
      </c>
      <c r="F142" s="179">
        <f t="shared" si="0"/>
        <v>6375</v>
      </c>
    </row>
    <row r="143" spans="1:7" x14ac:dyDescent="0.25">
      <c r="A143" s="154"/>
      <c r="B143" s="155"/>
      <c r="C143" s="156"/>
      <c r="D143" s="180"/>
      <c r="E143" s="157" t="s">
        <v>110</v>
      </c>
      <c r="F143" s="160">
        <f>SUM(F139:F142)</f>
        <v>8645</v>
      </c>
    </row>
    <row r="144" spans="1:7" x14ac:dyDescent="0.25">
      <c r="A144" s="159" t="s">
        <v>111</v>
      </c>
      <c r="B144" s="155"/>
      <c r="C144" s="156"/>
      <c r="D144" s="180"/>
      <c r="E144" s="157"/>
      <c r="F144" s="158"/>
    </row>
    <row r="145" spans="1:7" x14ac:dyDescent="0.25">
      <c r="A145" s="174" t="s">
        <v>319</v>
      </c>
      <c r="B145" s="175" t="s">
        <v>113</v>
      </c>
      <c r="C145" s="176">
        <v>0.03</v>
      </c>
      <c r="D145" s="177"/>
      <c r="E145" s="178">
        <v>22298</v>
      </c>
      <c r="F145" s="179">
        <f t="shared" ref="F145:F147" si="1">+(1+(D145/100))*C145*E145</f>
        <v>668.93999999999994</v>
      </c>
    </row>
    <row r="146" spans="1:7" x14ac:dyDescent="0.25">
      <c r="A146" s="174" t="s">
        <v>211</v>
      </c>
      <c r="B146" s="175" t="s">
        <v>113</v>
      </c>
      <c r="C146" s="176">
        <v>0.1</v>
      </c>
      <c r="D146" s="177"/>
      <c r="E146" s="178">
        <v>33680</v>
      </c>
      <c r="F146" s="179">
        <f t="shared" si="1"/>
        <v>3368</v>
      </c>
    </row>
    <row r="147" spans="1:7" x14ac:dyDescent="0.25">
      <c r="A147" s="174" t="s">
        <v>226</v>
      </c>
      <c r="B147" s="175" t="s">
        <v>113</v>
      </c>
      <c r="C147" s="176">
        <v>0.03</v>
      </c>
      <c r="D147" s="177"/>
      <c r="E147" s="178">
        <v>29823</v>
      </c>
      <c r="F147" s="179">
        <f t="shared" si="1"/>
        <v>894.68999999999994</v>
      </c>
    </row>
    <row r="148" spans="1:7" x14ac:dyDescent="0.25">
      <c r="A148" s="154"/>
      <c r="B148" s="155"/>
      <c r="C148" s="156"/>
      <c r="D148" s="180"/>
      <c r="E148" s="157" t="s">
        <v>114</v>
      </c>
      <c r="F148" s="160">
        <f>SUM(F145:F147)</f>
        <v>4931.63</v>
      </c>
    </row>
    <row r="149" spans="1:7" x14ac:dyDescent="0.25">
      <c r="A149" s="161" t="s">
        <v>115</v>
      </c>
      <c r="B149" s="155"/>
      <c r="C149" s="156"/>
      <c r="D149" s="180"/>
      <c r="E149" s="157"/>
      <c r="F149" s="158"/>
    </row>
    <row r="150" spans="1:7" x14ac:dyDescent="0.25">
      <c r="A150" s="174" t="s">
        <v>267</v>
      </c>
      <c r="B150" s="175" t="s">
        <v>136</v>
      </c>
      <c r="C150" s="181">
        <v>8.9999999999999993E-3</v>
      </c>
      <c r="D150" s="177"/>
      <c r="E150" s="178">
        <v>55300</v>
      </c>
      <c r="F150" s="179">
        <f t="shared" ref="F150:F154" si="2">+(1+(D150/100))*C150*E150</f>
        <v>497.7</v>
      </c>
    </row>
    <row r="151" spans="1:7" x14ac:dyDescent="0.25">
      <c r="A151" s="174" t="s">
        <v>116</v>
      </c>
      <c r="B151" s="175" t="s">
        <v>59</v>
      </c>
      <c r="C151" s="176">
        <v>1</v>
      </c>
      <c r="D151" s="177"/>
      <c r="E151" s="178">
        <f>0.05*F148</f>
        <v>246.58150000000001</v>
      </c>
      <c r="F151" s="179">
        <f>+(1+(D151/100))*C151*E151</f>
        <v>246.58150000000001</v>
      </c>
    </row>
    <row r="152" spans="1:7" x14ac:dyDescent="0.25">
      <c r="A152" s="174" t="s">
        <v>255</v>
      </c>
      <c r="B152" s="175" t="s">
        <v>136</v>
      </c>
      <c r="C152" s="176">
        <v>1E-3</v>
      </c>
      <c r="D152" s="177"/>
      <c r="E152" s="178">
        <v>56400</v>
      </c>
      <c r="F152" s="179">
        <f t="shared" si="2"/>
        <v>56.4</v>
      </c>
    </row>
    <row r="153" spans="1:7" x14ac:dyDescent="0.25">
      <c r="A153" s="174" t="s">
        <v>323</v>
      </c>
      <c r="B153" s="175" t="s">
        <v>213</v>
      </c>
      <c r="C153" s="181">
        <v>0.3</v>
      </c>
      <c r="D153" s="177"/>
      <c r="E153" s="178">
        <v>1300</v>
      </c>
      <c r="F153" s="179">
        <f t="shared" si="2"/>
        <v>390</v>
      </c>
    </row>
    <row r="154" spans="1:7" x14ac:dyDescent="0.25">
      <c r="A154" s="174" t="s">
        <v>320</v>
      </c>
      <c r="B154" s="175" t="s">
        <v>136</v>
      </c>
      <c r="C154" s="176">
        <v>0.01</v>
      </c>
      <c r="E154" s="178">
        <v>41500</v>
      </c>
      <c r="F154" s="179">
        <f t="shared" si="2"/>
        <v>415</v>
      </c>
    </row>
    <row r="155" spans="1:7" x14ac:dyDescent="0.25">
      <c r="A155" s="154"/>
      <c r="B155" s="155"/>
      <c r="C155" s="176"/>
      <c r="D155" s="180"/>
      <c r="E155" s="157" t="s">
        <v>117</v>
      </c>
      <c r="F155" s="160">
        <f>SUM(F150:F154)</f>
        <v>1605.6815000000001</v>
      </c>
    </row>
    <row r="156" spans="1:7" x14ac:dyDescent="0.25">
      <c r="A156" s="159" t="s">
        <v>118</v>
      </c>
      <c r="B156" s="155"/>
      <c r="C156" s="156"/>
      <c r="D156" s="180"/>
      <c r="E156" s="157"/>
      <c r="F156" s="158"/>
    </row>
    <row r="157" spans="1:7" x14ac:dyDescent="0.25">
      <c r="A157" s="174"/>
      <c r="B157" s="175"/>
      <c r="C157" s="176"/>
      <c r="D157" s="177"/>
      <c r="E157" s="178"/>
      <c r="F157" s="179"/>
    </row>
    <row r="158" spans="1:7" x14ac:dyDescent="0.25">
      <c r="A158" s="154"/>
      <c r="B158" s="155"/>
      <c r="C158" s="156"/>
      <c r="D158" s="180"/>
      <c r="E158" s="157" t="s">
        <v>119</v>
      </c>
      <c r="F158" s="179">
        <v>0</v>
      </c>
    </row>
    <row r="159" spans="1:7" x14ac:dyDescent="0.25">
      <c r="A159" s="154"/>
      <c r="B159" s="155"/>
      <c r="C159" s="156"/>
      <c r="D159" s="180"/>
      <c r="E159" s="157"/>
      <c r="F159" s="158"/>
    </row>
    <row r="160" spans="1:7" ht="16.5" thickBot="1" x14ac:dyDescent="0.3">
      <c r="A160" s="162"/>
      <c r="B160" s="182"/>
      <c r="C160" s="183"/>
      <c r="D160" s="184" t="s">
        <v>120</v>
      </c>
      <c r="E160" s="185">
        <f>0.5*(SUM(F138:F155))</f>
        <v>15182.3115</v>
      </c>
      <c r="F160" s="186">
        <f>+ROUNDUP(E160,0)</f>
        <v>15183</v>
      </c>
      <c r="G160" s="207">
        <v>15183</v>
      </c>
    </row>
    <row r="161" spans="1:7" ht="16.5" thickTop="1" x14ac:dyDescent="0.25"/>
    <row r="162" spans="1:7" ht="16.5" thickBot="1" x14ac:dyDescent="0.3"/>
    <row r="163" spans="1:7" ht="16.5" thickTop="1" x14ac:dyDescent="0.25">
      <c r="A163" s="328" t="s">
        <v>362</v>
      </c>
      <c r="B163" s="329"/>
      <c r="C163" s="329"/>
      <c r="D163" s="329"/>
      <c r="E163" s="172"/>
      <c r="F163" s="150" t="s">
        <v>97</v>
      </c>
      <c r="G163" s="187"/>
    </row>
    <row r="164" spans="1:7" x14ac:dyDescent="0.25">
      <c r="A164" s="330"/>
      <c r="B164" s="331"/>
      <c r="C164" s="331"/>
      <c r="D164" s="331"/>
      <c r="E164" s="173"/>
      <c r="F164" s="153">
        <v>2.02</v>
      </c>
      <c r="G164" s="187"/>
    </row>
    <row r="165" spans="1:7" x14ac:dyDescent="0.25">
      <c r="A165" s="174" t="s">
        <v>98</v>
      </c>
      <c r="B165" s="175" t="s">
        <v>13</v>
      </c>
      <c r="C165" s="176" t="s">
        <v>99</v>
      </c>
      <c r="D165" s="177" t="s">
        <v>100</v>
      </c>
      <c r="E165" s="178" t="s">
        <v>101</v>
      </c>
      <c r="F165" s="179" t="s">
        <v>102</v>
      </c>
      <c r="G165" s="187"/>
    </row>
    <row r="166" spans="1:7" x14ac:dyDescent="0.25">
      <c r="A166" s="154"/>
      <c r="B166" s="155"/>
      <c r="C166" s="156"/>
      <c r="D166" s="180"/>
      <c r="E166" s="157"/>
      <c r="F166" s="158"/>
      <c r="G166" s="187"/>
    </row>
    <row r="167" spans="1:7" x14ac:dyDescent="0.25">
      <c r="A167" s="159" t="s">
        <v>103</v>
      </c>
      <c r="B167" s="155"/>
      <c r="C167" s="156"/>
      <c r="D167" s="180"/>
      <c r="E167" s="157"/>
      <c r="F167" s="158"/>
      <c r="G167" s="187"/>
    </row>
    <row r="168" spans="1:7" x14ac:dyDescent="0.25">
      <c r="A168" s="174" t="s">
        <v>321</v>
      </c>
      <c r="B168" s="175" t="s">
        <v>125</v>
      </c>
      <c r="C168" s="176">
        <v>1.56</v>
      </c>
      <c r="D168" s="177"/>
      <c r="E168" s="178">
        <v>5640</v>
      </c>
      <c r="F168" s="179">
        <f>+C168*E168</f>
        <v>8798.4</v>
      </c>
      <c r="G168" s="187"/>
    </row>
    <row r="169" spans="1:7" x14ac:dyDescent="0.25">
      <c r="A169" s="174" t="s">
        <v>322</v>
      </c>
      <c r="B169" s="175" t="s">
        <v>13</v>
      </c>
      <c r="C169" s="176">
        <v>2</v>
      </c>
      <c r="D169" s="177"/>
      <c r="E169" s="178">
        <v>1690</v>
      </c>
      <c r="F169" s="179">
        <f>+C169*E169</f>
        <v>3380</v>
      </c>
      <c r="G169" s="187"/>
    </row>
    <row r="170" spans="1:7" x14ac:dyDescent="0.25">
      <c r="A170" s="154"/>
      <c r="B170" s="155"/>
      <c r="C170" s="156"/>
      <c r="D170" s="180"/>
      <c r="E170" s="157" t="s">
        <v>110</v>
      </c>
      <c r="F170" s="160">
        <f>SUM(F168:F169)</f>
        <v>12178.4</v>
      </c>
      <c r="G170" s="187"/>
    </row>
    <row r="171" spans="1:7" x14ac:dyDescent="0.25">
      <c r="A171" s="159" t="s">
        <v>111</v>
      </c>
      <c r="B171" s="155"/>
      <c r="C171" s="156"/>
      <c r="D171" s="180"/>
      <c r="E171" s="157"/>
      <c r="F171" s="158"/>
      <c r="G171" s="187"/>
    </row>
    <row r="172" spans="1:7" x14ac:dyDescent="0.25">
      <c r="A172" s="174" t="s">
        <v>112</v>
      </c>
      <c r="B172" s="175" t="s">
        <v>113</v>
      </c>
      <c r="C172" s="176">
        <v>0.1</v>
      </c>
      <c r="D172" s="177"/>
      <c r="E172" s="178">
        <v>24195</v>
      </c>
      <c r="F172" s="179">
        <v>2419.5</v>
      </c>
      <c r="G172" s="187"/>
    </row>
    <row r="173" spans="1:7" x14ac:dyDescent="0.25">
      <c r="A173" s="174" t="s">
        <v>211</v>
      </c>
      <c r="B173" s="175" t="s">
        <v>113</v>
      </c>
      <c r="C173" s="176">
        <v>8.0000000000000002E-3</v>
      </c>
      <c r="D173" s="177"/>
      <c r="E173" s="178">
        <v>29034</v>
      </c>
      <c r="F173" s="179">
        <v>232.27</v>
      </c>
      <c r="G173" s="187"/>
    </row>
    <row r="174" spans="1:7" x14ac:dyDescent="0.25">
      <c r="A174" s="154"/>
      <c r="B174" s="155"/>
      <c r="C174" s="156"/>
      <c r="D174" s="180"/>
      <c r="E174" s="157" t="s">
        <v>114</v>
      </c>
      <c r="F174" s="160">
        <v>2651.77</v>
      </c>
      <c r="G174" s="187"/>
    </row>
    <row r="175" spans="1:7" x14ac:dyDescent="0.25">
      <c r="A175" s="161" t="s">
        <v>115</v>
      </c>
      <c r="B175" s="155"/>
      <c r="C175" s="156"/>
      <c r="D175" s="180"/>
      <c r="E175" s="157"/>
      <c r="F175" s="158"/>
      <c r="G175" s="187"/>
    </row>
    <row r="176" spans="1:7" x14ac:dyDescent="0.25">
      <c r="A176" s="174" t="s">
        <v>116</v>
      </c>
      <c r="B176" s="175" t="s">
        <v>59</v>
      </c>
      <c r="C176" s="176">
        <v>0.10099999999999999</v>
      </c>
      <c r="D176" s="177"/>
      <c r="E176" s="178">
        <v>1690</v>
      </c>
      <c r="F176" s="179">
        <v>170.69</v>
      </c>
      <c r="G176" s="187"/>
    </row>
    <row r="177" spans="1:7" x14ac:dyDescent="0.25">
      <c r="A177" s="174" t="s">
        <v>323</v>
      </c>
      <c r="B177" s="175" t="s">
        <v>213</v>
      </c>
      <c r="C177" s="176">
        <v>0.3</v>
      </c>
      <c r="D177" s="177"/>
      <c r="E177" s="178">
        <v>3000</v>
      </c>
      <c r="F177" s="179">
        <f>+C177*E177</f>
        <v>900</v>
      </c>
      <c r="G177" s="187"/>
    </row>
    <row r="178" spans="1:7" x14ac:dyDescent="0.25">
      <c r="A178" s="154"/>
      <c r="B178" s="155"/>
      <c r="C178" s="156"/>
      <c r="D178" s="180"/>
      <c r="E178" s="157" t="s">
        <v>117</v>
      </c>
      <c r="F178" s="160">
        <f>SUM(F176:F177)</f>
        <v>1070.69</v>
      </c>
      <c r="G178" s="187"/>
    </row>
    <row r="179" spans="1:7" x14ac:dyDescent="0.25">
      <c r="A179" s="159" t="s">
        <v>118</v>
      </c>
      <c r="B179" s="155"/>
      <c r="C179" s="156"/>
      <c r="D179" s="180"/>
      <c r="E179" s="157"/>
      <c r="F179" s="158"/>
      <c r="G179" s="187"/>
    </row>
    <row r="180" spans="1:7" x14ac:dyDescent="0.25">
      <c r="A180" s="174"/>
      <c r="B180" s="175"/>
      <c r="C180" s="176"/>
      <c r="D180" s="177"/>
      <c r="E180" s="178"/>
      <c r="F180" s="179"/>
      <c r="G180" s="151"/>
    </row>
    <row r="181" spans="1:7" x14ac:dyDescent="0.25">
      <c r="A181" s="154"/>
      <c r="B181" s="155"/>
      <c r="C181" s="156"/>
      <c r="D181" s="180"/>
      <c r="E181" s="157" t="s">
        <v>119</v>
      </c>
      <c r="F181" s="179">
        <v>0</v>
      </c>
      <c r="G181" s="187"/>
    </row>
    <row r="182" spans="1:7" x14ac:dyDescent="0.25">
      <c r="A182" s="154"/>
      <c r="B182" s="155"/>
      <c r="C182" s="156"/>
      <c r="D182" s="180"/>
      <c r="E182" s="157"/>
      <c r="F182" s="158"/>
      <c r="G182" s="187"/>
    </row>
    <row r="183" spans="1:7" ht="16.5" thickBot="1" x14ac:dyDescent="0.3">
      <c r="A183" s="162"/>
      <c r="B183" s="182"/>
      <c r="C183" s="183"/>
      <c r="D183" s="184" t="s">
        <v>120</v>
      </c>
      <c r="E183" s="185">
        <f>+F170+F174+F178</f>
        <v>15900.86</v>
      </c>
      <c r="F183" s="186">
        <f>+ROUND(E183,0)</f>
        <v>15901</v>
      </c>
      <c r="G183" s="187"/>
    </row>
    <row r="184" spans="1:7" ht="16.5" thickTop="1" x14ac:dyDescent="0.25"/>
    <row r="185" spans="1:7" ht="16.5" thickBot="1" x14ac:dyDescent="0.3"/>
    <row r="186" spans="1:7" ht="16.5" thickTop="1" x14ac:dyDescent="0.25">
      <c r="A186" s="332" t="s">
        <v>361</v>
      </c>
      <c r="B186" s="333"/>
      <c r="C186" s="333"/>
      <c r="D186" s="333"/>
      <c r="E186" s="149"/>
      <c r="F186" s="163" t="s">
        <v>221</v>
      </c>
    </row>
    <row r="187" spans="1:7" x14ac:dyDescent="0.25">
      <c r="A187" s="334"/>
      <c r="B187" s="335"/>
      <c r="C187" s="335"/>
      <c r="D187" s="335"/>
      <c r="E187" s="152"/>
      <c r="F187" s="164">
        <v>2.0299999999999998</v>
      </c>
    </row>
    <row r="188" spans="1:7" x14ac:dyDescent="0.25">
      <c r="A188" s="188" t="s">
        <v>98</v>
      </c>
      <c r="B188" s="189" t="s">
        <v>13</v>
      </c>
      <c r="C188" s="190" t="s">
        <v>99</v>
      </c>
      <c r="D188" s="191" t="s">
        <v>100</v>
      </c>
      <c r="E188" s="192" t="s">
        <v>101</v>
      </c>
      <c r="F188" s="179" t="s">
        <v>102</v>
      </c>
    </row>
    <row r="189" spans="1:7" x14ac:dyDescent="0.25">
      <c r="A189" s="165"/>
      <c r="B189" s="166"/>
      <c r="C189" s="167"/>
      <c r="D189" s="168"/>
      <c r="E189" s="157"/>
      <c r="F189" s="158"/>
    </row>
    <row r="190" spans="1:7" x14ac:dyDescent="0.25">
      <c r="A190" s="169" t="s">
        <v>103</v>
      </c>
      <c r="B190" s="166"/>
      <c r="C190" s="167"/>
      <c r="D190" s="168"/>
      <c r="E190" s="157"/>
      <c r="F190" s="158"/>
    </row>
    <row r="191" spans="1:7" x14ac:dyDescent="0.25">
      <c r="A191" s="193" t="s">
        <v>324</v>
      </c>
      <c r="B191" s="194" t="s">
        <v>13</v>
      </c>
      <c r="C191" s="195">
        <v>7.4999999999999997E-2</v>
      </c>
      <c r="D191" s="196">
        <v>1</v>
      </c>
      <c r="E191" s="178">
        <v>724910</v>
      </c>
      <c r="F191" s="179">
        <f>+(1+(D191/100))*C191*E191</f>
        <v>54911.932499999995</v>
      </c>
    </row>
    <row r="192" spans="1:7" x14ac:dyDescent="0.25">
      <c r="A192" s="193" t="s">
        <v>325</v>
      </c>
      <c r="B192" s="194" t="s">
        <v>13</v>
      </c>
      <c r="C192" s="195">
        <v>2</v>
      </c>
      <c r="D192" s="196"/>
      <c r="E192" s="178">
        <f>756*1.19</f>
        <v>899.64</v>
      </c>
      <c r="F192" s="179">
        <f t="shared" ref="F192:F193" si="3">+(1+(D192/100))*C192*E192</f>
        <v>1799.28</v>
      </c>
    </row>
    <row r="193" spans="1:7" x14ac:dyDescent="0.25">
      <c r="A193" s="193" t="s">
        <v>326</v>
      </c>
      <c r="B193" s="194" t="s">
        <v>13</v>
      </c>
      <c r="C193" s="195">
        <v>2.665</v>
      </c>
      <c r="D193" s="196">
        <v>1</v>
      </c>
      <c r="E193" s="178">
        <f>1200*1.19</f>
        <v>1428</v>
      </c>
      <c r="F193" s="179">
        <f t="shared" si="3"/>
        <v>3843.6762000000003</v>
      </c>
    </row>
    <row r="194" spans="1:7" x14ac:dyDescent="0.25">
      <c r="A194" s="165"/>
      <c r="B194" s="166"/>
      <c r="C194" s="167"/>
      <c r="D194" s="168"/>
      <c r="E194" s="157" t="s">
        <v>110</v>
      </c>
      <c r="F194" s="197">
        <f>SUM(F191:F193)</f>
        <v>60554.888699999996</v>
      </c>
    </row>
    <row r="195" spans="1:7" x14ac:dyDescent="0.25">
      <c r="A195" s="169" t="s">
        <v>111</v>
      </c>
      <c r="B195" s="166"/>
      <c r="C195" s="167"/>
      <c r="D195" s="168"/>
      <c r="E195" s="157"/>
      <c r="F195" s="158"/>
    </row>
    <row r="196" spans="1:7" x14ac:dyDescent="0.25">
      <c r="A196" s="193" t="s">
        <v>307</v>
      </c>
      <c r="B196" s="194" t="s">
        <v>113</v>
      </c>
      <c r="C196" s="195">
        <v>0.3</v>
      </c>
      <c r="D196" s="196"/>
      <c r="E196" s="178">
        <v>39215</v>
      </c>
      <c r="F196" s="179">
        <f>+(1+(D196/100))*C196*E196</f>
        <v>11764.5</v>
      </c>
    </row>
    <row r="197" spans="1:7" x14ac:dyDescent="0.25">
      <c r="A197" s="165"/>
      <c r="B197" s="166"/>
      <c r="C197" s="167"/>
      <c r="D197" s="168"/>
      <c r="E197" s="201"/>
      <c r="F197" s="179"/>
    </row>
    <row r="198" spans="1:7" x14ac:dyDescent="0.25">
      <c r="A198" s="165"/>
      <c r="B198" s="166"/>
      <c r="C198" s="167"/>
      <c r="D198" s="168"/>
      <c r="E198" s="157" t="s">
        <v>147</v>
      </c>
      <c r="F198" s="197">
        <f>SUM(F196)</f>
        <v>11764.5</v>
      </c>
    </row>
    <row r="199" spans="1:7" x14ac:dyDescent="0.25">
      <c r="A199" s="170" t="s">
        <v>115</v>
      </c>
      <c r="B199" s="166"/>
      <c r="C199" s="167"/>
      <c r="D199" s="168"/>
      <c r="E199" s="157"/>
      <c r="F199" s="158"/>
    </row>
    <row r="200" spans="1:7" x14ac:dyDescent="0.25">
      <c r="A200" s="174" t="s">
        <v>323</v>
      </c>
      <c r="B200" s="175" t="s">
        <v>213</v>
      </c>
      <c r="C200" s="176">
        <v>0.05</v>
      </c>
      <c r="D200" s="177"/>
      <c r="E200" s="178">
        <v>3000</v>
      </c>
      <c r="F200" s="179">
        <f>+C200*E200</f>
        <v>150</v>
      </c>
    </row>
    <row r="201" spans="1:7" x14ac:dyDescent="0.25">
      <c r="A201" s="193" t="s">
        <v>116</v>
      </c>
      <c r="B201" s="194" t="s">
        <v>59</v>
      </c>
      <c r="C201" s="195">
        <v>1</v>
      </c>
      <c r="D201" s="196"/>
      <c r="E201" s="178">
        <f>0.05*F198</f>
        <v>588.22500000000002</v>
      </c>
      <c r="F201" s="179">
        <f>+(1+(D201/100))*C201*E201</f>
        <v>588.22500000000002</v>
      </c>
    </row>
    <row r="202" spans="1:7" x14ac:dyDescent="0.25">
      <c r="A202" s="165"/>
      <c r="B202" s="166"/>
      <c r="C202" s="167"/>
      <c r="D202" s="168"/>
      <c r="E202" s="157" t="s">
        <v>117</v>
      </c>
      <c r="F202" s="197">
        <f>SUM(F201)</f>
        <v>588.22500000000002</v>
      </c>
    </row>
    <row r="203" spans="1:7" x14ac:dyDescent="0.25">
      <c r="A203" s="169" t="s">
        <v>118</v>
      </c>
      <c r="B203" s="166"/>
      <c r="C203" s="167"/>
      <c r="D203" s="168"/>
      <c r="E203" s="157"/>
      <c r="F203" s="158"/>
    </row>
    <row r="204" spans="1:7" x14ac:dyDescent="0.25">
      <c r="A204" s="193"/>
      <c r="B204" s="194"/>
      <c r="C204" s="195"/>
      <c r="D204" s="196"/>
      <c r="E204" s="178"/>
      <c r="F204" s="179"/>
    </row>
    <row r="205" spans="1:7" x14ac:dyDescent="0.25">
      <c r="A205" s="165"/>
      <c r="B205" s="166"/>
      <c r="C205" s="167"/>
      <c r="D205" s="168"/>
      <c r="E205" s="157" t="s">
        <v>160</v>
      </c>
      <c r="F205" s="179">
        <v>0</v>
      </c>
    </row>
    <row r="206" spans="1:7" x14ac:dyDescent="0.25">
      <c r="A206" s="165"/>
      <c r="B206" s="166"/>
      <c r="C206" s="167"/>
      <c r="D206" s="168"/>
      <c r="E206" s="157"/>
      <c r="F206" s="158"/>
    </row>
    <row r="207" spans="1:7" ht="16.5" thickBot="1" x14ac:dyDescent="0.3">
      <c r="A207" s="171"/>
      <c r="B207" s="198"/>
      <c r="C207" s="199"/>
      <c r="D207" s="200" t="s">
        <v>120</v>
      </c>
      <c r="E207" s="185">
        <f>0.5*(SUM(F191:F202))</f>
        <v>72982.613700000002</v>
      </c>
      <c r="F207" s="186">
        <f>+ROUNDUP(E207,0)</f>
        <v>72983</v>
      </c>
      <c r="G207" s="207">
        <v>72983</v>
      </c>
    </row>
    <row r="208" spans="1:7" ht="17.25" thickTop="1" thickBot="1" x14ac:dyDescent="0.3"/>
    <row r="209" spans="1:6" ht="16.5" thickTop="1" x14ac:dyDescent="0.25">
      <c r="A209" s="332" t="s">
        <v>329</v>
      </c>
      <c r="B209" s="333"/>
      <c r="C209" s="333"/>
      <c r="D209" s="333"/>
      <c r="E209" s="149"/>
      <c r="F209" s="163" t="s">
        <v>327</v>
      </c>
    </row>
    <row r="210" spans="1:6" x14ac:dyDescent="0.25">
      <c r="A210" s="334"/>
      <c r="B210" s="335"/>
      <c r="C210" s="335"/>
      <c r="D210" s="335"/>
      <c r="E210" s="152"/>
      <c r="F210" s="164">
        <v>2.04</v>
      </c>
    </row>
    <row r="211" spans="1:6" x14ac:dyDescent="0.25">
      <c r="A211" s="188" t="s">
        <v>98</v>
      </c>
      <c r="B211" s="189" t="s">
        <v>13</v>
      </c>
      <c r="C211" s="190" t="s">
        <v>99</v>
      </c>
      <c r="D211" s="191" t="s">
        <v>100</v>
      </c>
      <c r="E211" s="192" t="s">
        <v>101</v>
      </c>
      <c r="F211" s="179" t="s">
        <v>102</v>
      </c>
    </row>
    <row r="212" spans="1:6" x14ac:dyDescent="0.25">
      <c r="A212" s="165"/>
      <c r="B212" s="166"/>
      <c r="C212" s="167"/>
      <c r="D212" s="168"/>
      <c r="E212" s="157"/>
      <c r="F212" s="158"/>
    </row>
    <row r="213" spans="1:6" x14ac:dyDescent="0.25">
      <c r="A213" s="169" t="s">
        <v>103</v>
      </c>
      <c r="B213" s="166"/>
      <c r="C213" s="167"/>
      <c r="D213" s="168"/>
      <c r="E213" s="157"/>
      <c r="F213" s="158"/>
    </row>
    <row r="214" spans="1:6" x14ac:dyDescent="0.25">
      <c r="A214" s="193" t="s">
        <v>325</v>
      </c>
      <c r="B214" s="194" t="s">
        <v>13</v>
      </c>
      <c r="C214" s="195">
        <v>4</v>
      </c>
      <c r="D214" s="196"/>
      <c r="E214" s="178">
        <v>899.64</v>
      </c>
      <c r="F214" s="179">
        <v>3598.56</v>
      </c>
    </row>
    <row r="215" spans="1:6" x14ac:dyDescent="0.25">
      <c r="A215" s="193" t="s">
        <v>328</v>
      </c>
      <c r="B215" s="194" t="s">
        <v>13</v>
      </c>
      <c r="C215" s="195">
        <v>1</v>
      </c>
      <c r="D215" s="196"/>
      <c r="E215" s="178">
        <v>49905</v>
      </c>
      <c r="F215" s="179">
        <f>+(1+(D215/100))*C215*E215</f>
        <v>49905</v>
      </c>
    </row>
    <row r="216" spans="1:6" x14ac:dyDescent="0.25">
      <c r="A216" s="165"/>
      <c r="B216" s="166"/>
      <c r="C216" s="167"/>
      <c r="D216" s="168"/>
      <c r="E216" s="157" t="s">
        <v>110</v>
      </c>
      <c r="F216" s="197">
        <f>SUM(F214:F215)</f>
        <v>53503.56</v>
      </c>
    </row>
    <row r="217" spans="1:6" x14ac:dyDescent="0.25">
      <c r="A217" s="169" t="s">
        <v>111</v>
      </c>
      <c r="B217" s="166"/>
      <c r="C217" s="167"/>
      <c r="D217" s="168"/>
      <c r="E217" s="157"/>
      <c r="F217" s="158"/>
    </row>
    <row r="218" spans="1:6" x14ac:dyDescent="0.25">
      <c r="A218" s="193" t="s">
        <v>112</v>
      </c>
      <c r="B218" s="194" t="s">
        <v>113</v>
      </c>
      <c r="C218" s="195">
        <v>0.5</v>
      </c>
      <c r="D218" s="196"/>
      <c r="E218" s="178">
        <v>28067</v>
      </c>
      <c r="F218" s="179">
        <f>+(1+(D218/100))*C218*E218</f>
        <v>14033.5</v>
      </c>
    </row>
    <row r="219" spans="1:6" x14ac:dyDescent="0.25">
      <c r="A219" s="165"/>
      <c r="B219" s="166"/>
      <c r="C219" s="167"/>
      <c r="D219" s="168"/>
      <c r="E219" s="157" t="s">
        <v>147</v>
      </c>
      <c r="F219" s="197">
        <f>SUM(F218)</f>
        <v>14033.5</v>
      </c>
    </row>
    <row r="220" spans="1:6" x14ac:dyDescent="0.25">
      <c r="A220" s="170" t="s">
        <v>115</v>
      </c>
      <c r="B220" s="166"/>
      <c r="C220" s="167"/>
      <c r="D220" s="168"/>
      <c r="E220" s="157"/>
      <c r="F220" s="158"/>
    </row>
    <row r="221" spans="1:6" x14ac:dyDescent="0.25">
      <c r="A221" s="174" t="s">
        <v>323</v>
      </c>
      <c r="B221" s="175" t="s">
        <v>213</v>
      </c>
      <c r="C221" s="176">
        <v>0.05</v>
      </c>
      <c r="D221" s="177"/>
      <c r="E221" s="178">
        <v>3000</v>
      </c>
      <c r="F221" s="179">
        <f>+C221*E221</f>
        <v>150</v>
      </c>
    </row>
    <row r="222" spans="1:6" x14ac:dyDescent="0.25">
      <c r="A222" s="193" t="s">
        <v>116</v>
      </c>
      <c r="B222" s="194" t="s">
        <v>59</v>
      </c>
      <c r="C222" s="195">
        <v>1</v>
      </c>
      <c r="D222" s="196"/>
      <c r="E222" s="178">
        <f>0.05*F219</f>
        <v>701.67500000000007</v>
      </c>
      <c r="F222" s="179">
        <f>+(1+(D222/100))*C222*E222</f>
        <v>701.67500000000007</v>
      </c>
    </row>
    <row r="223" spans="1:6" x14ac:dyDescent="0.25">
      <c r="A223" s="165"/>
      <c r="B223" s="166"/>
      <c r="C223" s="167"/>
      <c r="D223" s="168"/>
      <c r="E223" s="157" t="s">
        <v>117</v>
      </c>
      <c r="F223" s="197">
        <f>SUM(F222)</f>
        <v>701.67500000000007</v>
      </c>
    </row>
    <row r="224" spans="1:6" x14ac:dyDescent="0.25">
      <c r="A224" s="169" t="s">
        <v>118</v>
      </c>
      <c r="B224" s="166"/>
      <c r="C224" s="167"/>
      <c r="D224" s="168"/>
      <c r="E224" s="157"/>
      <c r="F224" s="158"/>
    </row>
    <row r="225" spans="1:7" x14ac:dyDescent="0.25">
      <c r="A225" s="193"/>
      <c r="B225" s="194"/>
      <c r="C225" s="195"/>
      <c r="D225" s="196"/>
      <c r="E225" s="178"/>
      <c r="F225" s="179"/>
    </row>
    <row r="226" spans="1:7" x14ac:dyDescent="0.25">
      <c r="A226" s="165"/>
      <c r="B226" s="166"/>
      <c r="C226" s="167"/>
      <c r="D226" s="168"/>
      <c r="E226" s="157" t="s">
        <v>160</v>
      </c>
      <c r="F226" s="179">
        <v>0</v>
      </c>
    </row>
    <row r="227" spans="1:7" x14ac:dyDescent="0.25">
      <c r="A227" s="165"/>
      <c r="B227" s="166"/>
      <c r="C227" s="167"/>
      <c r="D227" s="168"/>
      <c r="E227" s="157"/>
      <c r="F227" s="158"/>
    </row>
    <row r="228" spans="1:7" ht="16.5" thickBot="1" x14ac:dyDescent="0.3">
      <c r="A228" s="171"/>
      <c r="B228" s="198"/>
      <c r="C228" s="199"/>
      <c r="D228" s="200" t="s">
        <v>120</v>
      </c>
      <c r="E228" s="185">
        <f>0.5*(SUM(F214:F223))</f>
        <v>68313.734999999986</v>
      </c>
      <c r="F228" s="186">
        <f>+ROUNDUP(E228,0)</f>
        <v>68314</v>
      </c>
      <c r="G228" s="207">
        <v>68313</v>
      </c>
    </row>
    <row r="229" spans="1:7" ht="16.5" thickTop="1" x14ac:dyDescent="0.25"/>
    <row r="230" spans="1:7" ht="16.5" thickBot="1" x14ac:dyDescent="0.3"/>
    <row r="231" spans="1:7" ht="16.5" thickTop="1" x14ac:dyDescent="0.25">
      <c r="A231" s="332" t="s">
        <v>330</v>
      </c>
      <c r="B231" s="333"/>
      <c r="C231" s="333"/>
      <c r="D231" s="333"/>
      <c r="E231" s="149"/>
      <c r="F231" s="163" t="s">
        <v>221</v>
      </c>
    </row>
    <row r="232" spans="1:7" x14ac:dyDescent="0.25">
      <c r="A232" s="334"/>
      <c r="B232" s="335"/>
      <c r="C232" s="335"/>
      <c r="D232" s="335"/>
      <c r="E232" s="152"/>
      <c r="F232" s="164">
        <v>2.0499999999999998</v>
      </c>
    </row>
    <row r="233" spans="1:7" x14ac:dyDescent="0.25">
      <c r="A233" s="188" t="s">
        <v>98</v>
      </c>
      <c r="B233" s="189" t="s">
        <v>13</v>
      </c>
      <c r="C233" s="190" t="s">
        <v>99</v>
      </c>
      <c r="D233" s="191" t="s">
        <v>100</v>
      </c>
      <c r="E233" s="192" t="s">
        <v>101</v>
      </c>
      <c r="F233" s="179" t="s">
        <v>102</v>
      </c>
    </row>
    <row r="234" spans="1:7" x14ac:dyDescent="0.25">
      <c r="A234" s="165"/>
      <c r="B234" s="166"/>
      <c r="C234" s="167"/>
      <c r="D234" s="168"/>
      <c r="E234" s="157"/>
      <c r="F234" s="158"/>
    </row>
    <row r="235" spans="1:7" x14ac:dyDescent="0.25">
      <c r="A235" s="169" t="s">
        <v>103</v>
      </c>
      <c r="B235" s="166"/>
      <c r="C235" s="167"/>
      <c r="D235" s="168"/>
      <c r="E235" s="157"/>
      <c r="F235" s="158"/>
    </row>
    <row r="236" spans="1:7" x14ac:dyDescent="0.25">
      <c r="A236" s="193" t="s">
        <v>331</v>
      </c>
      <c r="B236" s="194" t="s">
        <v>125</v>
      </c>
      <c r="C236" s="195">
        <v>0.1</v>
      </c>
      <c r="D236" s="196"/>
      <c r="E236" s="178">
        <v>5598</v>
      </c>
      <c r="F236" s="179">
        <v>559.79999999999995</v>
      </c>
    </row>
    <row r="237" spans="1:7" x14ac:dyDescent="0.25">
      <c r="A237" s="193" t="s">
        <v>332</v>
      </c>
      <c r="B237" s="194" t="s">
        <v>13</v>
      </c>
      <c r="C237" s="195">
        <v>0.35499999999999998</v>
      </c>
      <c r="D237" s="196">
        <v>1</v>
      </c>
      <c r="E237" s="178">
        <v>5281</v>
      </c>
      <c r="F237" s="179">
        <v>1893.5</v>
      </c>
    </row>
    <row r="238" spans="1:7" x14ac:dyDescent="0.25">
      <c r="A238" s="193" t="s">
        <v>333</v>
      </c>
      <c r="B238" s="194" t="s">
        <v>13</v>
      </c>
      <c r="C238" s="195">
        <v>0.55000000000000004</v>
      </c>
      <c r="D238" s="196">
        <v>1</v>
      </c>
      <c r="E238" s="178">
        <v>3169</v>
      </c>
      <c r="F238" s="179">
        <v>1760.37</v>
      </c>
    </row>
    <row r="239" spans="1:7" x14ac:dyDescent="0.25">
      <c r="A239" s="193" t="s">
        <v>334</v>
      </c>
      <c r="B239" s="194" t="s">
        <v>13</v>
      </c>
      <c r="C239" s="195">
        <v>0.7</v>
      </c>
      <c r="D239" s="196">
        <v>1</v>
      </c>
      <c r="E239" s="178">
        <v>4014</v>
      </c>
      <c r="F239" s="179">
        <v>2837.89</v>
      </c>
    </row>
    <row r="240" spans="1:7" x14ac:dyDescent="0.25">
      <c r="A240" s="193" t="s">
        <v>335</v>
      </c>
      <c r="B240" s="194" t="s">
        <v>106</v>
      </c>
      <c r="C240" s="195">
        <v>0.05</v>
      </c>
      <c r="D240" s="196"/>
      <c r="E240" s="178">
        <v>4119</v>
      </c>
      <c r="F240" s="179">
        <v>205.95</v>
      </c>
    </row>
    <row r="241" spans="1:6" x14ac:dyDescent="0.25">
      <c r="A241" s="193" t="s">
        <v>336</v>
      </c>
      <c r="B241" s="194" t="s">
        <v>13</v>
      </c>
      <c r="C241" s="195">
        <v>0.5</v>
      </c>
      <c r="D241" s="196"/>
      <c r="E241" s="178">
        <v>527</v>
      </c>
      <c r="F241" s="179">
        <v>263.5</v>
      </c>
    </row>
    <row r="242" spans="1:6" x14ac:dyDescent="0.25">
      <c r="A242" s="193" t="s">
        <v>337</v>
      </c>
      <c r="B242" s="194" t="s">
        <v>13</v>
      </c>
      <c r="C242" s="195">
        <v>1.05</v>
      </c>
      <c r="D242" s="196">
        <v>2</v>
      </c>
      <c r="E242" s="178">
        <v>34538</v>
      </c>
      <c r="F242" s="179">
        <v>36990.19</v>
      </c>
    </row>
    <row r="243" spans="1:6" x14ac:dyDescent="0.25">
      <c r="A243" s="193" t="s">
        <v>338</v>
      </c>
      <c r="B243" s="194" t="s">
        <v>13</v>
      </c>
      <c r="C243" s="195">
        <v>0.05</v>
      </c>
      <c r="D243" s="196">
        <v>1</v>
      </c>
      <c r="E243" s="178">
        <v>13942</v>
      </c>
      <c r="F243" s="179">
        <v>704.07</v>
      </c>
    </row>
    <row r="244" spans="1:6" x14ac:dyDescent="0.25">
      <c r="A244" s="193" t="s">
        <v>339</v>
      </c>
      <c r="B244" s="194" t="s">
        <v>13</v>
      </c>
      <c r="C244" s="195">
        <v>6.5000000000000002E-2</v>
      </c>
      <c r="D244" s="196">
        <v>1</v>
      </c>
      <c r="E244" s="178">
        <v>14153</v>
      </c>
      <c r="F244" s="179">
        <v>929.14</v>
      </c>
    </row>
    <row r="245" spans="1:6" x14ac:dyDescent="0.25">
      <c r="A245" s="193" t="s">
        <v>340</v>
      </c>
      <c r="B245" s="194" t="s">
        <v>13</v>
      </c>
      <c r="C245" s="195">
        <v>6.5000000000000002E-2</v>
      </c>
      <c r="D245" s="196">
        <v>1</v>
      </c>
      <c r="E245" s="178">
        <v>19540</v>
      </c>
      <c r="F245" s="179">
        <v>1282.8</v>
      </c>
    </row>
    <row r="246" spans="1:6" x14ac:dyDescent="0.25">
      <c r="A246" s="193" t="s">
        <v>341</v>
      </c>
      <c r="B246" s="194" t="s">
        <v>13</v>
      </c>
      <c r="C246" s="195">
        <v>0.125</v>
      </c>
      <c r="D246" s="196">
        <v>1</v>
      </c>
      <c r="E246" s="178">
        <v>18167</v>
      </c>
      <c r="F246" s="179">
        <v>2293.58</v>
      </c>
    </row>
    <row r="247" spans="1:6" x14ac:dyDescent="0.25">
      <c r="A247" s="165"/>
      <c r="B247" s="166"/>
      <c r="C247" s="167"/>
      <c r="D247" s="168"/>
      <c r="E247" s="157" t="s">
        <v>110</v>
      </c>
      <c r="F247" s="197">
        <f>SUM(F236:F246)</f>
        <v>49720.790000000008</v>
      </c>
    </row>
    <row r="248" spans="1:6" x14ac:dyDescent="0.25">
      <c r="A248" s="169" t="s">
        <v>111</v>
      </c>
      <c r="B248" s="166"/>
      <c r="C248" s="167"/>
      <c r="D248" s="168"/>
      <c r="E248" s="157"/>
      <c r="F248" s="158"/>
    </row>
    <row r="249" spans="1:6" x14ac:dyDescent="0.25">
      <c r="A249" s="193" t="s">
        <v>342</v>
      </c>
      <c r="B249" s="194" t="s">
        <v>113</v>
      </c>
      <c r="C249" s="195">
        <v>0.6</v>
      </c>
      <c r="D249" s="196"/>
      <c r="E249" s="178">
        <v>24195</v>
      </c>
      <c r="F249" s="179">
        <v>14517</v>
      </c>
    </row>
    <row r="250" spans="1:6" x14ac:dyDescent="0.25">
      <c r="A250" s="165"/>
      <c r="B250" s="166"/>
      <c r="C250" s="167"/>
      <c r="D250" s="168"/>
      <c r="E250" s="157" t="s">
        <v>147</v>
      </c>
      <c r="F250" s="197">
        <v>14517</v>
      </c>
    </row>
    <row r="251" spans="1:6" x14ac:dyDescent="0.25">
      <c r="A251" s="170" t="s">
        <v>115</v>
      </c>
      <c r="B251" s="166"/>
      <c r="C251" s="167"/>
      <c r="D251" s="168"/>
      <c r="E251" s="157"/>
      <c r="F251" s="158"/>
    </row>
    <row r="252" spans="1:6" x14ac:dyDescent="0.25">
      <c r="A252" s="193" t="s">
        <v>116</v>
      </c>
      <c r="B252" s="194" t="s">
        <v>59</v>
      </c>
      <c r="C252" s="195">
        <v>1.4980000000000002</v>
      </c>
      <c r="D252" s="196"/>
      <c r="E252" s="178">
        <v>1690</v>
      </c>
      <c r="F252" s="179">
        <v>2531.62</v>
      </c>
    </row>
    <row r="253" spans="1:6" x14ac:dyDescent="0.25">
      <c r="A253" s="193" t="s">
        <v>323</v>
      </c>
      <c r="B253" s="194" t="s">
        <v>213</v>
      </c>
      <c r="C253" s="195">
        <v>0.8</v>
      </c>
      <c r="D253" s="196"/>
      <c r="E253" s="178">
        <v>3000</v>
      </c>
      <c r="F253" s="179">
        <f>+C253*E253</f>
        <v>2400</v>
      </c>
    </row>
    <row r="254" spans="1:6" x14ac:dyDescent="0.25">
      <c r="A254" s="193" t="s">
        <v>343</v>
      </c>
      <c r="B254" s="194" t="s">
        <v>136</v>
      </c>
      <c r="C254" s="195">
        <v>0.8</v>
      </c>
      <c r="D254" s="196"/>
      <c r="E254" s="178">
        <v>106</v>
      </c>
      <c r="F254" s="179">
        <v>84.8</v>
      </c>
    </row>
    <row r="255" spans="1:6" x14ac:dyDescent="0.25">
      <c r="A255" s="165"/>
      <c r="B255" s="166"/>
      <c r="C255" s="167"/>
      <c r="D255" s="168"/>
      <c r="E255" s="157" t="s">
        <v>117</v>
      </c>
      <c r="F255" s="197">
        <f>SUM(F252:F254)</f>
        <v>5016.42</v>
      </c>
    </row>
    <row r="256" spans="1:6" x14ac:dyDescent="0.25">
      <c r="A256" s="169" t="s">
        <v>118</v>
      </c>
      <c r="B256" s="166"/>
      <c r="C256" s="167"/>
      <c r="D256" s="168"/>
      <c r="E256" s="157"/>
      <c r="F256" s="158"/>
    </row>
    <row r="257" spans="1:7" x14ac:dyDescent="0.25">
      <c r="A257" s="193"/>
      <c r="B257" s="194"/>
      <c r="C257" s="195"/>
      <c r="D257" s="196"/>
      <c r="E257" s="178"/>
      <c r="F257" s="179"/>
    </row>
    <row r="258" spans="1:7" x14ac:dyDescent="0.25">
      <c r="A258" s="165"/>
      <c r="B258" s="166"/>
      <c r="C258" s="167"/>
      <c r="D258" s="168"/>
      <c r="E258" s="157" t="s">
        <v>160</v>
      </c>
      <c r="F258" s="179">
        <v>0</v>
      </c>
    </row>
    <row r="259" spans="1:7" x14ac:dyDescent="0.25">
      <c r="A259" s="165"/>
      <c r="B259" s="166"/>
      <c r="C259" s="167"/>
      <c r="D259" s="168"/>
      <c r="E259" s="157"/>
      <c r="F259" s="158"/>
    </row>
    <row r="260" spans="1:7" ht="16.5" thickBot="1" x14ac:dyDescent="0.3">
      <c r="A260" s="171"/>
      <c r="B260" s="198"/>
      <c r="C260" s="199"/>
      <c r="D260" s="200" t="s">
        <v>120</v>
      </c>
      <c r="E260" s="185">
        <f>+F247+F250+F255</f>
        <v>69254.210000000006</v>
      </c>
      <c r="F260" s="186">
        <f>+ROUND(E260,0)</f>
        <v>69254</v>
      </c>
      <c r="G260" s="207">
        <v>74475</v>
      </c>
    </row>
    <row r="261" spans="1:7" ht="16.5" thickTop="1" x14ac:dyDescent="0.25"/>
    <row r="262" spans="1:7" ht="16.5" thickBot="1" x14ac:dyDescent="0.3"/>
    <row r="263" spans="1:7" ht="16.5" thickTop="1" x14ac:dyDescent="0.25">
      <c r="A263" s="328" t="s">
        <v>344</v>
      </c>
      <c r="B263" s="329"/>
      <c r="C263" s="329"/>
      <c r="D263" s="329"/>
      <c r="E263" s="172"/>
      <c r="F263" s="150" t="s">
        <v>97</v>
      </c>
    </row>
    <row r="264" spans="1:7" x14ac:dyDescent="0.25">
      <c r="A264" s="330"/>
      <c r="B264" s="331"/>
      <c r="C264" s="331"/>
      <c r="D264" s="331"/>
      <c r="E264" s="173"/>
      <c r="F264" s="153">
        <v>2.06</v>
      </c>
    </row>
    <row r="265" spans="1:7" x14ac:dyDescent="0.25">
      <c r="A265" s="174" t="s">
        <v>98</v>
      </c>
      <c r="B265" s="175" t="s">
        <v>13</v>
      </c>
      <c r="C265" s="176" t="s">
        <v>99</v>
      </c>
      <c r="D265" s="177" t="s">
        <v>100</v>
      </c>
      <c r="E265" s="178" t="s">
        <v>101</v>
      </c>
      <c r="F265" s="179" t="s">
        <v>102</v>
      </c>
    </row>
    <row r="266" spans="1:7" x14ac:dyDescent="0.25">
      <c r="A266" s="154"/>
      <c r="B266" s="155"/>
      <c r="C266" s="156"/>
      <c r="D266" s="180"/>
      <c r="E266" s="157"/>
      <c r="F266" s="158"/>
    </row>
    <row r="267" spans="1:7" x14ac:dyDescent="0.25">
      <c r="A267" s="159" t="s">
        <v>103</v>
      </c>
      <c r="B267" s="155"/>
      <c r="C267" s="156"/>
      <c r="D267" s="180"/>
      <c r="E267" s="157"/>
      <c r="F267" s="158"/>
    </row>
    <row r="268" spans="1:7" x14ac:dyDescent="0.25">
      <c r="A268" s="174" t="s">
        <v>345</v>
      </c>
      <c r="B268" s="175" t="s">
        <v>13</v>
      </c>
      <c r="C268" s="176">
        <v>0.1</v>
      </c>
      <c r="D268" s="177"/>
      <c r="E268" s="178">
        <v>4489</v>
      </c>
      <c r="F268" s="179">
        <v>448.9</v>
      </c>
    </row>
    <row r="269" spans="1:7" x14ac:dyDescent="0.25">
      <c r="A269" s="174" t="s">
        <v>346</v>
      </c>
      <c r="B269" s="175" t="s">
        <v>13</v>
      </c>
      <c r="C269" s="176">
        <v>0.48</v>
      </c>
      <c r="D269" s="177"/>
      <c r="E269" s="178">
        <v>30102</v>
      </c>
      <c r="F269" s="179">
        <v>14448.96</v>
      </c>
    </row>
    <row r="270" spans="1:7" x14ac:dyDescent="0.25">
      <c r="A270" s="154"/>
      <c r="B270" s="155"/>
      <c r="C270" s="156"/>
      <c r="D270" s="180"/>
      <c r="E270" s="157" t="s">
        <v>110</v>
      </c>
      <c r="F270" s="160">
        <f>SUM(F268:F269)</f>
        <v>14897.859999999999</v>
      </c>
    </row>
    <row r="271" spans="1:7" x14ac:dyDescent="0.25">
      <c r="A271" s="159" t="s">
        <v>111</v>
      </c>
      <c r="B271" s="155"/>
      <c r="C271" s="156"/>
      <c r="D271" s="180"/>
      <c r="E271" s="157"/>
      <c r="F271" s="158"/>
    </row>
    <row r="272" spans="1:7" x14ac:dyDescent="0.25">
      <c r="A272" s="174" t="s">
        <v>112</v>
      </c>
      <c r="B272" s="175" t="s">
        <v>113</v>
      </c>
      <c r="C272" s="176">
        <v>0.2</v>
      </c>
      <c r="D272" s="177"/>
      <c r="E272" s="178">
        <v>24195</v>
      </c>
      <c r="F272" s="179">
        <v>4839</v>
      </c>
    </row>
    <row r="273" spans="1:7" x14ac:dyDescent="0.25">
      <c r="A273" s="154"/>
      <c r="B273" s="155"/>
      <c r="C273" s="156"/>
      <c r="D273" s="180"/>
      <c r="E273" s="157" t="s">
        <v>114</v>
      </c>
      <c r="F273" s="160">
        <v>4839</v>
      </c>
    </row>
    <row r="274" spans="1:7" x14ac:dyDescent="0.25">
      <c r="A274" s="161" t="s">
        <v>115</v>
      </c>
      <c r="B274" s="155"/>
      <c r="C274" s="156"/>
      <c r="D274" s="180"/>
      <c r="E274" s="157"/>
      <c r="F274" s="158"/>
    </row>
    <row r="275" spans="1:7" x14ac:dyDescent="0.25">
      <c r="A275" s="193" t="s">
        <v>323</v>
      </c>
      <c r="B275" s="194" t="s">
        <v>213</v>
      </c>
      <c r="C275" s="195">
        <v>0.1</v>
      </c>
      <c r="D275" s="196"/>
      <c r="E275" s="178">
        <v>3000</v>
      </c>
      <c r="F275" s="179">
        <f>+C275*E275</f>
        <v>300</v>
      </c>
    </row>
    <row r="276" spans="1:7" x14ac:dyDescent="0.25">
      <c r="A276" s="174" t="s">
        <v>116</v>
      </c>
      <c r="B276" s="175" t="s">
        <v>59</v>
      </c>
      <c r="C276" s="176">
        <v>0.997</v>
      </c>
      <c r="D276" s="177"/>
      <c r="E276" s="178">
        <v>1690</v>
      </c>
      <c r="F276" s="179">
        <v>1684.93</v>
      </c>
    </row>
    <row r="277" spans="1:7" x14ac:dyDescent="0.25">
      <c r="A277" s="154"/>
      <c r="B277" s="155"/>
      <c r="C277" s="156"/>
      <c r="D277" s="180"/>
      <c r="E277" s="157" t="s">
        <v>117</v>
      </c>
      <c r="F277" s="160">
        <f>SUM(F275:F276)</f>
        <v>1984.93</v>
      </c>
    </row>
    <row r="278" spans="1:7" x14ac:dyDescent="0.25">
      <c r="A278" s="159" t="s">
        <v>118</v>
      </c>
      <c r="B278" s="155"/>
      <c r="C278" s="156"/>
      <c r="D278" s="180"/>
      <c r="E278" s="157"/>
      <c r="F278" s="158"/>
    </row>
    <row r="279" spans="1:7" x14ac:dyDescent="0.25">
      <c r="A279" s="174"/>
      <c r="B279" s="175"/>
      <c r="C279" s="176"/>
      <c r="D279" s="177"/>
      <c r="E279" s="178"/>
      <c r="F279" s="179"/>
    </row>
    <row r="280" spans="1:7" x14ac:dyDescent="0.25">
      <c r="A280" s="154"/>
      <c r="B280" s="155"/>
      <c r="C280" s="156"/>
      <c r="D280" s="180"/>
      <c r="E280" s="157" t="s">
        <v>119</v>
      </c>
      <c r="F280" s="179">
        <v>0</v>
      </c>
    </row>
    <row r="281" spans="1:7" x14ac:dyDescent="0.25">
      <c r="A281" s="154"/>
      <c r="B281" s="155"/>
      <c r="C281" s="156"/>
      <c r="D281" s="180"/>
      <c r="E281" s="157"/>
      <c r="F281" s="158"/>
      <c r="G281" s="207"/>
    </row>
    <row r="282" spans="1:7" ht="16.5" thickBot="1" x14ac:dyDescent="0.3">
      <c r="A282" s="162"/>
      <c r="B282" s="182"/>
      <c r="C282" s="183"/>
      <c r="D282" s="184" t="s">
        <v>120</v>
      </c>
      <c r="E282" s="185">
        <f>+F270+F273+F277</f>
        <v>21721.79</v>
      </c>
      <c r="F282" s="186">
        <f>+ROUND(E282,0)</f>
        <v>21722</v>
      </c>
      <c r="G282" s="207">
        <v>23536</v>
      </c>
    </row>
    <row r="283" spans="1:7" ht="17.25" thickTop="1" thickBot="1" x14ac:dyDescent="0.3"/>
    <row r="284" spans="1:7" ht="16.5" thickTop="1" x14ac:dyDescent="0.25">
      <c r="A284" s="328" t="s">
        <v>347</v>
      </c>
      <c r="B284" s="329"/>
      <c r="C284" s="329"/>
      <c r="D284" s="329"/>
      <c r="E284" s="172"/>
      <c r="F284" s="150" t="s">
        <v>97</v>
      </c>
    </row>
    <row r="285" spans="1:7" x14ac:dyDescent="0.25">
      <c r="A285" s="330"/>
      <c r="B285" s="331"/>
      <c r="C285" s="331"/>
      <c r="D285" s="331"/>
      <c r="E285" s="173"/>
      <c r="F285" s="153">
        <v>2.0699999999999998</v>
      </c>
    </row>
    <row r="286" spans="1:7" x14ac:dyDescent="0.25">
      <c r="A286" s="174" t="s">
        <v>98</v>
      </c>
      <c r="B286" s="175" t="s">
        <v>13</v>
      </c>
      <c r="C286" s="176" t="s">
        <v>99</v>
      </c>
      <c r="D286" s="177" t="s">
        <v>100</v>
      </c>
      <c r="E286" s="178" t="s">
        <v>101</v>
      </c>
      <c r="F286" s="179" t="s">
        <v>102</v>
      </c>
    </row>
    <row r="287" spans="1:7" x14ac:dyDescent="0.25">
      <c r="A287" s="154"/>
      <c r="B287" s="155"/>
      <c r="C287" s="156"/>
      <c r="D287" s="180"/>
      <c r="E287" s="157"/>
      <c r="F287" s="158"/>
    </row>
    <row r="288" spans="1:7" x14ac:dyDescent="0.25">
      <c r="A288" s="159" t="s">
        <v>103</v>
      </c>
      <c r="B288" s="155"/>
      <c r="C288" s="156"/>
      <c r="D288" s="180"/>
      <c r="E288" s="157"/>
      <c r="F288" s="158"/>
    </row>
    <row r="289" spans="1:6" x14ac:dyDescent="0.25">
      <c r="A289" s="193" t="s">
        <v>259</v>
      </c>
      <c r="B289" s="194" t="s">
        <v>260</v>
      </c>
      <c r="C289" s="195">
        <v>0.1</v>
      </c>
      <c r="D289" s="196"/>
      <c r="E289" s="178">
        <v>63266</v>
      </c>
      <c r="F289" s="179">
        <v>6326.6</v>
      </c>
    </row>
    <row r="290" spans="1:6" x14ac:dyDescent="0.25">
      <c r="A290" s="174" t="s">
        <v>348</v>
      </c>
      <c r="B290" s="175" t="s">
        <v>13</v>
      </c>
      <c r="C290" s="176">
        <v>0.55000000000000004</v>
      </c>
      <c r="D290" s="177">
        <v>5</v>
      </c>
      <c r="E290" s="178">
        <v>75651</v>
      </c>
      <c r="F290" s="179">
        <v>43688.45</v>
      </c>
    </row>
    <row r="291" spans="1:6" x14ac:dyDescent="0.25">
      <c r="A291" s="174" t="s">
        <v>349</v>
      </c>
      <c r="B291" s="175" t="s">
        <v>106</v>
      </c>
      <c r="C291" s="176">
        <v>0.05</v>
      </c>
      <c r="D291" s="177">
        <v>1</v>
      </c>
      <c r="E291" s="178">
        <v>161599</v>
      </c>
      <c r="F291" s="179">
        <v>8160.74</v>
      </c>
    </row>
    <row r="292" spans="1:6" x14ac:dyDescent="0.25">
      <c r="A292" s="174" t="s">
        <v>350</v>
      </c>
      <c r="B292" s="175" t="s">
        <v>13</v>
      </c>
      <c r="C292" s="176">
        <v>0.16500000000000001</v>
      </c>
      <c r="D292" s="177"/>
      <c r="E292" s="178">
        <v>13918</v>
      </c>
      <c r="F292" s="179">
        <v>2296.4699999999998</v>
      </c>
    </row>
    <row r="293" spans="1:6" x14ac:dyDescent="0.25">
      <c r="A293" s="154"/>
      <c r="B293" s="155"/>
      <c r="C293" s="156"/>
      <c r="D293" s="180"/>
      <c r="E293" s="157" t="s">
        <v>110</v>
      </c>
      <c r="F293" s="160">
        <f>SUM(F289:F292)</f>
        <v>60472.259999999995</v>
      </c>
    </row>
    <row r="294" spans="1:6" x14ac:dyDescent="0.25">
      <c r="A294" s="159" t="s">
        <v>111</v>
      </c>
      <c r="B294" s="155"/>
      <c r="C294" s="156"/>
      <c r="D294" s="180"/>
      <c r="E294" s="157"/>
      <c r="F294" s="158"/>
    </row>
    <row r="295" spans="1:6" x14ac:dyDescent="0.25">
      <c r="A295" s="193" t="s">
        <v>226</v>
      </c>
      <c r="B295" s="194" t="s">
        <v>113</v>
      </c>
      <c r="C295" s="195">
        <v>0.15</v>
      </c>
      <c r="D295" s="196"/>
      <c r="E295" s="178">
        <v>25709</v>
      </c>
      <c r="F295" s="179">
        <v>3856.35</v>
      </c>
    </row>
    <row r="296" spans="1:6" x14ac:dyDescent="0.25">
      <c r="A296" s="174" t="s">
        <v>205</v>
      </c>
      <c r="B296" s="175" t="s">
        <v>113</v>
      </c>
      <c r="C296" s="176">
        <v>0.35</v>
      </c>
      <c r="D296" s="177"/>
      <c r="E296" s="178">
        <v>19222</v>
      </c>
      <c r="F296" s="179">
        <v>6727.7</v>
      </c>
    </row>
    <row r="297" spans="1:6" x14ac:dyDescent="0.25">
      <c r="A297" s="174" t="s">
        <v>351</v>
      </c>
      <c r="B297" s="175" t="s">
        <v>113</v>
      </c>
      <c r="C297" s="176">
        <v>0.7</v>
      </c>
      <c r="D297" s="177"/>
      <c r="E297" s="178">
        <v>25709</v>
      </c>
      <c r="F297" s="179">
        <v>17996.3</v>
      </c>
    </row>
    <row r="298" spans="1:6" x14ac:dyDescent="0.25">
      <c r="A298" s="154"/>
      <c r="B298" s="155"/>
      <c r="C298" s="156"/>
      <c r="D298" s="180"/>
      <c r="E298" s="157" t="s">
        <v>114</v>
      </c>
      <c r="F298" s="160">
        <f>SUM(F295:F297)</f>
        <v>28580.35</v>
      </c>
    </row>
    <row r="299" spans="1:6" x14ac:dyDescent="0.25">
      <c r="A299" s="161" t="s">
        <v>115</v>
      </c>
      <c r="B299" s="155"/>
      <c r="C299" s="156"/>
      <c r="D299" s="180"/>
      <c r="E299" s="157"/>
      <c r="F299" s="158"/>
    </row>
    <row r="300" spans="1:6" x14ac:dyDescent="0.25">
      <c r="A300" s="174" t="s">
        <v>116</v>
      </c>
      <c r="B300" s="175" t="s">
        <v>59</v>
      </c>
      <c r="C300" s="176">
        <v>0.79800000000000004</v>
      </c>
      <c r="D300" s="177"/>
      <c r="E300" s="178">
        <v>1690</v>
      </c>
      <c r="F300" s="179">
        <v>1348.62</v>
      </c>
    </row>
    <row r="301" spans="1:6" x14ac:dyDescent="0.25">
      <c r="A301" s="174" t="s">
        <v>352</v>
      </c>
      <c r="B301" s="175" t="s">
        <v>136</v>
      </c>
      <c r="C301" s="176">
        <v>0.5</v>
      </c>
      <c r="D301" s="177"/>
      <c r="E301" s="178">
        <v>67</v>
      </c>
      <c r="F301" s="179">
        <v>33.5</v>
      </c>
    </row>
    <row r="302" spans="1:6" x14ac:dyDescent="0.25">
      <c r="A302" s="174" t="s">
        <v>323</v>
      </c>
      <c r="B302" s="175" t="s">
        <v>213</v>
      </c>
      <c r="C302" s="176">
        <v>0.5</v>
      </c>
      <c r="D302" s="177"/>
      <c r="E302" s="178">
        <v>3000</v>
      </c>
      <c r="F302" s="179">
        <f>+C302*E302</f>
        <v>1500</v>
      </c>
    </row>
    <row r="303" spans="1:6" x14ac:dyDescent="0.25">
      <c r="A303" s="154"/>
      <c r="B303" s="155"/>
      <c r="C303" s="156"/>
      <c r="D303" s="180"/>
      <c r="E303" s="157" t="s">
        <v>117</v>
      </c>
      <c r="F303" s="160">
        <f>SUM(F300:F302)</f>
        <v>2882.12</v>
      </c>
    </row>
    <row r="304" spans="1:6" x14ac:dyDescent="0.25">
      <c r="A304" s="159" t="s">
        <v>118</v>
      </c>
      <c r="B304" s="155"/>
      <c r="C304" s="156"/>
      <c r="D304" s="180"/>
      <c r="E304" s="157"/>
      <c r="F304" s="158"/>
    </row>
    <row r="305" spans="1:7" x14ac:dyDescent="0.25">
      <c r="A305" s="174"/>
      <c r="B305" s="175"/>
      <c r="C305" s="176"/>
      <c r="D305" s="177"/>
      <c r="E305" s="178"/>
      <c r="F305" s="179"/>
    </row>
    <row r="306" spans="1:7" x14ac:dyDescent="0.25">
      <c r="A306" s="154"/>
      <c r="B306" s="155"/>
      <c r="C306" s="156"/>
      <c r="D306" s="180"/>
      <c r="E306" s="157" t="s">
        <v>119</v>
      </c>
      <c r="F306" s="179">
        <v>0</v>
      </c>
    </row>
    <row r="307" spans="1:7" x14ac:dyDescent="0.25">
      <c r="A307" s="154"/>
      <c r="B307" s="155"/>
      <c r="C307" s="156"/>
      <c r="D307" s="180"/>
      <c r="E307" s="157"/>
      <c r="F307" s="158"/>
    </row>
    <row r="308" spans="1:7" ht="16.5" thickBot="1" x14ac:dyDescent="0.3">
      <c r="A308" s="162"/>
      <c r="B308" s="182"/>
      <c r="C308" s="183"/>
      <c r="D308" s="184" t="s">
        <v>120</v>
      </c>
      <c r="E308" s="185">
        <f>+F293+F298+F303</f>
        <v>91934.729999999981</v>
      </c>
      <c r="F308" s="186">
        <v>91020</v>
      </c>
      <c r="G308" s="207">
        <v>100011</v>
      </c>
    </row>
    <row r="309" spans="1:7" ht="17.25" thickTop="1" thickBot="1" x14ac:dyDescent="0.3"/>
    <row r="310" spans="1:7" ht="16.5" thickTop="1" x14ac:dyDescent="0.25">
      <c r="A310" s="328" t="s">
        <v>353</v>
      </c>
      <c r="B310" s="329"/>
      <c r="C310" s="329"/>
      <c r="D310" s="329"/>
      <c r="E310" s="149"/>
      <c r="F310" s="150" t="s">
        <v>142</v>
      </c>
    </row>
    <row r="311" spans="1:7" x14ac:dyDescent="0.25">
      <c r="A311" s="330"/>
      <c r="B311" s="331"/>
      <c r="C311" s="331"/>
      <c r="D311" s="331"/>
      <c r="E311" s="152"/>
      <c r="F311" s="153">
        <v>3.01</v>
      </c>
    </row>
    <row r="312" spans="1:7" x14ac:dyDescent="0.25">
      <c r="A312" s="174" t="s">
        <v>98</v>
      </c>
      <c r="B312" s="175" t="s">
        <v>13</v>
      </c>
      <c r="C312" s="176" t="s">
        <v>99</v>
      </c>
      <c r="D312" s="176" t="s">
        <v>100</v>
      </c>
      <c r="E312" s="178" t="s">
        <v>101</v>
      </c>
      <c r="F312" s="179" t="s">
        <v>102</v>
      </c>
    </row>
    <row r="313" spans="1:7" x14ac:dyDescent="0.25">
      <c r="A313" s="154"/>
      <c r="B313" s="155"/>
      <c r="C313" s="156"/>
      <c r="D313" s="156"/>
      <c r="E313" s="157"/>
      <c r="F313" s="158"/>
    </row>
    <row r="314" spans="1:7" x14ac:dyDescent="0.25">
      <c r="A314" s="159" t="s">
        <v>111</v>
      </c>
      <c r="B314" s="155"/>
      <c r="C314" s="156"/>
      <c r="D314" s="156"/>
      <c r="E314" s="157"/>
      <c r="F314" s="158"/>
    </row>
    <row r="315" spans="1:7" x14ac:dyDescent="0.25">
      <c r="A315" s="174" t="s">
        <v>127</v>
      </c>
      <c r="B315" s="175" t="s">
        <v>113</v>
      </c>
      <c r="C315" s="176">
        <v>1.2</v>
      </c>
      <c r="D315" s="176"/>
      <c r="E315" s="178">
        <v>9611</v>
      </c>
      <c r="F315" s="179">
        <f>+C315*E315</f>
        <v>11533.199999999999</v>
      </c>
    </row>
    <row r="316" spans="1:7" x14ac:dyDescent="0.25">
      <c r="A316" s="154"/>
      <c r="B316" s="155"/>
      <c r="C316" s="156"/>
      <c r="D316" s="156"/>
      <c r="E316" s="157" t="s">
        <v>114</v>
      </c>
      <c r="F316" s="160">
        <f>SUM(F315)</f>
        <v>11533.199999999999</v>
      </c>
    </row>
    <row r="317" spans="1:7" x14ac:dyDescent="0.25">
      <c r="A317" s="161" t="s">
        <v>115</v>
      </c>
      <c r="B317" s="155"/>
      <c r="C317" s="156"/>
      <c r="D317" s="156"/>
      <c r="E317" s="157"/>
      <c r="F317" s="158"/>
    </row>
    <row r="318" spans="1:7" x14ac:dyDescent="0.25">
      <c r="A318" s="174" t="s">
        <v>323</v>
      </c>
      <c r="B318" s="175" t="s">
        <v>213</v>
      </c>
      <c r="C318" s="176">
        <v>0.5</v>
      </c>
      <c r="D318" s="177"/>
      <c r="E318" s="178">
        <v>3500</v>
      </c>
      <c r="F318" s="179">
        <f>+C318*E318</f>
        <v>1750</v>
      </c>
    </row>
    <row r="319" spans="1:7" x14ac:dyDescent="0.25">
      <c r="A319" s="174" t="s">
        <v>116</v>
      </c>
      <c r="B319" s="175" t="s">
        <v>59</v>
      </c>
      <c r="C319" s="176">
        <v>0.08</v>
      </c>
      <c r="D319" s="176"/>
      <c r="E319" s="178">
        <v>1690</v>
      </c>
      <c r="F319" s="179">
        <v>135.19999999999999</v>
      </c>
    </row>
    <row r="320" spans="1:7" x14ac:dyDescent="0.25">
      <c r="A320" s="154"/>
      <c r="B320" s="155"/>
      <c r="C320" s="156"/>
      <c r="D320" s="156"/>
      <c r="E320" s="201"/>
      <c r="F320" s="202"/>
    </row>
    <row r="321" spans="1:6" x14ac:dyDescent="0.25">
      <c r="A321" s="154"/>
      <c r="B321" s="155"/>
      <c r="C321" s="156"/>
      <c r="D321" s="156"/>
      <c r="E321" s="157" t="s">
        <v>117</v>
      </c>
      <c r="F321" s="160">
        <v>1885</v>
      </c>
    </row>
    <row r="322" spans="1:6" x14ac:dyDescent="0.25">
      <c r="A322" s="159" t="s">
        <v>118</v>
      </c>
      <c r="B322" s="155"/>
      <c r="C322" s="156"/>
      <c r="D322" s="156"/>
      <c r="E322" s="157"/>
      <c r="F322" s="158"/>
    </row>
    <row r="323" spans="1:6" x14ac:dyDescent="0.25">
      <c r="A323" s="174"/>
      <c r="B323" s="175"/>
      <c r="C323" s="176"/>
      <c r="D323" s="176"/>
      <c r="E323" s="178"/>
      <c r="F323" s="179"/>
    </row>
    <row r="324" spans="1:6" x14ac:dyDescent="0.25">
      <c r="A324" s="154"/>
      <c r="B324" s="155"/>
      <c r="C324" s="156"/>
      <c r="D324" s="156"/>
      <c r="E324" s="157" t="s">
        <v>119</v>
      </c>
      <c r="F324" s="179">
        <v>0</v>
      </c>
    </row>
    <row r="325" spans="1:6" x14ac:dyDescent="0.25">
      <c r="A325" s="154"/>
      <c r="B325" s="155"/>
      <c r="C325" s="156"/>
      <c r="D325" s="156"/>
      <c r="E325" s="157"/>
      <c r="F325" s="158"/>
    </row>
    <row r="326" spans="1:6" ht="16.5" thickBot="1" x14ac:dyDescent="0.3">
      <c r="A326" s="162"/>
      <c r="B326" s="182"/>
      <c r="C326" s="183"/>
      <c r="D326" s="184" t="s">
        <v>120</v>
      </c>
      <c r="E326" s="185">
        <f>+F316+F321</f>
        <v>13418.199999999999</v>
      </c>
      <c r="F326" s="186">
        <f>+F316+F321</f>
        <v>13418.199999999999</v>
      </c>
    </row>
    <row r="327" spans="1:6" ht="17.25" thickTop="1" thickBot="1" x14ac:dyDescent="0.3"/>
    <row r="328" spans="1:6" ht="16.5" thickTop="1" x14ac:dyDescent="0.25">
      <c r="A328" s="328" t="s">
        <v>354</v>
      </c>
      <c r="B328" s="329"/>
      <c r="C328" s="329"/>
      <c r="D328" s="329"/>
      <c r="E328" s="149"/>
      <c r="F328" s="150" t="s">
        <v>142</v>
      </c>
    </row>
    <row r="329" spans="1:6" x14ac:dyDescent="0.25">
      <c r="A329" s="330"/>
      <c r="B329" s="331"/>
      <c r="C329" s="331"/>
      <c r="D329" s="331"/>
      <c r="E329" s="152"/>
      <c r="F329" s="153">
        <v>3.02</v>
      </c>
    </row>
    <row r="330" spans="1:6" x14ac:dyDescent="0.25">
      <c r="A330" s="174" t="s">
        <v>98</v>
      </c>
      <c r="B330" s="175" t="s">
        <v>13</v>
      </c>
      <c r="C330" s="176" t="s">
        <v>99</v>
      </c>
      <c r="D330" s="176" t="s">
        <v>100</v>
      </c>
      <c r="E330" s="178" t="s">
        <v>101</v>
      </c>
      <c r="F330" s="179" t="s">
        <v>102</v>
      </c>
    </row>
    <row r="331" spans="1:6" x14ac:dyDescent="0.25">
      <c r="A331" s="154"/>
      <c r="B331" s="155"/>
      <c r="C331" s="156"/>
      <c r="D331" s="156"/>
      <c r="E331" s="157"/>
      <c r="F331" s="158"/>
    </row>
    <row r="332" spans="1:6" x14ac:dyDescent="0.25">
      <c r="A332" s="159" t="s">
        <v>103</v>
      </c>
      <c r="B332" s="155"/>
      <c r="C332" s="156"/>
      <c r="D332" s="156"/>
      <c r="E332" s="157"/>
      <c r="F332" s="158"/>
    </row>
    <row r="333" spans="1:6" x14ac:dyDescent="0.25">
      <c r="A333" s="174" t="s">
        <v>214</v>
      </c>
      <c r="B333" s="175" t="s">
        <v>13</v>
      </c>
      <c r="C333" s="176">
        <v>60</v>
      </c>
      <c r="D333" s="176">
        <v>1.5</v>
      </c>
      <c r="E333" s="178">
        <v>422</v>
      </c>
      <c r="F333" s="179">
        <v>25699.8</v>
      </c>
    </row>
    <row r="334" spans="1:6" x14ac:dyDescent="0.25">
      <c r="A334" s="174" t="s">
        <v>204</v>
      </c>
      <c r="B334" s="175" t="s">
        <v>15</v>
      </c>
      <c r="C334" s="176">
        <v>3.5000000000000003E-2</v>
      </c>
      <c r="D334" s="176"/>
      <c r="E334" s="178">
        <v>318361</v>
      </c>
      <c r="F334" s="179">
        <v>11142.63</v>
      </c>
    </row>
    <row r="335" spans="1:6" x14ac:dyDescent="0.25">
      <c r="A335" s="154"/>
      <c r="B335" s="155"/>
      <c r="C335" s="156"/>
      <c r="D335" s="156"/>
      <c r="E335" s="157" t="s">
        <v>110</v>
      </c>
      <c r="F335" s="160">
        <f>SUM(F333:F334)</f>
        <v>36842.43</v>
      </c>
    </row>
    <row r="336" spans="1:6" x14ac:dyDescent="0.25">
      <c r="A336" s="159" t="s">
        <v>111</v>
      </c>
      <c r="B336" s="155"/>
      <c r="C336" s="156"/>
      <c r="D336" s="156"/>
      <c r="E336" s="157"/>
      <c r="F336" s="158"/>
    </row>
    <row r="337" spans="1:7" x14ac:dyDescent="0.25">
      <c r="A337" s="174" t="s">
        <v>307</v>
      </c>
      <c r="B337" s="175" t="s">
        <v>113</v>
      </c>
      <c r="C337" s="176">
        <v>0.65</v>
      </c>
      <c r="D337" s="176"/>
      <c r="E337" s="178">
        <v>33806</v>
      </c>
      <c r="F337" s="179">
        <v>21973.9</v>
      </c>
    </row>
    <row r="338" spans="1:7" x14ac:dyDescent="0.25">
      <c r="A338" s="154"/>
      <c r="B338" s="155"/>
      <c r="C338" s="156"/>
      <c r="D338" s="156"/>
      <c r="E338" s="157" t="s">
        <v>114</v>
      </c>
      <c r="F338" s="160">
        <v>21973.9</v>
      </c>
    </row>
    <row r="339" spans="1:7" x14ac:dyDescent="0.25">
      <c r="A339" s="161" t="s">
        <v>115</v>
      </c>
      <c r="B339" s="155"/>
      <c r="C339" s="156"/>
      <c r="D339" s="156"/>
      <c r="E339" s="157"/>
      <c r="F339" s="158"/>
    </row>
    <row r="340" spans="1:7" x14ac:dyDescent="0.25">
      <c r="A340" s="174" t="s">
        <v>116</v>
      </c>
      <c r="B340" s="175" t="s">
        <v>59</v>
      </c>
      <c r="C340" s="176">
        <v>0.20100000000000001</v>
      </c>
      <c r="D340" s="176"/>
      <c r="E340" s="178">
        <v>1690</v>
      </c>
      <c r="F340" s="179">
        <v>339.69</v>
      </c>
    </row>
    <row r="341" spans="1:7" x14ac:dyDescent="0.25">
      <c r="A341" s="174" t="s">
        <v>323</v>
      </c>
      <c r="B341" s="175" t="s">
        <v>213</v>
      </c>
      <c r="C341" s="176">
        <v>0.3</v>
      </c>
      <c r="D341" s="176"/>
      <c r="E341" s="178">
        <v>3500</v>
      </c>
      <c r="F341" s="179">
        <f>+C341*E341</f>
        <v>1050</v>
      </c>
    </row>
    <row r="342" spans="1:7" x14ac:dyDescent="0.25">
      <c r="A342" s="154"/>
      <c r="B342" s="155"/>
      <c r="C342" s="156"/>
      <c r="D342" s="156"/>
      <c r="E342" s="157" t="s">
        <v>117</v>
      </c>
      <c r="F342" s="160">
        <f>SUM(F340:F341)</f>
        <v>1389.69</v>
      </c>
    </row>
    <row r="343" spans="1:7" x14ac:dyDescent="0.25">
      <c r="A343" s="159" t="s">
        <v>118</v>
      </c>
      <c r="B343" s="155"/>
      <c r="C343" s="156"/>
      <c r="D343" s="156"/>
      <c r="E343" s="157"/>
      <c r="F343" s="158"/>
    </row>
    <row r="344" spans="1:7" x14ac:dyDescent="0.25">
      <c r="A344" s="174"/>
      <c r="B344" s="175"/>
      <c r="C344" s="176"/>
      <c r="D344" s="176"/>
      <c r="E344" s="178"/>
      <c r="F344" s="179"/>
    </row>
    <row r="345" spans="1:7" x14ac:dyDescent="0.25">
      <c r="A345" s="154"/>
      <c r="B345" s="155"/>
      <c r="C345" s="156"/>
      <c r="D345" s="156"/>
      <c r="E345" s="157" t="s">
        <v>119</v>
      </c>
      <c r="F345" s="179">
        <v>0</v>
      </c>
    </row>
    <row r="346" spans="1:7" x14ac:dyDescent="0.25">
      <c r="A346" s="154"/>
      <c r="B346" s="155"/>
      <c r="C346" s="156"/>
      <c r="D346" s="156"/>
      <c r="E346" s="157"/>
      <c r="F346" s="158"/>
    </row>
    <row r="347" spans="1:7" ht="16.5" thickBot="1" x14ac:dyDescent="0.3">
      <c r="A347" s="162"/>
      <c r="B347" s="182"/>
      <c r="C347" s="183"/>
      <c r="D347" s="184" t="s">
        <v>120</v>
      </c>
      <c r="E347" s="185">
        <f>+F335+F338+F342</f>
        <v>60206.020000000004</v>
      </c>
      <c r="F347" s="186">
        <v>60320</v>
      </c>
      <c r="G347" s="207">
        <v>69192</v>
      </c>
    </row>
    <row r="348" spans="1:7" ht="16.149999999999999" customHeight="1" thickTop="1" thickBot="1" x14ac:dyDescent="0.3"/>
    <row r="349" spans="1:7" ht="16.5" thickTop="1" x14ac:dyDescent="0.25">
      <c r="A349" s="328" t="s">
        <v>355</v>
      </c>
      <c r="B349" s="329"/>
      <c r="C349" s="329"/>
      <c r="D349" s="329"/>
      <c r="E349" s="149"/>
      <c r="F349" s="150" t="s">
        <v>97</v>
      </c>
    </row>
    <row r="350" spans="1:7" x14ac:dyDescent="0.25">
      <c r="A350" s="330"/>
      <c r="B350" s="331"/>
      <c r="C350" s="331"/>
      <c r="D350" s="331"/>
      <c r="E350" s="152"/>
      <c r="F350" s="153">
        <v>3.03</v>
      </c>
    </row>
    <row r="351" spans="1:7" x14ac:dyDescent="0.25">
      <c r="A351" s="174" t="s">
        <v>98</v>
      </c>
      <c r="B351" s="175" t="s">
        <v>13</v>
      </c>
      <c r="C351" s="176" t="s">
        <v>99</v>
      </c>
      <c r="D351" s="176" t="s">
        <v>100</v>
      </c>
      <c r="E351" s="178" t="s">
        <v>101</v>
      </c>
      <c r="F351" s="179" t="s">
        <v>102</v>
      </c>
    </row>
    <row r="352" spans="1:7" x14ac:dyDescent="0.25">
      <c r="A352" s="154"/>
      <c r="B352" s="155"/>
      <c r="C352" s="156"/>
      <c r="D352" s="156"/>
      <c r="E352" s="157"/>
      <c r="F352" s="158"/>
    </row>
    <row r="353" spans="1:6" x14ac:dyDescent="0.25">
      <c r="A353" s="159" t="s">
        <v>103</v>
      </c>
      <c r="B353" s="155"/>
      <c r="C353" s="156"/>
      <c r="D353" s="156"/>
      <c r="E353" s="157"/>
      <c r="F353" s="158"/>
    </row>
    <row r="354" spans="1:6" x14ac:dyDescent="0.25">
      <c r="A354" s="174" t="s">
        <v>105</v>
      </c>
      <c r="B354" s="175" t="s">
        <v>106</v>
      </c>
      <c r="C354" s="176">
        <v>0.05</v>
      </c>
      <c r="D354" s="176"/>
      <c r="E354" s="178">
        <v>5000</v>
      </c>
      <c r="F354" s="179">
        <v>250</v>
      </c>
    </row>
    <row r="355" spans="1:6" x14ac:dyDescent="0.25">
      <c r="A355" s="174" t="s">
        <v>215</v>
      </c>
      <c r="B355" s="175" t="s">
        <v>13</v>
      </c>
      <c r="C355" s="176">
        <v>0.67</v>
      </c>
      <c r="D355" s="176"/>
      <c r="E355" s="178">
        <v>16000</v>
      </c>
      <c r="F355" s="179">
        <v>10720</v>
      </c>
    </row>
    <row r="356" spans="1:6" x14ac:dyDescent="0.25">
      <c r="A356" s="174" t="s">
        <v>210</v>
      </c>
      <c r="B356" s="175" t="s">
        <v>15</v>
      </c>
      <c r="C356" s="176">
        <v>0.03</v>
      </c>
      <c r="D356" s="176"/>
      <c r="E356" s="178">
        <v>392588</v>
      </c>
      <c r="F356" s="179">
        <v>11777.64</v>
      </c>
    </row>
    <row r="357" spans="1:6" x14ac:dyDescent="0.25">
      <c r="A357" s="154"/>
      <c r="B357" s="155"/>
      <c r="C357" s="156"/>
      <c r="D357" s="156"/>
      <c r="E357" s="157" t="s">
        <v>110</v>
      </c>
      <c r="F357" s="160">
        <v>22748</v>
      </c>
    </row>
    <row r="358" spans="1:6" x14ac:dyDescent="0.25">
      <c r="A358" s="159" t="s">
        <v>111</v>
      </c>
      <c r="B358" s="155"/>
      <c r="C358" s="156"/>
      <c r="D358" s="156"/>
      <c r="E358" s="157"/>
      <c r="F358" s="158"/>
    </row>
    <row r="359" spans="1:6" x14ac:dyDescent="0.25">
      <c r="A359" s="174" t="s">
        <v>134</v>
      </c>
      <c r="B359" s="175" t="s">
        <v>113</v>
      </c>
      <c r="C359" s="176">
        <v>0.5</v>
      </c>
      <c r="D359" s="176"/>
      <c r="E359" s="178">
        <v>50364</v>
      </c>
      <c r="F359" s="179">
        <v>25182</v>
      </c>
    </row>
    <row r="360" spans="1:6" x14ac:dyDescent="0.25">
      <c r="A360" s="154"/>
      <c r="B360" s="155"/>
      <c r="C360" s="156"/>
      <c r="D360" s="156"/>
      <c r="E360" s="157" t="s">
        <v>114</v>
      </c>
      <c r="F360" s="160">
        <f>SUM(F359)</f>
        <v>25182</v>
      </c>
    </row>
    <row r="361" spans="1:6" x14ac:dyDescent="0.25">
      <c r="A361" s="161" t="s">
        <v>115</v>
      </c>
      <c r="B361" s="155"/>
      <c r="C361" s="156"/>
      <c r="D361" s="156"/>
      <c r="E361" s="157"/>
      <c r="F361" s="158"/>
    </row>
    <row r="362" spans="1:6" x14ac:dyDescent="0.25">
      <c r="A362" s="174" t="s">
        <v>217</v>
      </c>
      <c r="B362" s="175" t="s">
        <v>136</v>
      </c>
      <c r="C362" s="176">
        <v>0.01</v>
      </c>
      <c r="D362" s="176"/>
      <c r="E362" s="178">
        <v>35000</v>
      </c>
      <c r="F362" s="179">
        <v>350</v>
      </c>
    </row>
    <row r="363" spans="1:6" x14ac:dyDescent="0.25">
      <c r="A363" s="174" t="s">
        <v>116</v>
      </c>
      <c r="B363" s="175" t="s">
        <v>59</v>
      </c>
      <c r="C363" s="176">
        <v>1</v>
      </c>
      <c r="D363" s="176"/>
      <c r="E363" s="178">
        <v>1259.1000000000001</v>
      </c>
      <c r="F363" s="179">
        <v>1259.1000000000001</v>
      </c>
    </row>
    <row r="364" spans="1:6" x14ac:dyDescent="0.25">
      <c r="A364" s="174" t="s">
        <v>218</v>
      </c>
      <c r="B364" s="175" t="s">
        <v>136</v>
      </c>
      <c r="C364" s="176">
        <v>1</v>
      </c>
      <c r="D364" s="176"/>
      <c r="E364" s="178">
        <v>300</v>
      </c>
      <c r="F364" s="179">
        <v>300</v>
      </c>
    </row>
    <row r="365" spans="1:6" x14ac:dyDescent="0.25">
      <c r="A365" s="174" t="s">
        <v>212</v>
      </c>
      <c r="B365" s="175" t="s">
        <v>213</v>
      </c>
      <c r="C365" s="176">
        <v>0.1</v>
      </c>
      <c r="D365" s="176"/>
      <c r="E365" s="178">
        <v>3500</v>
      </c>
      <c r="F365" s="179">
        <f>+C365*E365</f>
        <v>350</v>
      </c>
    </row>
    <row r="366" spans="1:6" x14ac:dyDescent="0.25">
      <c r="A366" s="154"/>
      <c r="B366" s="155"/>
      <c r="C366" s="156"/>
      <c r="D366" s="156"/>
      <c r="E366" s="157" t="s">
        <v>117</v>
      </c>
      <c r="F366" s="160">
        <f>SUM(F362:F365)</f>
        <v>2259.1000000000004</v>
      </c>
    </row>
    <row r="367" spans="1:6" x14ac:dyDescent="0.25">
      <c r="A367" s="159" t="s">
        <v>118</v>
      </c>
      <c r="B367" s="155"/>
      <c r="C367" s="156"/>
      <c r="D367" s="156"/>
      <c r="E367" s="157"/>
      <c r="F367" s="158"/>
    </row>
    <row r="368" spans="1:6" x14ac:dyDescent="0.25">
      <c r="A368" s="174"/>
      <c r="B368" s="175"/>
      <c r="C368" s="176"/>
      <c r="D368" s="176"/>
      <c r="E368" s="178"/>
      <c r="F368" s="179"/>
    </row>
    <row r="369" spans="1:7" x14ac:dyDescent="0.25">
      <c r="A369" s="154"/>
      <c r="B369" s="155"/>
      <c r="C369" s="156"/>
      <c r="D369" s="156"/>
      <c r="E369" s="157" t="s">
        <v>119</v>
      </c>
      <c r="F369" s="179">
        <v>0</v>
      </c>
    </row>
    <row r="370" spans="1:7" x14ac:dyDescent="0.25">
      <c r="A370" s="154"/>
      <c r="B370" s="155"/>
      <c r="C370" s="156"/>
      <c r="D370" s="156"/>
      <c r="E370" s="157"/>
      <c r="F370" s="158"/>
    </row>
    <row r="371" spans="1:7" ht="16.5" thickBot="1" x14ac:dyDescent="0.3">
      <c r="A371" s="162"/>
      <c r="B371" s="182"/>
      <c r="C371" s="183"/>
      <c r="D371" s="184" t="s">
        <v>120</v>
      </c>
      <c r="E371" s="185">
        <f>0.5*SUM(F354:F366)</f>
        <v>50188.920000000006</v>
      </c>
      <c r="F371" s="186">
        <f>+F357+F360+F366</f>
        <v>50189.1</v>
      </c>
      <c r="G371" s="207">
        <v>49969</v>
      </c>
    </row>
    <row r="372" spans="1:7" ht="16.5" thickTop="1" x14ac:dyDescent="0.25"/>
    <row r="373" spans="1:7" ht="16.5" thickBot="1" x14ac:dyDescent="0.3"/>
    <row r="374" spans="1:7" ht="16.5" thickTop="1" x14ac:dyDescent="0.25">
      <c r="A374" s="328" t="s">
        <v>356</v>
      </c>
      <c r="B374" s="329"/>
      <c r="C374" s="329"/>
      <c r="D374" s="329"/>
      <c r="E374" s="149"/>
      <c r="F374" s="150" t="s">
        <v>97</v>
      </c>
    </row>
    <row r="375" spans="1:7" x14ac:dyDescent="0.25">
      <c r="A375" s="330"/>
      <c r="B375" s="331"/>
      <c r="C375" s="331"/>
      <c r="D375" s="331"/>
      <c r="E375" s="152"/>
      <c r="F375" s="153">
        <v>3.04</v>
      </c>
    </row>
    <row r="376" spans="1:7" x14ac:dyDescent="0.25">
      <c r="A376" s="174" t="s">
        <v>98</v>
      </c>
      <c r="B376" s="175" t="s">
        <v>13</v>
      </c>
      <c r="C376" s="176" t="s">
        <v>99</v>
      </c>
      <c r="D376" s="176" t="s">
        <v>100</v>
      </c>
      <c r="E376" s="178" t="s">
        <v>101</v>
      </c>
      <c r="F376" s="179" t="s">
        <v>102</v>
      </c>
    </row>
    <row r="377" spans="1:7" x14ac:dyDescent="0.25">
      <c r="A377" s="154"/>
      <c r="B377" s="155"/>
      <c r="C377" s="156"/>
      <c r="D377" s="156"/>
      <c r="E377" s="157"/>
      <c r="F377" s="158"/>
    </row>
    <row r="378" spans="1:7" x14ac:dyDescent="0.25">
      <c r="A378" s="159" t="s">
        <v>103</v>
      </c>
      <c r="B378" s="155"/>
      <c r="C378" s="156"/>
      <c r="D378" s="156"/>
      <c r="E378" s="157"/>
      <c r="F378" s="158"/>
    </row>
    <row r="379" spans="1:7" x14ac:dyDescent="0.25">
      <c r="A379" s="174" t="s">
        <v>105</v>
      </c>
      <c r="B379" s="175" t="s">
        <v>106</v>
      </c>
      <c r="C379" s="176">
        <v>0.15</v>
      </c>
      <c r="D379" s="176"/>
      <c r="E379" s="178">
        <v>4119</v>
      </c>
      <c r="F379" s="179">
        <v>617.85</v>
      </c>
    </row>
    <row r="380" spans="1:7" x14ac:dyDescent="0.25">
      <c r="A380" s="174" t="s">
        <v>215</v>
      </c>
      <c r="B380" s="175" t="s">
        <v>13</v>
      </c>
      <c r="C380" s="176">
        <v>0.7</v>
      </c>
      <c r="D380" s="176"/>
      <c r="E380" s="178">
        <v>13738</v>
      </c>
      <c r="F380" s="179">
        <v>9616.6</v>
      </c>
    </row>
    <row r="381" spans="1:7" x14ac:dyDescent="0.25">
      <c r="A381" s="174" t="s">
        <v>357</v>
      </c>
      <c r="B381" s="175" t="s">
        <v>13</v>
      </c>
      <c r="C381" s="176">
        <v>0.5</v>
      </c>
      <c r="D381" s="176"/>
      <c r="E381" s="178">
        <v>3380</v>
      </c>
      <c r="F381" s="179">
        <v>1690</v>
      </c>
    </row>
    <row r="382" spans="1:7" x14ac:dyDescent="0.25">
      <c r="A382" s="174" t="s">
        <v>210</v>
      </c>
      <c r="B382" s="175" t="s">
        <v>15</v>
      </c>
      <c r="C382" s="176">
        <v>2.4E-2</v>
      </c>
      <c r="D382" s="176"/>
      <c r="E382" s="178">
        <v>363546</v>
      </c>
      <c r="F382" s="179">
        <v>8725.1</v>
      </c>
    </row>
    <row r="383" spans="1:7" x14ac:dyDescent="0.25">
      <c r="A383" s="154"/>
      <c r="B383" s="155"/>
      <c r="C383" s="156"/>
      <c r="D383" s="156"/>
      <c r="E383" s="157" t="s">
        <v>110</v>
      </c>
      <c r="F383" s="160">
        <v>20649.550000000003</v>
      </c>
    </row>
    <row r="384" spans="1:7" x14ac:dyDescent="0.25">
      <c r="A384" s="159" t="s">
        <v>111</v>
      </c>
      <c r="B384" s="155"/>
      <c r="C384" s="156"/>
      <c r="D384" s="156"/>
      <c r="E384" s="157"/>
      <c r="F384" s="158"/>
    </row>
    <row r="385" spans="1:6" x14ac:dyDescent="0.25">
      <c r="A385" s="174" t="s">
        <v>112</v>
      </c>
      <c r="B385" s="175" t="s">
        <v>113</v>
      </c>
      <c r="C385" s="176">
        <v>0.5</v>
      </c>
      <c r="D385" s="176"/>
      <c r="E385" s="178">
        <v>24195</v>
      </c>
      <c r="F385" s="179">
        <v>12097.5</v>
      </c>
    </row>
    <row r="386" spans="1:6" x14ac:dyDescent="0.25">
      <c r="A386" s="154"/>
      <c r="B386" s="155"/>
      <c r="C386" s="156"/>
      <c r="D386" s="156"/>
      <c r="E386" s="157" t="s">
        <v>114</v>
      </c>
      <c r="F386" s="160">
        <v>12097.5</v>
      </c>
    </row>
    <row r="387" spans="1:6" x14ac:dyDescent="0.25">
      <c r="A387" s="161" t="s">
        <v>115</v>
      </c>
      <c r="B387" s="155"/>
      <c r="C387" s="156"/>
      <c r="D387" s="156"/>
      <c r="E387" s="157"/>
      <c r="F387" s="158"/>
    </row>
    <row r="388" spans="1:6" x14ac:dyDescent="0.25">
      <c r="A388" s="174" t="s">
        <v>116</v>
      </c>
      <c r="B388" s="175" t="s">
        <v>59</v>
      </c>
      <c r="C388" s="176">
        <v>0.33300000000000002</v>
      </c>
      <c r="D388" s="176"/>
      <c r="E388" s="178">
        <v>1690</v>
      </c>
      <c r="F388" s="179">
        <v>562.77</v>
      </c>
    </row>
    <row r="389" spans="1:6" x14ac:dyDescent="0.25">
      <c r="A389" s="174" t="s">
        <v>323</v>
      </c>
      <c r="B389" s="175" t="s">
        <v>213</v>
      </c>
      <c r="C389" s="176">
        <v>0.2</v>
      </c>
      <c r="D389" s="176"/>
      <c r="E389" s="178">
        <v>3500</v>
      </c>
      <c r="F389" s="179">
        <f>+C389*E389</f>
        <v>700</v>
      </c>
    </row>
    <row r="390" spans="1:6" x14ac:dyDescent="0.25">
      <c r="A390" s="154"/>
      <c r="B390" s="155"/>
      <c r="C390" s="156"/>
      <c r="D390" s="156"/>
      <c r="E390" s="157" t="s">
        <v>117</v>
      </c>
      <c r="F390" s="160">
        <f>SUM(F388:F389)</f>
        <v>1262.77</v>
      </c>
    </row>
    <row r="391" spans="1:6" x14ac:dyDescent="0.25">
      <c r="A391" s="159" t="s">
        <v>118</v>
      </c>
      <c r="B391" s="155"/>
      <c r="C391" s="156"/>
      <c r="D391" s="156"/>
      <c r="E391" s="157"/>
      <c r="F391" s="158"/>
    </row>
    <row r="392" spans="1:6" x14ac:dyDescent="0.25">
      <c r="A392" s="174"/>
      <c r="B392" s="175"/>
      <c r="C392" s="176"/>
      <c r="D392" s="176"/>
      <c r="E392" s="178"/>
      <c r="F392" s="179"/>
    </row>
    <row r="393" spans="1:6" x14ac:dyDescent="0.25">
      <c r="A393" s="154"/>
      <c r="B393" s="155"/>
      <c r="C393" s="156"/>
      <c r="D393" s="156"/>
      <c r="E393" s="157" t="s">
        <v>119</v>
      </c>
      <c r="F393" s="179">
        <v>0</v>
      </c>
    </row>
    <row r="394" spans="1:6" x14ac:dyDescent="0.25">
      <c r="A394" s="154"/>
      <c r="B394" s="155"/>
      <c r="C394" s="156"/>
      <c r="D394" s="156"/>
      <c r="E394" s="157"/>
      <c r="F394" s="158"/>
    </row>
    <row r="395" spans="1:6" ht="16.5" thickBot="1" x14ac:dyDescent="0.3">
      <c r="A395" s="162"/>
      <c r="B395" s="182"/>
      <c r="C395" s="183"/>
      <c r="D395" s="184" t="s">
        <v>120</v>
      </c>
      <c r="E395" s="185"/>
      <c r="F395" s="186">
        <f>ROUND(F383+F386+F390,0)</f>
        <v>34010</v>
      </c>
    </row>
    <row r="396" spans="1:6" ht="16.5" thickTop="1" x14ac:dyDescent="0.25"/>
    <row r="397" spans="1:6" ht="16.5" thickBot="1" x14ac:dyDescent="0.3"/>
    <row r="398" spans="1:6" ht="16.5" thickTop="1" x14ac:dyDescent="0.25">
      <c r="A398" s="328" t="s">
        <v>363</v>
      </c>
      <c r="B398" s="329"/>
      <c r="C398" s="329"/>
      <c r="D398" s="329"/>
      <c r="E398" s="149"/>
      <c r="F398" s="150" t="s">
        <v>97</v>
      </c>
    </row>
    <row r="399" spans="1:6" x14ac:dyDescent="0.25">
      <c r="A399" s="330"/>
      <c r="B399" s="331"/>
      <c r="C399" s="331"/>
      <c r="D399" s="331"/>
      <c r="E399" s="152"/>
      <c r="F399" s="153">
        <v>3.05</v>
      </c>
    </row>
    <row r="400" spans="1:6" x14ac:dyDescent="0.25">
      <c r="A400" s="174" t="s">
        <v>98</v>
      </c>
      <c r="B400" s="175" t="s">
        <v>13</v>
      </c>
      <c r="C400" s="176" t="s">
        <v>99</v>
      </c>
      <c r="D400" s="176" t="s">
        <v>100</v>
      </c>
      <c r="E400" s="178" t="s">
        <v>101</v>
      </c>
      <c r="F400" s="179" t="s">
        <v>102</v>
      </c>
    </row>
    <row r="401" spans="1:6" x14ac:dyDescent="0.25">
      <c r="A401" s="154"/>
      <c r="B401" s="155"/>
      <c r="C401" s="156"/>
      <c r="D401" s="156"/>
      <c r="E401" s="157"/>
      <c r="F401" s="158"/>
    </row>
    <row r="402" spans="1:6" x14ac:dyDescent="0.25">
      <c r="A402" s="159" t="s">
        <v>103</v>
      </c>
      <c r="B402" s="155"/>
      <c r="C402" s="156"/>
      <c r="D402" s="156"/>
      <c r="E402" s="157"/>
      <c r="F402" s="158"/>
    </row>
    <row r="403" spans="1:6" x14ac:dyDescent="0.25">
      <c r="A403" s="174" t="s">
        <v>200</v>
      </c>
      <c r="B403" s="175" t="s">
        <v>125</v>
      </c>
      <c r="C403" s="176">
        <v>0.01</v>
      </c>
      <c r="D403" s="176"/>
      <c r="E403" s="178">
        <v>6079</v>
      </c>
      <c r="F403" s="179">
        <v>60.79</v>
      </c>
    </row>
    <row r="404" spans="1:6" x14ac:dyDescent="0.25">
      <c r="A404" s="174" t="s">
        <v>304</v>
      </c>
      <c r="B404" s="175" t="s">
        <v>13</v>
      </c>
      <c r="C404" s="176">
        <v>0.6</v>
      </c>
      <c r="D404" s="176"/>
      <c r="E404" s="178">
        <v>6232</v>
      </c>
      <c r="F404" s="179">
        <v>3739.2</v>
      </c>
    </row>
    <row r="405" spans="1:6" x14ac:dyDescent="0.25">
      <c r="A405" s="174" t="s">
        <v>215</v>
      </c>
      <c r="B405" s="175" t="s">
        <v>13</v>
      </c>
      <c r="C405" s="176">
        <v>1</v>
      </c>
      <c r="D405" s="176"/>
      <c r="E405" s="178">
        <v>13738</v>
      </c>
      <c r="F405" s="179">
        <v>13738</v>
      </c>
    </row>
    <row r="406" spans="1:6" x14ac:dyDescent="0.25">
      <c r="A406" s="174" t="s">
        <v>124</v>
      </c>
      <c r="B406" s="175" t="s">
        <v>125</v>
      </c>
      <c r="C406" s="176">
        <v>3</v>
      </c>
      <c r="D406" s="176"/>
      <c r="E406" s="178">
        <v>4528</v>
      </c>
      <c r="F406" s="179">
        <v>13584</v>
      </c>
    </row>
    <row r="407" spans="1:6" x14ac:dyDescent="0.25">
      <c r="A407" s="174" t="s">
        <v>364</v>
      </c>
      <c r="B407" s="175" t="s">
        <v>11</v>
      </c>
      <c r="C407" s="176">
        <v>2</v>
      </c>
      <c r="D407" s="176"/>
      <c r="E407" s="178">
        <v>2510</v>
      </c>
      <c r="F407" s="179">
        <v>5020</v>
      </c>
    </row>
    <row r="408" spans="1:6" x14ac:dyDescent="0.25">
      <c r="A408" s="174" t="s">
        <v>216</v>
      </c>
      <c r="B408" s="175" t="s">
        <v>15</v>
      </c>
      <c r="C408" s="176">
        <v>0.03</v>
      </c>
      <c r="D408" s="176"/>
      <c r="E408" s="178">
        <v>363546</v>
      </c>
      <c r="F408" s="179">
        <v>10906.38</v>
      </c>
    </row>
    <row r="409" spans="1:6" x14ac:dyDescent="0.25">
      <c r="A409" s="154"/>
      <c r="B409" s="155"/>
      <c r="C409" s="156"/>
      <c r="D409" s="156"/>
      <c r="E409" s="157" t="s">
        <v>110</v>
      </c>
      <c r="F409" s="160">
        <f>SUM(F403:F408)</f>
        <v>47048.369999999995</v>
      </c>
    </row>
    <row r="410" spans="1:6" x14ac:dyDescent="0.25">
      <c r="A410" s="159" t="s">
        <v>111</v>
      </c>
      <c r="B410" s="155"/>
      <c r="C410" s="156"/>
      <c r="D410" s="156"/>
      <c r="E410" s="157"/>
      <c r="F410" s="158"/>
    </row>
    <row r="411" spans="1:6" x14ac:dyDescent="0.25">
      <c r="A411" s="174" t="s">
        <v>112</v>
      </c>
      <c r="B411" s="175" t="s">
        <v>113</v>
      </c>
      <c r="C411" s="176">
        <v>0.8</v>
      </c>
      <c r="D411" s="176"/>
      <c r="E411" s="178">
        <v>24195</v>
      </c>
      <c r="F411" s="179">
        <v>19356</v>
      </c>
    </row>
    <row r="412" spans="1:6" x14ac:dyDescent="0.25">
      <c r="A412" s="154"/>
      <c r="B412" s="155"/>
      <c r="C412" s="156"/>
      <c r="D412" s="156"/>
      <c r="E412" s="157" t="s">
        <v>114</v>
      </c>
      <c r="F412" s="160">
        <v>19356</v>
      </c>
    </row>
    <row r="413" spans="1:6" x14ac:dyDescent="0.25">
      <c r="A413" s="161" t="s">
        <v>115</v>
      </c>
      <c r="B413" s="155"/>
      <c r="C413" s="156"/>
      <c r="D413" s="156"/>
      <c r="E413" s="157"/>
      <c r="F413" s="158"/>
    </row>
    <row r="414" spans="1:6" x14ac:dyDescent="0.25">
      <c r="A414" s="174" t="s">
        <v>323</v>
      </c>
      <c r="B414" s="175" t="s">
        <v>213</v>
      </c>
      <c r="C414" s="176">
        <v>0.1</v>
      </c>
      <c r="D414" s="176"/>
      <c r="E414" s="178">
        <v>3500</v>
      </c>
      <c r="F414" s="179">
        <f>+C414*E414</f>
        <v>350</v>
      </c>
    </row>
    <row r="415" spans="1:6" x14ac:dyDescent="0.25">
      <c r="A415" s="174" t="s">
        <v>116</v>
      </c>
      <c r="B415" s="175" t="s">
        <v>59</v>
      </c>
      <c r="C415" s="176">
        <v>0.19800000000000001</v>
      </c>
      <c r="D415" s="176"/>
      <c r="E415" s="178">
        <v>1690</v>
      </c>
      <c r="F415" s="179">
        <v>334.62</v>
      </c>
    </row>
    <row r="416" spans="1:6" x14ac:dyDescent="0.25">
      <c r="A416" s="154"/>
      <c r="B416" s="155"/>
      <c r="C416" s="156"/>
      <c r="D416" s="156"/>
      <c r="E416" s="157" t="s">
        <v>117</v>
      </c>
      <c r="F416" s="160">
        <f>SUM(F414:F415)</f>
        <v>684.62</v>
      </c>
    </row>
    <row r="417" spans="1:7" x14ac:dyDescent="0.25">
      <c r="A417" s="159" t="s">
        <v>118</v>
      </c>
      <c r="B417" s="155"/>
      <c r="C417" s="156"/>
      <c r="D417" s="156"/>
      <c r="E417" s="157"/>
      <c r="F417" s="158"/>
    </row>
    <row r="418" spans="1:7" x14ac:dyDescent="0.25">
      <c r="A418" s="174"/>
      <c r="B418" s="175"/>
      <c r="C418" s="176"/>
      <c r="D418" s="176"/>
      <c r="E418" s="178"/>
      <c r="F418" s="179"/>
    </row>
    <row r="419" spans="1:7" x14ac:dyDescent="0.25">
      <c r="A419" s="154"/>
      <c r="B419" s="155"/>
      <c r="C419" s="156"/>
      <c r="D419" s="156"/>
      <c r="E419" s="157" t="s">
        <v>119</v>
      </c>
      <c r="F419" s="179">
        <v>0</v>
      </c>
    </row>
    <row r="420" spans="1:7" x14ac:dyDescent="0.25">
      <c r="A420" s="154"/>
      <c r="B420" s="155"/>
      <c r="C420" s="156"/>
      <c r="D420" s="156"/>
      <c r="E420" s="157"/>
      <c r="F420" s="158"/>
    </row>
    <row r="421" spans="1:7" ht="16.5" thickBot="1" x14ac:dyDescent="0.3">
      <c r="A421" s="162"/>
      <c r="B421" s="182"/>
      <c r="C421" s="183"/>
      <c r="D421" s="184" t="s">
        <v>120</v>
      </c>
      <c r="E421" s="185">
        <f>+F409+F412+F416</f>
        <v>67088.989999999991</v>
      </c>
      <c r="F421" s="186">
        <f>+ROUND(E42:E421,0)</f>
        <v>67089</v>
      </c>
      <c r="G421" s="207">
        <v>73332</v>
      </c>
    </row>
    <row r="422" spans="1:7" ht="16.5" thickTop="1" x14ac:dyDescent="0.25">
      <c r="G422" s="207"/>
    </row>
    <row r="423" spans="1:7" ht="16.5" thickBot="1" x14ac:dyDescent="0.3"/>
    <row r="424" spans="1:7" ht="16.5" thickTop="1" x14ac:dyDescent="0.25">
      <c r="A424" s="328" t="s">
        <v>365</v>
      </c>
      <c r="B424" s="329"/>
      <c r="C424" s="329"/>
      <c r="D424" s="329"/>
      <c r="E424" s="149"/>
      <c r="F424" s="150" t="s">
        <v>315</v>
      </c>
    </row>
    <row r="425" spans="1:7" x14ac:dyDescent="0.25">
      <c r="A425" s="330"/>
      <c r="B425" s="331"/>
      <c r="C425" s="331"/>
      <c r="D425" s="331"/>
      <c r="E425" s="152"/>
      <c r="F425" s="153">
        <v>3.06</v>
      </c>
    </row>
    <row r="426" spans="1:7" x14ac:dyDescent="0.25">
      <c r="A426" s="174" t="s">
        <v>98</v>
      </c>
      <c r="B426" s="175" t="s">
        <v>13</v>
      </c>
      <c r="C426" s="176" t="s">
        <v>99</v>
      </c>
      <c r="D426" s="176" t="s">
        <v>100</v>
      </c>
      <c r="E426" s="178" t="s">
        <v>101</v>
      </c>
      <c r="F426" s="179" t="s">
        <v>102</v>
      </c>
    </row>
    <row r="427" spans="1:7" x14ac:dyDescent="0.25">
      <c r="A427" s="154"/>
      <c r="B427" s="155"/>
      <c r="C427" s="156"/>
      <c r="D427" s="156"/>
      <c r="E427" s="157"/>
      <c r="F427" s="158"/>
    </row>
    <row r="428" spans="1:7" x14ac:dyDescent="0.25">
      <c r="A428" s="159" t="s">
        <v>103</v>
      </c>
      <c r="B428" s="155"/>
      <c r="C428" s="156"/>
      <c r="D428" s="156"/>
      <c r="E428" s="157"/>
      <c r="F428" s="158"/>
    </row>
    <row r="429" spans="1:7" x14ac:dyDescent="0.25">
      <c r="A429" s="174" t="s">
        <v>200</v>
      </c>
      <c r="B429" s="175" t="s">
        <v>125</v>
      </c>
      <c r="C429" s="176">
        <v>0.04</v>
      </c>
      <c r="D429" s="176">
        <v>0</v>
      </c>
      <c r="E429" s="178">
        <f>166700/25</f>
        <v>6668</v>
      </c>
      <c r="F429" s="179">
        <f>+(1+(D429/100))*C429*E429</f>
        <v>266.72000000000003</v>
      </c>
    </row>
    <row r="430" spans="1:7" x14ac:dyDescent="0.25">
      <c r="A430" s="174" t="s">
        <v>366</v>
      </c>
      <c r="B430" s="175" t="s">
        <v>13</v>
      </c>
      <c r="C430" s="176">
        <v>0.04</v>
      </c>
      <c r="D430" s="176">
        <v>1</v>
      </c>
      <c r="E430" s="178">
        <v>5090</v>
      </c>
      <c r="F430" s="179">
        <f t="shared" ref="F430:F431" si="4">+(1+(D430/100))*C430*E430</f>
        <v>205.636</v>
      </c>
    </row>
    <row r="431" spans="1:7" x14ac:dyDescent="0.25">
      <c r="A431" s="174" t="s">
        <v>124</v>
      </c>
      <c r="B431" s="175" t="s">
        <v>125</v>
      </c>
      <c r="C431" s="176">
        <v>1</v>
      </c>
      <c r="D431" s="176">
        <v>3</v>
      </c>
      <c r="E431" s="178">
        <v>5300</v>
      </c>
      <c r="F431" s="179">
        <f t="shared" si="4"/>
        <v>5459</v>
      </c>
    </row>
    <row r="432" spans="1:7" x14ac:dyDescent="0.25">
      <c r="A432" s="154"/>
      <c r="B432" s="155"/>
      <c r="C432" s="156"/>
      <c r="D432" s="156"/>
      <c r="E432" s="157" t="s">
        <v>110</v>
      </c>
      <c r="F432" s="160">
        <f>SUM(F429:F431)</f>
        <v>5931.3559999999998</v>
      </c>
    </row>
    <row r="433" spans="1:7" x14ac:dyDescent="0.25">
      <c r="A433" s="159" t="s">
        <v>111</v>
      </c>
      <c r="B433" s="155"/>
      <c r="C433" s="156"/>
      <c r="D433" s="156"/>
      <c r="E433" s="157"/>
      <c r="F433" s="158"/>
    </row>
    <row r="434" spans="1:7" x14ac:dyDescent="0.25">
      <c r="A434" s="174" t="s">
        <v>127</v>
      </c>
      <c r="B434" s="175" t="s">
        <v>113</v>
      </c>
      <c r="C434" s="176">
        <v>4.9500000000000002E-2</v>
      </c>
      <c r="D434" s="176"/>
      <c r="E434" s="178">
        <v>11149</v>
      </c>
      <c r="F434" s="179">
        <f t="shared" ref="F434" si="5">+(1+(D434/100))*C434*E434</f>
        <v>551.87549999999999</v>
      </c>
    </row>
    <row r="435" spans="1:7" x14ac:dyDescent="0.25">
      <c r="A435" s="154"/>
      <c r="B435" s="155"/>
      <c r="C435" s="156"/>
      <c r="D435" s="156"/>
      <c r="E435" s="157" t="s">
        <v>114</v>
      </c>
      <c r="F435" s="160">
        <f>SUM(F434)</f>
        <v>551.87549999999999</v>
      </c>
    </row>
    <row r="436" spans="1:7" x14ac:dyDescent="0.25">
      <c r="A436" s="159" t="s">
        <v>118</v>
      </c>
      <c r="B436" s="155"/>
      <c r="C436" s="156"/>
      <c r="D436" s="156"/>
      <c r="E436" s="157"/>
      <c r="F436" s="158"/>
    </row>
    <row r="437" spans="1:7" x14ac:dyDescent="0.25">
      <c r="A437" s="174"/>
      <c r="B437" s="175"/>
      <c r="C437" s="176"/>
      <c r="D437" s="176"/>
      <c r="E437" s="178"/>
      <c r="F437" s="179"/>
    </row>
    <row r="438" spans="1:7" x14ac:dyDescent="0.25">
      <c r="A438" s="154"/>
      <c r="B438" s="155"/>
      <c r="C438" s="156"/>
      <c r="D438" s="156"/>
      <c r="E438" s="157" t="s">
        <v>119</v>
      </c>
      <c r="F438" s="179">
        <v>0</v>
      </c>
    </row>
    <row r="439" spans="1:7" x14ac:dyDescent="0.25">
      <c r="A439" s="154"/>
      <c r="B439" s="155"/>
      <c r="C439" s="156"/>
      <c r="D439" s="156"/>
      <c r="E439" s="157"/>
      <c r="F439" s="158"/>
    </row>
    <row r="440" spans="1:7" ht="16.5" thickBot="1" x14ac:dyDescent="0.3">
      <c r="A440" s="162"/>
      <c r="B440" s="182"/>
      <c r="C440" s="183"/>
      <c r="D440" s="184" t="s">
        <v>120</v>
      </c>
      <c r="E440" s="185">
        <f>0.5*(SUM(F429:F435))</f>
        <v>6483.2314999999999</v>
      </c>
      <c r="F440" s="186">
        <f>+ROUNDUP(E440,0)</f>
        <v>6484</v>
      </c>
      <c r="G440" s="207">
        <v>6484</v>
      </c>
    </row>
    <row r="441" spans="1:7" ht="16.5" thickTop="1" x14ac:dyDescent="0.25"/>
    <row r="442" spans="1:7" ht="16.5" thickBot="1" x14ac:dyDescent="0.3"/>
    <row r="443" spans="1:7" ht="16.5" thickTop="1" x14ac:dyDescent="0.25">
      <c r="A443" s="328" t="s">
        <v>367</v>
      </c>
      <c r="B443" s="329"/>
      <c r="C443" s="329"/>
      <c r="D443" s="329"/>
      <c r="E443" s="172"/>
      <c r="F443" s="150" t="s">
        <v>142</v>
      </c>
    </row>
    <row r="444" spans="1:7" x14ac:dyDescent="0.25">
      <c r="A444" s="330"/>
      <c r="B444" s="331"/>
      <c r="C444" s="331"/>
      <c r="D444" s="331"/>
      <c r="E444" s="173"/>
      <c r="F444" s="153">
        <v>4.01</v>
      </c>
    </row>
    <row r="445" spans="1:7" x14ac:dyDescent="0.25">
      <c r="A445" s="174" t="s">
        <v>98</v>
      </c>
      <c r="B445" s="175" t="s">
        <v>13</v>
      </c>
      <c r="C445" s="176" t="s">
        <v>99</v>
      </c>
      <c r="D445" s="177" t="s">
        <v>100</v>
      </c>
      <c r="E445" s="178" t="s">
        <v>101</v>
      </c>
      <c r="F445" s="179" t="s">
        <v>102</v>
      </c>
    </row>
    <row r="446" spans="1:7" x14ac:dyDescent="0.25">
      <c r="A446" s="154"/>
      <c r="B446" s="155"/>
      <c r="C446" s="156"/>
      <c r="D446" s="180"/>
      <c r="E446" s="157"/>
      <c r="F446" s="158"/>
    </row>
    <row r="447" spans="1:7" x14ac:dyDescent="0.25">
      <c r="A447" s="159" t="s">
        <v>103</v>
      </c>
      <c r="B447" s="155"/>
      <c r="C447" s="156"/>
      <c r="D447" s="180"/>
      <c r="E447" s="157"/>
      <c r="F447" s="158"/>
    </row>
    <row r="448" spans="1:7" x14ac:dyDescent="0.25">
      <c r="A448" s="193" t="s">
        <v>368</v>
      </c>
      <c r="B448" s="194" t="s">
        <v>125</v>
      </c>
      <c r="C448" s="195">
        <v>0.15</v>
      </c>
      <c r="D448" s="196"/>
      <c r="E448" s="178">
        <v>1172</v>
      </c>
      <c r="F448" s="179">
        <v>175.8</v>
      </c>
    </row>
    <row r="449" spans="1:7" x14ac:dyDescent="0.25">
      <c r="A449" s="193" t="s">
        <v>369</v>
      </c>
      <c r="B449" s="194" t="s">
        <v>132</v>
      </c>
      <c r="C449" s="195">
        <v>5.0000000000000001E-3</v>
      </c>
      <c r="D449" s="196"/>
      <c r="E449" s="178">
        <v>33520</v>
      </c>
      <c r="F449" s="179">
        <v>167.6</v>
      </c>
    </row>
    <row r="450" spans="1:7" x14ac:dyDescent="0.25">
      <c r="A450" s="174" t="s">
        <v>224</v>
      </c>
      <c r="B450" s="175" t="s">
        <v>207</v>
      </c>
      <c r="C450" s="176">
        <v>0.5</v>
      </c>
      <c r="D450" s="177"/>
      <c r="E450" s="178">
        <v>32</v>
      </c>
      <c r="F450" s="179">
        <v>16</v>
      </c>
    </row>
    <row r="451" spans="1:7" x14ac:dyDescent="0.25">
      <c r="A451" s="174" t="s">
        <v>222</v>
      </c>
      <c r="B451" s="175" t="s">
        <v>223</v>
      </c>
      <c r="C451" s="176">
        <v>0.01</v>
      </c>
      <c r="D451" s="177"/>
      <c r="E451" s="178">
        <v>1162</v>
      </c>
      <c r="F451" s="179">
        <v>11.62</v>
      </c>
    </row>
    <row r="452" spans="1:7" x14ac:dyDescent="0.25">
      <c r="A452" s="154"/>
      <c r="B452" s="155"/>
      <c r="C452" s="156"/>
      <c r="D452" s="180"/>
      <c r="E452" s="157" t="s">
        <v>110</v>
      </c>
      <c r="F452" s="160">
        <f>SUM(F448:F451)</f>
        <v>371.02</v>
      </c>
    </row>
    <row r="453" spans="1:7" x14ac:dyDescent="0.25">
      <c r="A453" s="159" t="s">
        <v>111</v>
      </c>
      <c r="B453" s="155"/>
      <c r="C453" s="156"/>
      <c r="D453" s="180"/>
      <c r="E453" s="157"/>
      <c r="F453" s="158"/>
    </row>
    <row r="454" spans="1:7" x14ac:dyDescent="0.25">
      <c r="A454" s="174" t="s">
        <v>226</v>
      </c>
      <c r="B454" s="175" t="s">
        <v>113</v>
      </c>
      <c r="C454" s="176">
        <v>0.05</v>
      </c>
      <c r="D454" s="177"/>
      <c r="E454" s="178">
        <v>25709</v>
      </c>
      <c r="F454" s="179">
        <v>1285.45</v>
      </c>
    </row>
    <row r="455" spans="1:7" x14ac:dyDescent="0.25">
      <c r="A455" s="154"/>
      <c r="B455" s="155"/>
      <c r="C455" s="156"/>
      <c r="D455" s="180"/>
      <c r="E455" s="157" t="s">
        <v>114</v>
      </c>
      <c r="F455" s="160">
        <v>1285.45</v>
      </c>
    </row>
    <row r="456" spans="1:7" x14ac:dyDescent="0.25">
      <c r="A456" s="161" t="s">
        <v>115</v>
      </c>
      <c r="B456" s="155"/>
      <c r="C456" s="156"/>
      <c r="D456" s="180"/>
      <c r="E456" s="157"/>
      <c r="F456" s="158"/>
    </row>
    <row r="457" spans="1:7" x14ac:dyDescent="0.25">
      <c r="A457" s="174" t="s">
        <v>116</v>
      </c>
      <c r="B457" s="175" t="s">
        <v>59</v>
      </c>
      <c r="C457" s="176">
        <v>0.10199999999999999</v>
      </c>
      <c r="D457" s="177"/>
      <c r="E457" s="178">
        <v>1690</v>
      </c>
      <c r="F457" s="179">
        <v>172.38</v>
      </c>
    </row>
    <row r="458" spans="1:7" x14ac:dyDescent="0.25">
      <c r="A458" s="174" t="s">
        <v>323</v>
      </c>
      <c r="B458" s="175" t="s">
        <v>213</v>
      </c>
      <c r="C458" s="176">
        <v>0.05</v>
      </c>
      <c r="D458" s="177"/>
      <c r="E458" s="178">
        <v>3500</v>
      </c>
      <c r="F458" s="179">
        <f>+C458*E458</f>
        <v>175</v>
      </c>
    </row>
    <row r="459" spans="1:7" x14ac:dyDescent="0.25">
      <c r="A459" s="154"/>
      <c r="B459" s="155"/>
      <c r="C459" s="156"/>
      <c r="D459" s="180"/>
      <c r="E459" s="157" t="s">
        <v>117</v>
      </c>
      <c r="F459" s="160">
        <f>SUM(F457:F458)</f>
        <v>347.38</v>
      </c>
    </row>
    <row r="460" spans="1:7" x14ac:dyDescent="0.25">
      <c r="A460" s="159" t="s">
        <v>118</v>
      </c>
      <c r="B460" s="155"/>
      <c r="C460" s="156"/>
      <c r="D460" s="180"/>
      <c r="E460" s="157"/>
      <c r="F460" s="158"/>
    </row>
    <row r="461" spans="1:7" x14ac:dyDescent="0.25">
      <c r="A461" s="174"/>
      <c r="B461" s="175"/>
      <c r="C461" s="176"/>
      <c r="D461" s="177"/>
      <c r="E461" s="178"/>
      <c r="F461" s="179"/>
    </row>
    <row r="462" spans="1:7" x14ac:dyDescent="0.25">
      <c r="A462" s="154"/>
      <c r="B462" s="155"/>
      <c r="C462" s="156"/>
      <c r="D462" s="180"/>
      <c r="E462" s="157" t="s">
        <v>119</v>
      </c>
      <c r="F462" s="179">
        <v>0</v>
      </c>
    </row>
    <row r="463" spans="1:7" x14ac:dyDescent="0.25">
      <c r="A463" s="154"/>
      <c r="B463" s="155"/>
      <c r="C463" s="156"/>
      <c r="D463" s="180"/>
      <c r="E463" s="157"/>
      <c r="F463" s="158"/>
    </row>
    <row r="464" spans="1:7" ht="16.5" thickBot="1" x14ac:dyDescent="0.3">
      <c r="A464" s="162"/>
      <c r="B464" s="182"/>
      <c r="C464" s="183"/>
      <c r="D464" s="184" t="s">
        <v>120</v>
      </c>
      <c r="E464" s="185">
        <f>0.5*(SUM(F448:F459))</f>
        <v>2003.8500000000001</v>
      </c>
      <c r="F464" s="186">
        <f>+ROUND(E464,0)</f>
        <v>2004</v>
      </c>
      <c r="G464" s="207">
        <v>2077</v>
      </c>
    </row>
    <row r="465" spans="1:6" ht="16.5" thickTop="1" x14ac:dyDescent="0.25"/>
    <row r="466" spans="1:6" ht="16.5" thickBot="1" x14ac:dyDescent="0.3"/>
    <row r="467" spans="1:6" ht="16.5" thickTop="1" x14ac:dyDescent="0.25">
      <c r="A467" s="328" t="s">
        <v>370</v>
      </c>
      <c r="B467" s="329"/>
      <c r="C467" s="329"/>
      <c r="D467" s="329"/>
      <c r="E467" s="149"/>
      <c r="F467" s="150" t="s">
        <v>97</v>
      </c>
    </row>
    <row r="468" spans="1:6" x14ac:dyDescent="0.25">
      <c r="A468" s="330"/>
      <c r="B468" s="331"/>
      <c r="C468" s="331"/>
      <c r="D468" s="331"/>
      <c r="E468" s="152"/>
      <c r="F468" s="153">
        <v>4.0199999999999996</v>
      </c>
    </row>
    <row r="469" spans="1:6" x14ac:dyDescent="0.25">
      <c r="A469" s="174" t="s">
        <v>98</v>
      </c>
      <c r="B469" s="175" t="s">
        <v>13</v>
      </c>
      <c r="C469" s="176" t="s">
        <v>99</v>
      </c>
      <c r="D469" s="176" t="s">
        <v>100</v>
      </c>
      <c r="E469" s="178" t="s">
        <v>101</v>
      </c>
      <c r="F469" s="179" t="s">
        <v>102</v>
      </c>
    </row>
    <row r="470" spans="1:6" x14ac:dyDescent="0.25">
      <c r="A470" s="154"/>
      <c r="B470" s="155"/>
      <c r="C470" s="156"/>
      <c r="D470" s="156"/>
      <c r="E470" s="157"/>
      <c r="F470" s="158"/>
    </row>
    <row r="471" spans="1:6" x14ac:dyDescent="0.25">
      <c r="A471" s="159" t="s">
        <v>111</v>
      </c>
      <c r="B471" s="155"/>
      <c r="C471" s="156"/>
      <c r="D471" s="156"/>
      <c r="E471" s="157"/>
      <c r="F471" s="158"/>
    </row>
    <row r="472" spans="1:6" x14ac:dyDescent="0.25">
      <c r="A472" s="174" t="s">
        <v>127</v>
      </c>
      <c r="B472" s="175" t="s">
        <v>113</v>
      </c>
      <c r="C472" s="176">
        <v>0.35</v>
      </c>
      <c r="D472" s="176"/>
      <c r="E472" s="178">
        <v>9611</v>
      </c>
      <c r="F472" s="179">
        <v>3363.85</v>
      </c>
    </row>
    <row r="473" spans="1:6" x14ac:dyDescent="0.25">
      <c r="A473" s="154"/>
      <c r="B473" s="155"/>
      <c r="C473" s="156"/>
      <c r="D473" s="156"/>
      <c r="E473" s="157" t="s">
        <v>114</v>
      </c>
      <c r="F473" s="160">
        <v>3363.85</v>
      </c>
    </row>
    <row r="474" spans="1:6" x14ac:dyDescent="0.25">
      <c r="A474" s="161" t="s">
        <v>115</v>
      </c>
      <c r="B474" s="155"/>
      <c r="C474" s="156"/>
      <c r="D474" s="156"/>
      <c r="E474" s="157"/>
      <c r="F474" s="158"/>
    </row>
    <row r="475" spans="1:6" x14ac:dyDescent="0.25">
      <c r="A475" s="174" t="s">
        <v>116</v>
      </c>
      <c r="B475" s="175" t="s">
        <v>59</v>
      </c>
      <c r="C475" s="176">
        <v>0.29799999999999999</v>
      </c>
      <c r="D475" s="176"/>
      <c r="E475" s="178">
        <v>1690</v>
      </c>
      <c r="F475" s="179">
        <v>503.62</v>
      </c>
    </row>
    <row r="476" spans="1:6" x14ac:dyDescent="0.25">
      <c r="A476" s="154"/>
      <c r="B476" s="155"/>
      <c r="C476" s="156"/>
      <c r="D476" s="156"/>
      <c r="E476" s="157" t="s">
        <v>117</v>
      </c>
      <c r="F476" s="160">
        <v>503.62</v>
      </c>
    </row>
    <row r="477" spans="1:6" x14ac:dyDescent="0.25">
      <c r="A477" s="159" t="s">
        <v>118</v>
      </c>
      <c r="B477" s="155"/>
      <c r="C477" s="156"/>
      <c r="D477" s="156"/>
      <c r="E477" s="157"/>
      <c r="F477" s="158"/>
    </row>
    <row r="478" spans="1:6" x14ac:dyDescent="0.25">
      <c r="A478" s="174"/>
      <c r="B478" s="175"/>
      <c r="C478" s="176"/>
      <c r="D478" s="176"/>
      <c r="E478" s="178"/>
      <c r="F478" s="179"/>
    </row>
    <row r="479" spans="1:6" x14ac:dyDescent="0.25">
      <c r="A479" s="154"/>
      <c r="B479" s="155"/>
      <c r="C479" s="156"/>
      <c r="D479" s="156"/>
      <c r="E479" s="157" t="s">
        <v>119</v>
      </c>
      <c r="F479" s="179">
        <v>0</v>
      </c>
    </row>
    <row r="480" spans="1:6" x14ac:dyDescent="0.25">
      <c r="A480" s="154"/>
      <c r="B480" s="155"/>
      <c r="C480" s="156"/>
      <c r="D480" s="156"/>
      <c r="E480" s="157"/>
      <c r="F480" s="158"/>
    </row>
    <row r="481" spans="1:7" ht="16.5" thickBot="1" x14ac:dyDescent="0.3">
      <c r="A481" s="162"/>
      <c r="B481" s="182"/>
      <c r="C481" s="183"/>
      <c r="D481" s="184" t="s">
        <v>120</v>
      </c>
      <c r="E481" s="185">
        <v>3867.47</v>
      </c>
      <c r="F481" s="186">
        <v>3870</v>
      </c>
      <c r="G481" s="207">
        <v>4253</v>
      </c>
    </row>
    <row r="482" spans="1:7" ht="16.5" thickTop="1" x14ac:dyDescent="0.25"/>
    <row r="483" spans="1:7" ht="16.5" thickBot="1" x14ac:dyDescent="0.3"/>
    <row r="484" spans="1:7" ht="16.5" thickTop="1" x14ac:dyDescent="0.25">
      <c r="A484" s="328" t="s">
        <v>371</v>
      </c>
      <c r="B484" s="329"/>
      <c r="C484" s="329"/>
      <c r="D484" s="329"/>
      <c r="E484" s="172"/>
      <c r="F484" s="150" t="s">
        <v>97</v>
      </c>
    </row>
    <row r="485" spans="1:7" x14ac:dyDescent="0.25">
      <c r="A485" s="330"/>
      <c r="B485" s="331"/>
      <c r="C485" s="331"/>
      <c r="D485" s="331"/>
      <c r="E485" s="173"/>
      <c r="F485" s="153">
        <v>4.03</v>
      </c>
    </row>
    <row r="486" spans="1:7" x14ac:dyDescent="0.25">
      <c r="A486" s="174" t="s">
        <v>98</v>
      </c>
      <c r="B486" s="175" t="s">
        <v>13</v>
      </c>
      <c r="C486" s="176" t="s">
        <v>99</v>
      </c>
      <c r="D486" s="177" t="s">
        <v>100</v>
      </c>
      <c r="E486" s="178" t="s">
        <v>101</v>
      </c>
      <c r="F486" s="179" t="s">
        <v>102</v>
      </c>
    </row>
    <row r="487" spans="1:7" x14ac:dyDescent="0.25">
      <c r="A487" s="154"/>
      <c r="B487" s="155"/>
      <c r="C487" s="156"/>
      <c r="D487" s="180"/>
      <c r="E487" s="157"/>
      <c r="F487" s="158"/>
    </row>
    <row r="488" spans="1:7" x14ac:dyDescent="0.25">
      <c r="A488" s="159" t="s">
        <v>103</v>
      </c>
      <c r="B488" s="155"/>
      <c r="C488" s="156"/>
      <c r="D488" s="180"/>
      <c r="E488" s="157"/>
      <c r="F488" s="158"/>
    </row>
    <row r="489" spans="1:7" x14ac:dyDescent="0.25">
      <c r="A489" s="174" t="s">
        <v>284</v>
      </c>
      <c r="B489" s="175" t="s">
        <v>15</v>
      </c>
      <c r="C489" s="176">
        <v>0.02</v>
      </c>
      <c r="D489" s="177"/>
      <c r="E489" s="178">
        <v>391021</v>
      </c>
      <c r="F489" s="179">
        <v>7820.42</v>
      </c>
    </row>
    <row r="490" spans="1:7" x14ac:dyDescent="0.25">
      <c r="A490" s="154"/>
      <c r="B490" s="155"/>
      <c r="C490" s="156"/>
      <c r="D490" s="180"/>
      <c r="E490" s="157" t="s">
        <v>110</v>
      </c>
      <c r="F490" s="160">
        <f>SUM(F489)</f>
        <v>7820.42</v>
      </c>
    </row>
    <row r="491" spans="1:7" x14ac:dyDescent="0.25">
      <c r="A491" s="159" t="s">
        <v>111</v>
      </c>
      <c r="B491" s="155"/>
      <c r="C491" s="156"/>
      <c r="D491" s="180"/>
      <c r="E491" s="157"/>
      <c r="F491" s="158"/>
    </row>
    <row r="492" spans="1:7" x14ac:dyDescent="0.25">
      <c r="A492" s="174" t="s">
        <v>112</v>
      </c>
      <c r="B492" s="175" t="s">
        <v>113</v>
      </c>
      <c r="C492" s="176">
        <v>0.3</v>
      </c>
      <c r="D492" s="177"/>
      <c r="E492" s="178">
        <v>24195</v>
      </c>
      <c r="F492" s="179">
        <v>7258.5</v>
      </c>
    </row>
    <row r="493" spans="1:7" x14ac:dyDescent="0.25">
      <c r="A493" s="154"/>
      <c r="B493" s="155"/>
      <c r="C493" s="156"/>
      <c r="D493" s="180"/>
      <c r="E493" s="157" t="s">
        <v>114</v>
      </c>
      <c r="F493" s="160">
        <f>SUM(F492)</f>
        <v>7258.5</v>
      </c>
    </row>
    <row r="494" spans="1:7" x14ac:dyDescent="0.25">
      <c r="A494" s="161" t="s">
        <v>115</v>
      </c>
      <c r="B494" s="155"/>
      <c r="C494" s="156"/>
      <c r="D494" s="180"/>
      <c r="E494" s="157"/>
      <c r="F494" s="158"/>
    </row>
    <row r="495" spans="1:7" x14ac:dyDescent="0.25">
      <c r="A495" s="174" t="s">
        <v>116</v>
      </c>
      <c r="B495" s="175" t="s">
        <v>59</v>
      </c>
      <c r="C495" s="176">
        <v>2.9000000000000001E-2</v>
      </c>
      <c r="D495" s="177"/>
      <c r="E495" s="178">
        <v>1690</v>
      </c>
      <c r="F495" s="179">
        <v>49.01</v>
      </c>
    </row>
    <row r="496" spans="1:7" x14ac:dyDescent="0.25">
      <c r="A496" s="174" t="s">
        <v>323</v>
      </c>
      <c r="B496" s="175" t="s">
        <v>213</v>
      </c>
      <c r="C496" s="176">
        <v>0.1</v>
      </c>
      <c r="D496" s="177"/>
      <c r="E496" s="178">
        <v>3500</v>
      </c>
      <c r="F496" s="179">
        <f>+C496*E496</f>
        <v>350</v>
      </c>
    </row>
    <row r="497" spans="1:7" x14ac:dyDescent="0.25">
      <c r="A497" s="154"/>
      <c r="B497" s="155"/>
      <c r="C497" s="156"/>
      <c r="D497" s="180"/>
      <c r="E497" s="157" t="s">
        <v>117</v>
      </c>
      <c r="F497" s="160">
        <f>SUM(F495:F496)</f>
        <v>399.01</v>
      </c>
    </row>
    <row r="498" spans="1:7" x14ac:dyDescent="0.25">
      <c r="A498" s="159" t="s">
        <v>118</v>
      </c>
      <c r="B498" s="155"/>
      <c r="C498" s="156"/>
      <c r="D498" s="180"/>
      <c r="E498" s="157"/>
      <c r="F498" s="158"/>
    </row>
    <row r="499" spans="1:7" x14ac:dyDescent="0.25">
      <c r="A499" s="174"/>
      <c r="B499" s="175"/>
      <c r="C499" s="176"/>
      <c r="D499" s="177"/>
      <c r="E499" s="178"/>
      <c r="F499" s="179"/>
    </row>
    <row r="500" spans="1:7" x14ac:dyDescent="0.25">
      <c r="A500" s="154"/>
      <c r="B500" s="155"/>
      <c r="C500" s="156"/>
      <c r="D500" s="180"/>
      <c r="E500" s="157" t="s">
        <v>119</v>
      </c>
      <c r="F500" s="179">
        <v>0</v>
      </c>
    </row>
    <row r="501" spans="1:7" x14ac:dyDescent="0.25">
      <c r="A501" s="154"/>
      <c r="B501" s="155"/>
      <c r="C501" s="156"/>
      <c r="D501" s="180"/>
      <c r="E501" s="157"/>
      <c r="F501" s="158"/>
    </row>
    <row r="502" spans="1:7" ht="16.5" thickBot="1" x14ac:dyDescent="0.3">
      <c r="A502" s="162"/>
      <c r="B502" s="182"/>
      <c r="C502" s="183"/>
      <c r="D502" s="184" t="s">
        <v>120</v>
      </c>
      <c r="E502" s="185">
        <f>0.5*(SUM(F486:F497))</f>
        <v>15477.929999999998</v>
      </c>
      <c r="F502" s="186">
        <f>+ROUND(E502,0)</f>
        <v>15478</v>
      </c>
      <c r="G502" s="207">
        <v>16746</v>
      </c>
    </row>
    <row r="503" spans="1:7" ht="16.5" thickTop="1" x14ac:dyDescent="0.25"/>
    <row r="504" spans="1:7" ht="16.5" thickBot="1" x14ac:dyDescent="0.3"/>
    <row r="505" spans="1:7" ht="16.5" thickTop="1" x14ac:dyDescent="0.25">
      <c r="A505" s="328" t="s">
        <v>372</v>
      </c>
      <c r="B505" s="329"/>
      <c r="C505" s="329"/>
      <c r="D505" s="329"/>
      <c r="E505" s="172"/>
      <c r="F505" s="150" t="s">
        <v>142</v>
      </c>
    </row>
    <row r="506" spans="1:7" x14ac:dyDescent="0.25">
      <c r="A506" s="330"/>
      <c r="B506" s="331"/>
      <c r="C506" s="331"/>
      <c r="D506" s="331"/>
      <c r="E506" s="173"/>
      <c r="F506" s="153">
        <v>4.04</v>
      </c>
    </row>
    <row r="507" spans="1:7" x14ac:dyDescent="0.25">
      <c r="A507" s="174" t="s">
        <v>98</v>
      </c>
      <c r="B507" s="175" t="s">
        <v>13</v>
      </c>
      <c r="C507" s="176" t="s">
        <v>99</v>
      </c>
      <c r="D507" s="177" t="s">
        <v>100</v>
      </c>
      <c r="E507" s="178" t="s">
        <v>101</v>
      </c>
      <c r="F507" s="179" t="s">
        <v>102</v>
      </c>
    </row>
    <row r="508" spans="1:7" x14ac:dyDescent="0.25">
      <c r="A508" s="154"/>
      <c r="B508" s="155"/>
      <c r="C508" s="156"/>
      <c r="D508" s="180"/>
      <c r="E508" s="157"/>
      <c r="F508" s="158"/>
    </row>
    <row r="509" spans="1:7" x14ac:dyDescent="0.25">
      <c r="A509" s="159" t="s">
        <v>103</v>
      </c>
      <c r="B509" s="155"/>
      <c r="C509" s="156"/>
      <c r="D509" s="180"/>
      <c r="E509" s="157"/>
      <c r="F509" s="158"/>
    </row>
    <row r="510" spans="1:7" x14ac:dyDescent="0.25">
      <c r="A510" s="174" t="s">
        <v>203</v>
      </c>
      <c r="B510" s="175" t="s">
        <v>15</v>
      </c>
      <c r="C510" s="176">
        <v>0.03</v>
      </c>
      <c r="D510" s="177"/>
      <c r="E510" s="178">
        <v>366050</v>
      </c>
      <c r="F510" s="179">
        <v>10981.5</v>
      </c>
    </row>
    <row r="511" spans="1:7" x14ac:dyDescent="0.25">
      <c r="A511" s="154"/>
      <c r="B511" s="155"/>
      <c r="C511" s="156"/>
      <c r="D511" s="180"/>
      <c r="E511" s="157" t="s">
        <v>110</v>
      </c>
      <c r="F511" s="160">
        <v>10981.5</v>
      </c>
    </row>
    <row r="512" spans="1:7" x14ac:dyDescent="0.25">
      <c r="A512" s="159" t="s">
        <v>111</v>
      </c>
      <c r="B512" s="155"/>
      <c r="C512" s="156"/>
      <c r="D512" s="180"/>
      <c r="E512" s="157"/>
      <c r="F512" s="158"/>
    </row>
    <row r="513" spans="1:7" x14ac:dyDescent="0.25">
      <c r="A513" s="174" t="s">
        <v>112</v>
      </c>
      <c r="B513" s="175" t="s">
        <v>113</v>
      </c>
      <c r="C513" s="176">
        <v>0.45</v>
      </c>
      <c r="D513" s="177"/>
      <c r="E513" s="178">
        <v>24195</v>
      </c>
      <c r="F513" s="179">
        <v>10887.75</v>
      </c>
    </row>
    <row r="514" spans="1:7" x14ac:dyDescent="0.25">
      <c r="A514" s="154"/>
      <c r="B514" s="155"/>
      <c r="C514" s="156"/>
      <c r="D514" s="180"/>
      <c r="E514" s="157" t="s">
        <v>114</v>
      </c>
      <c r="F514" s="160">
        <v>10887.75</v>
      </c>
    </row>
    <row r="515" spans="1:7" x14ac:dyDescent="0.25">
      <c r="A515" s="161" t="s">
        <v>115</v>
      </c>
      <c r="B515" s="155"/>
      <c r="C515" s="156"/>
      <c r="D515" s="180"/>
      <c r="E515" s="157"/>
      <c r="F515" s="158"/>
    </row>
    <row r="516" spans="1:7" x14ac:dyDescent="0.25">
      <c r="A516" s="174" t="s">
        <v>116</v>
      </c>
      <c r="B516" s="175" t="s">
        <v>59</v>
      </c>
      <c r="C516" s="176">
        <v>9.8000000000000004E-2</v>
      </c>
      <c r="D516" s="177"/>
      <c r="E516" s="178">
        <v>1690</v>
      </c>
      <c r="F516" s="179">
        <v>165.62</v>
      </c>
    </row>
    <row r="517" spans="1:7" x14ac:dyDescent="0.25">
      <c r="A517" s="174" t="s">
        <v>323</v>
      </c>
      <c r="B517" s="175" t="s">
        <v>213</v>
      </c>
      <c r="C517" s="176">
        <v>0.3</v>
      </c>
      <c r="D517" s="177"/>
      <c r="E517" s="178">
        <v>3500</v>
      </c>
      <c r="F517" s="179">
        <f>+C517*E517</f>
        <v>1050</v>
      </c>
    </row>
    <row r="518" spans="1:7" x14ac:dyDescent="0.25">
      <c r="A518" s="154"/>
      <c r="B518" s="155"/>
      <c r="C518" s="156"/>
      <c r="D518" s="180"/>
      <c r="E518" s="157" t="s">
        <v>117</v>
      </c>
      <c r="F518" s="160">
        <f>SUM(F516:F517)</f>
        <v>1215.6199999999999</v>
      </c>
    </row>
    <row r="519" spans="1:7" x14ac:dyDescent="0.25">
      <c r="A519" s="159" t="s">
        <v>118</v>
      </c>
      <c r="B519" s="155"/>
      <c r="C519" s="156"/>
      <c r="D519" s="180"/>
      <c r="E519" s="157"/>
      <c r="F519" s="158"/>
    </row>
    <row r="520" spans="1:7" x14ac:dyDescent="0.25">
      <c r="A520" s="174"/>
      <c r="B520" s="175"/>
      <c r="C520" s="176"/>
      <c r="D520" s="177"/>
      <c r="E520" s="178"/>
      <c r="F520" s="179"/>
    </row>
    <row r="521" spans="1:7" x14ac:dyDescent="0.25">
      <c r="A521" s="154"/>
      <c r="B521" s="155"/>
      <c r="C521" s="156"/>
      <c r="D521" s="180"/>
      <c r="E521" s="157" t="s">
        <v>119</v>
      </c>
      <c r="F521" s="179">
        <v>0</v>
      </c>
    </row>
    <row r="522" spans="1:7" x14ac:dyDescent="0.25">
      <c r="A522" s="154"/>
      <c r="B522" s="155"/>
      <c r="C522" s="156"/>
      <c r="D522" s="180"/>
      <c r="E522" s="157"/>
      <c r="F522" s="158"/>
    </row>
    <row r="523" spans="1:7" ht="16.5" thickBot="1" x14ac:dyDescent="0.3">
      <c r="A523" s="162"/>
      <c r="B523" s="182"/>
      <c r="C523" s="183"/>
      <c r="D523" s="184" t="s">
        <v>120</v>
      </c>
      <c r="E523" s="185">
        <f>0.5*(SUM(F507:F518))</f>
        <v>23084.870000000003</v>
      </c>
      <c r="F523" s="186">
        <f>+ROUND(E523,0)</f>
        <v>23085</v>
      </c>
      <c r="G523" s="207">
        <v>24591</v>
      </c>
    </row>
    <row r="524" spans="1:7" ht="16.5" thickTop="1" x14ac:dyDescent="0.25"/>
    <row r="525" spans="1:7" ht="16.5" thickBot="1" x14ac:dyDescent="0.3"/>
    <row r="526" spans="1:7" ht="16.5" thickTop="1" x14ac:dyDescent="0.25">
      <c r="A526" s="328" t="s">
        <v>373</v>
      </c>
      <c r="B526" s="329"/>
      <c r="C526" s="329"/>
      <c r="D526" s="329"/>
      <c r="E526" s="172"/>
      <c r="F526" s="150" t="s">
        <v>97</v>
      </c>
    </row>
    <row r="527" spans="1:7" x14ac:dyDescent="0.25">
      <c r="A527" s="330"/>
      <c r="B527" s="331"/>
      <c r="C527" s="331"/>
      <c r="D527" s="331"/>
      <c r="E527" s="173"/>
      <c r="F527" s="153">
        <v>4.05</v>
      </c>
    </row>
    <row r="528" spans="1:7" x14ac:dyDescent="0.25">
      <c r="A528" s="174" t="s">
        <v>98</v>
      </c>
      <c r="B528" s="175" t="s">
        <v>13</v>
      </c>
      <c r="C528" s="176" t="s">
        <v>99</v>
      </c>
      <c r="D528" s="177" t="s">
        <v>100</v>
      </c>
      <c r="E528" s="178" t="s">
        <v>101</v>
      </c>
      <c r="F528" s="179" t="s">
        <v>102</v>
      </c>
    </row>
    <row r="529" spans="1:6" x14ac:dyDescent="0.25">
      <c r="A529" s="154"/>
      <c r="B529" s="155"/>
      <c r="C529" s="156"/>
      <c r="D529" s="180"/>
      <c r="E529" s="157"/>
      <c r="F529" s="158"/>
    </row>
    <row r="530" spans="1:6" x14ac:dyDescent="0.25">
      <c r="A530" s="159" t="s">
        <v>103</v>
      </c>
      <c r="B530" s="155"/>
      <c r="C530" s="156"/>
      <c r="D530" s="180"/>
      <c r="E530" s="157"/>
      <c r="F530" s="158"/>
    </row>
    <row r="531" spans="1:6" x14ac:dyDescent="0.25">
      <c r="A531" s="193" t="s">
        <v>368</v>
      </c>
      <c r="B531" s="194" t="s">
        <v>125</v>
      </c>
      <c r="C531" s="195">
        <v>0.4</v>
      </c>
      <c r="D531" s="196"/>
      <c r="E531" s="178">
        <v>1172</v>
      </c>
      <c r="F531" s="179">
        <v>468.8</v>
      </c>
    </row>
    <row r="532" spans="1:6" x14ac:dyDescent="0.25">
      <c r="A532" s="174" t="s">
        <v>374</v>
      </c>
      <c r="B532" s="175" t="s">
        <v>242</v>
      </c>
      <c r="C532" s="176">
        <v>0.01</v>
      </c>
      <c r="D532" s="177"/>
      <c r="E532" s="178">
        <v>428</v>
      </c>
      <c r="F532" s="179">
        <v>4.28</v>
      </c>
    </row>
    <row r="533" spans="1:6" x14ac:dyDescent="0.25">
      <c r="A533" s="174" t="s">
        <v>222</v>
      </c>
      <c r="B533" s="175" t="s">
        <v>223</v>
      </c>
      <c r="C533" s="176">
        <v>0.02</v>
      </c>
      <c r="D533" s="177"/>
      <c r="E533" s="178">
        <v>1162</v>
      </c>
      <c r="F533" s="179">
        <v>23.24</v>
      </c>
    </row>
    <row r="534" spans="1:6" x14ac:dyDescent="0.25">
      <c r="A534" s="174" t="s">
        <v>375</v>
      </c>
      <c r="B534" s="175" t="s">
        <v>242</v>
      </c>
      <c r="C534" s="176">
        <v>0.01</v>
      </c>
      <c r="D534" s="177"/>
      <c r="E534" s="178">
        <v>22497</v>
      </c>
      <c r="F534" s="179">
        <v>224.97</v>
      </c>
    </row>
    <row r="535" spans="1:6" x14ac:dyDescent="0.25">
      <c r="A535" s="154"/>
      <c r="B535" s="155"/>
      <c r="C535" s="156"/>
      <c r="D535" s="180"/>
      <c r="E535" s="157" t="s">
        <v>110</v>
      </c>
      <c r="F535" s="160">
        <f>SUM(F531:F534)</f>
        <v>721.29</v>
      </c>
    </row>
    <row r="536" spans="1:6" x14ac:dyDescent="0.25">
      <c r="A536" s="159" t="s">
        <v>111</v>
      </c>
      <c r="B536" s="155"/>
      <c r="C536" s="156"/>
      <c r="D536" s="180"/>
      <c r="E536" s="157"/>
      <c r="F536" s="158"/>
    </row>
    <row r="537" spans="1:6" x14ac:dyDescent="0.25">
      <c r="A537" s="174" t="s">
        <v>226</v>
      </c>
      <c r="B537" s="175" t="s">
        <v>113</v>
      </c>
      <c r="C537" s="176">
        <v>0.12</v>
      </c>
      <c r="D537" s="177"/>
      <c r="E537" s="178">
        <v>25709</v>
      </c>
      <c r="F537" s="179">
        <v>3085.08</v>
      </c>
    </row>
    <row r="538" spans="1:6" x14ac:dyDescent="0.25">
      <c r="A538" s="154"/>
      <c r="B538" s="155"/>
      <c r="C538" s="156"/>
      <c r="D538" s="180"/>
      <c r="E538" s="157" t="s">
        <v>114</v>
      </c>
      <c r="F538" s="160">
        <v>3085.08</v>
      </c>
    </row>
    <row r="539" spans="1:6" x14ac:dyDescent="0.25">
      <c r="A539" s="161" t="s">
        <v>115</v>
      </c>
      <c r="B539" s="155"/>
      <c r="C539" s="156"/>
      <c r="D539" s="180"/>
      <c r="E539" s="157"/>
      <c r="F539" s="158"/>
    </row>
    <row r="540" spans="1:6" x14ac:dyDescent="0.25">
      <c r="A540" s="174" t="s">
        <v>116</v>
      </c>
      <c r="B540" s="175" t="s">
        <v>59</v>
      </c>
      <c r="C540" s="176">
        <v>1.7999999999999999E-2</v>
      </c>
      <c r="D540" s="177"/>
      <c r="E540" s="178">
        <v>1690</v>
      </c>
      <c r="F540" s="179">
        <v>30.42</v>
      </c>
    </row>
    <row r="541" spans="1:6" x14ac:dyDescent="0.25">
      <c r="A541" s="174" t="s">
        <v>323</v>
      </c>
      <c r="B541" s="175" t="s">
        <v>213</v>
      </c>
      <c r="C541" s="176">
        <v>0.1</v>
      </c>
      <c r="D541" s="177"/>
      <c r="E541" s="178">
        <v>3500</v>
      </c>
      <c r="F541" s="179">
        <f>+C541*E541</f>
        <v>350</v>
      </c>
    </row>
    <row r="542" spans="1:6" x14ac:dyDescent="0.25">
      <c r="A542" s="154"/>
      <c r="B542" s="155"/>
      <c r="C542" s="156"/>
      <c r="D542" s="180"/>
      <c r="E542" s="157" t="s">
        <v>117</v>
      </c>
      <c r="F542" s="160">
        <f>SUM(F540:F541)</f>
        <v>380.42</v>
      </c>
    </row>
    <row r="543" spans="1:6" x14ac:dyDescent="0.25">
      <c r="A543" s="159" t="s">
        <v>118</v>
      </c>
      <c r="B543" s="155"/>
      <c r="C543" s="156"/>
      <c r="D543" s="180"/>
      <c r="E543" s="157"/>
      <c r="F543" s="158"/>
    </row>
    <row r="544" spans="1:6" x14ac:dyDescent="0.25">
      <c r="A544" s="174"/>
      <c r="B544" s="175"/>
      <c r="C544" s="176"/>
      <c r="D544" s="177"/>
      <c r="E544" s="178"/>
      <c r="F544" s="179"/>
    </row>
    <row r="545" spans="1:7" x14ac:dyDescent="0.25">
      <c r="A545" s="154"/>
      <c r="B545" s="155"/>
      <c r="C545" s="156"/>
      <c r="D545" s="180"/>
      <c r="E545" s="157" t="s">
        <v>119</v>
      </c>
      <c r="F545" s="179">
        <v>0</v>
      </c>
    </row>
    <row r="546" spans="1:7" x14ac:dyDescent="0.25">
      <c r="A546" s="154"/>
      <c r="B546" s="155"/>
      <c r="C546" s="156"/>
      <c r="D546" s="180"/>
      <c r="E546" s="157"/>
      <c r="F546" s="158"/>
    </row>
    <row r="547" spans="1:7" ht="16.5" thickBot="1" x14ac:dyDescent="0.3">
      <c r="A547" s="162"/>
      <c r="B547" s="182"/>
      <c r="C547" s="183"/>
      <c r="D547" s="184" t="s">
        <v>120</v>
      </c>
      <c r="E547" s="185">
        <f>0.5*(SUM(F531:F542))</f>
        <v>4186.79</v>
      </c>
      <c r="F547" s="186">
        <f>+ROUND(E547,0)</f>
        <v>4187</v>
      </c>
      <c r="G547" s="207">
        <v>4341</v>
      </c>
    </row>
    <row r="548" spans="1:7" ht="16.5" thickTop="1" x14ac:dyDescent="0.25"/>
    <row r="549" spans="1:7" ht="16.5" thickBot="1" x14ac:dyDescent="0.3"/>
    <row r="550" spans="1:7" ht="16.5" thickTop="1" x14ac:dyDescent="0.25">
      <c r="A550" s="328" t="s">
        <v>376</v>
      </c>
      <c r="B550" s="329"/>
      <c r="C550" s="329"/>
      <c r="D550" s="329"/>
      <c r="E550" s="172"/>
      <c r="F550" s="150" t="s">
        <v>142</v>
      </c>
    </row>
    <row r="551" spans="1:7" x14ac:dyDescent="0.25">
      <c r="A551" s="330"/>
      <c r="B551" s="331"/>
      <c r="C551" s="331"/>
      <c r="D551" s="331"/>
      <c r="E551" s="173"/>
      <c r="F551" s="153">
        <v>4.0599999999999996</v>
      </c>
    </row>
    <row r="552" spans="1:7" x14ac:dyDescent="0.25">
      <c r="A552" s="174" t="s">
        <v>98</v>
      </c>
      <c r="B552" s="175" t="s">
        <v>13</v>
      </c>
      <c r="C552" s="176" t="s">
        <v>99</v>
      </c>
      <c r="D552" s="177" t="s">
        <v>100</v>
      </c>
      <c r="E552" s="178" t="s">
        <v>101</v>
      </c>
      <c r="F552" s="179" t="s">
        <v>102</v>
      </c>
    </row>
    <row r="553" spans="1:7" x14ac:dyDescent="0.25">
      <c r="A553" s="154"/>
      <c r="B553" s="155"/>
      <c r="C553" s="156"/>
      <c r="D553" s="180"/>
      <c r="E553" s="157"/>
      <c r="F553" s="158"/>
    </row>
    <row r="554" spans="1:7" x14ac:dyDescent="0.25">
      <c r="A554" s="159" t="s">
        <v>103</v>
      </c>
      <c r="B554" s="155"/>
      <c r="C554" s="156"/>
      <c r="D554" s="180"/>
      <c r="E554" s="157"/>
      <c r="F554" s="158"/>
    </row>
    <row r="555" spans="1:7" x14ac:dyDescent="0.25">
      <c r="A555" s="174" t="s">
        <v>224</v>
      </c>
      <c r="B555" s="175" t="s">
        <v>207</v>
      </c>
      <c r="C555" s="176">
        <v>0.9</v>
      </c>
      <c r="D555" s="177"/>
      <c r="E555" s="178">
        <v>32</v>
      </c>
      <c r="F555" s="179">
        <v>28.8</v>
      </c>
    </row>
    <row r="556" spans="1:7" x14ac:dyDescent="0.25">
      <c r="A556" s="174" t="s">
        <v>377</v>
      </c>
      <c r="B556" s="175" t="s">
        <v>125</v>
      </c>
      <c r="C556" s="176">
        <v>2.15</v>
      </c>
      <c r="D556" s="177">
        <v>1</v>
      </c>
      <c r="E556" s="178">
        <v>2535</v>
      </c>
      <c r="F556" s="179">
        <v>5504.75</v>
      </c>
    </row>
    <row r="557" spans="1:7" x14ac:dyDescent="0.25">
      <c r="A557" s="174" t="s">
        <v>222</v>
      </c>
      <c r="B557" s="175" t="s">
        <v>223</v>
      </c>
      <c r="C557" s="176">
        <v>0.02</v>
      </c>
      <c r="D557" s="177"/>
      <c r="E557" s="178">
        <v>1162</v>
      </c>
      <c r="F557" s="179">
        <v>23.24</v>
      </c>
    </row>
    <row r="558" spans="1:7" x14ac:dyDescent="0.25">
      <c r="A558" s="154"/>
      <c r="B558" s="155"/>
      <c r="C558" s="156"/>
      <c r="D558" s="180"/>
      <c r="E558" s="157" t="s">
        <v>110</v>
      </c>
      <c r="F558" s="160">
        <v>5556.79</v>
      </c>
    </row>
    <row r="559" spans="1:7" x14ac:dyDescent="0.25">
      <c r="A559" s="159" t="s">
        <v>111</v>
      </c>
      <c r="B559" s="155"/>
      <c r="C559" s="156"/>
      <c r="D559" s="180"/>
      <c r="E559" s="157"/>
      <c r="F559" s="158"/>
    </row>
    <row r="560" spans="1:7" x14ac:dyDescent="0.25">
      <c r="A560" s="174" t="s">
        <v>226</v>
      </c>
      <c r="B560" s="175" t="s">
        <v>113</v>
      </c>
      <c r="C560" s="176">
        <v>0.16</v>
      </c>
      <c r="D560" s="177"/>
      <c r="E560" s="178">
        <v>25709</v>
      </c>
      <c r="F560" s="179">
        <v>4113.4399999999996</v>
      </c>
    </row>
    <row r="561" spans="1:7" x14ac:dyDescent="0.25">
      <c r="A561" s="154"/>
      <c r="B561" s="155"/>
      <c r="C561" s="156"/>
      <c r="D561" s="180"/>
      <c r="E561" s="157" t="s">
        <v>114</v>
      </c>
      <c r="F561" s="160">
        <v>4113.4399999999996</v>
      </c>
    </row>
    <row r="562" spans="1:7" x14ac:dyDescent="0.25">
      <c r="A562" s="161" t="s">
        <v>115</v>
      </c>
      <c r="B562" s="155"/>
      <c r="C562" s="156"/>
      <c r="D562" s="180"/>
      <c r="E562" s="157"/>
      <c r="F562" s="158"/>
    </row>
    <row r="563" spans="1:7" x14ac:dyDescent="0.25">
      <c r="A563" s="174" t="s">
        <v>116</v>
      </c>
      <c r="B563" s="175" t="s">
        <v>59</v>
      </c>
      <c r="C563" s="176">
        <v>2.3E-2</v>
      </c>
      <c r="D563" s="177"/>
      <c r="E563" s="178">
        <v>1690</v>
      </c>
      <c r="F563" s="179">
        <v>38.869999999999997</v>
      </c>
    </row>
    <row r="564" spans="1:7" x14ac:dyDescent="0.25">
      <c r="A564" s="174" t="s">
        <v>323</v>
      </c>
      <c r="B564" s="175" t="s">
        <v>213</v>
      </c>
      <c r="C564" s="176">
        <v>0.1</v>
      </c>
      <c r="D564" s="177"/>
      <c r="E564" s="178">
        <v>3500</v>
      </c>
      <c r="F564" s="179">
        <f>+C564*E564</f>
        <v>350</v>
      </c>
    </row>
    <row r="565" spans="1:7" x14ac:dyDescent="0.25">
      <c r="A565" s="154"/>
      <c r="B565" s="155"/>
      <c r="C565" s="156"/>
      <c r="D565" s="180"/>
      <c r="E565" s="157" t="s">
        <v>117</v>
      </c>
      <c r="F565" s="160">
        <f>SUM(F563:F564)</f>
        <v>388.87</v>
      </c>
    </row>
    <row r="566" spans="1:7" x14ac:dyDescent="0.25">
      <c r="A566" s="159" t="s">
        <v>118</v>
      </c>
      <c r="B566" s="155"/>
      <c r="C566" s="156"/>
      <c r="D566" s="180"/>
      <c r="E566" s="157"/>
      <c r="F566" s="158"/>
    </row>
    <row r="567" spans="1:7" x14ac:dyDescent="0.25">
      <c r="A567" s="174"/>
      <c r="B567" s="175"/>
      <c r="C567" s="176"/>
      <c r="D567" s="177"/>
      <c r="E567" s="178"/>
      <c r="F567" s="179"/>
    </row>
    <row r="568" spans="1:7" x14ac:dyDescent="0.25">
      <c r="A568" s="154"/>
      <c r="B568" s="155"/>
      <c r="C568" s="156"/>
      <c r="D568" s="180"/>
      <c r="E568" s="157" t="s">
        <v>119</v>
      </c>
      <c r="F568" s="179">
        <v>0</v>
      </c>
    </row>
    <row r="569" spans="1:7" x14ac:dyDescent="0.25">
      <c r="A569" s="154"/>
      <c r="B569" s="155"/>
      <c r="C569" s="156"/>
      <c r="D569" s="180"/>
      <c r="E569" s="157"/>
      <c r="F569" s="158"/>
    </row>
    <row r="570" spans="1:7" ht="16.5" thickBot="1" x14ac:dyDescent="0.3">
      <c r="A570" s="162"/>
      <c r="B570" s="182"/>
      <c r="C570" s="183"/>
      <c r="D570" s="184" t="s">
        <v>120</v>
      </c>
      <c r="E570" s="185">
        <f>0.5*(SUM(F554:F565))</f>
        <v>10059.099999999999</v>
      </c>
      <c r="F570" s="186">
        <f>+ROUND(E570,0)</f>
        <v>10059</v>
      </c>
      <c r="G570" s="207">
        <v>10801</v>
      </c>
    </row>
    <row r="571" spans="1:7" ht="16.5" thickTop="1" x14ac:dyDescent="0.25"/>
    <row r="572" spans="1:7" ht="16.5" thickBot="1" x14ac:dyDescent="0.3"/>
    <row r="573" spans="1:7" ht="16.5" thickTop="1" x14ac:dyDescent="0.25">
      <c r="A573" s="328" t="s">
        <v>378</v>
      </c>
      <c r="B573" s="329"/>
      <c r="C573" s="329"/>
      <c r="D573" s="329"/>
      <c r="E573" s="172"/>
      <c r="F573" s="150" t="s">
        <v>142</v>
      </c>
    </row>
    <row r="574" spans="1:7" x14ac:dyDescent="0.25">
      <c r="A574" s="330"/>
      <c r="B574" s="331"/>
      <c r="C574" s="331"/>
      <c r="D574" s="331"/>
      <c r="E574" s="173"/>
      <c r="F574" s="153">
        <v>4.07</v>
      </c>
    </row>
    <row r="575" spans="1:7" x14ac:dyDescent="0.25">
      <c r="A575" s="174" t="s">
        <v>98</v>
      </c>
      <c r="B575" s="175" t="s">
        <v>13</v>
      </c>
      <c r="C575" s="176" t="s">
        <v>99</v>
      </c>
      <c r="D575" s="177" t="s">
        <v>100</v>
      </c>
      <c r="E575" s="178" t="s">
        <v>101</v>
      </c>
      <c r="F575" s="179" t="s">
        <v>102</v>
      </c>
    </row>
    <row r="576" spans="1:7" x14ac:dyDescent="0.25">
      <c r="A576" s="154"/>
      <c r="B576" s="155"/>
      <c r="C576" s="156"/>
      <c r="D576" s="180"/>
      <c r="E576" s="157"/>
      <c r="F576" s="158"/>
    </row>
    <row r="577" spans="1:6" x14ac:dyDescent="0.25">
      <c r="A577" s="159" t="s">
        <v>103</v>
      </c>
      <c r="B577" s="155"/>
      <c r="C577" s="156"/>
      <c r="D577" s="180"/>
      <c r="E577" s="157"/>
      <c r="F577" s="158"/>
    </row>
    <row r="578" spans="1:6" x14ac:dyDescent="0.25">
      <c r="A578" s="193" t="s">
        <v>379</v>
      </c>
      <c r="B578" s="194" t="s">
        <v>13</v>
      </c>
      <c r="C578" s="195">
        <v>0.01</v>
      </c>
      <c r="D578" s="196"/>
      <c r="E578" s="178">
        <v>12674</v>
      </c>
      <c r="F578" s="179">
        <v>126.74</v>
      </c>
    </row>
    <row r="579" spans="1:6" x14ac:dyDescent="0.25">
      <c r="A579" s="174" t="s">
        <v>224</v>
      </c>
      <c r="B579" s="175" t="s">
        <v>207</v>
      </c>
      <c r="C579" s="176">
        <v>3.5000000000000003E-2</v>
      </c>
      <c r="D579" s="177"/>
      <c r="E579" s="178">
        <v>32</v>
      </c>
      <c r="F579" s="179">
        <v>1.1200000000000001</v>
      </c>
    </row>
    <row r="580" spans="1:6" x14ac:dyDescent="0.25">
      <c r="A580" s="174" t="s">
        <v>380</v>
      </c>
      <c r="B580" s="175" t="s">
        <v>13</v>
      </c>
      <c r="C580" s="176">
        <v>0.03</v>
      </c>
      <c r="D580" s="177"/>
      <c r="E580" s="178">
        <v>10361</v>
      </c>
      <c r="F580" s="179">
        <v>310.83</v>
      </c>
    </row>
    <row r="581" spans="1:6" x14ac:dyDescent="0.25">
      <c r="A581" s="174" t="s">
        <v>381</v>
      </c>
      <c r="B581" s="175" t="s">
        <v>123</v>
      </c>
      <c r="C581" s="176">
        <v>0.01</v>
      </c>
      <c r="D581" s="177"/>
      <c r="E581" s="178">
        <v>5175</v>
      </c>
      <c r="F581" s="179">
        <v>51.75</v>
      </c>
    </row>
    <row r="582" spans="1:6" x14ac:dyDescent="0.25">
      <c r="A582" s="174" t="s">
        <v>382</v>
      </c>
      <c r="B582" s="175" t="s">
        <v>132</v>
      </c>
      <c r="C582" s="176">
        <v>7.9000000000000001E-2</v>
      </c>
      <c r="D582" s="177">
        <v>1</v>
      </c>
      <c r="E582" s="178">
        <v>55979</v>
      </c>
      <c r="F582" s="179">
        <v>4240.3999999999996</v>
      </c>
    </row>
    <row r="583" spans="1:6" x14ac:dyDescent="0.25">
      <c r="A583" s="154"/>
      <c r="B583" s="155"/>
      <c r="C583" s="156"/>
      <c r="D583" s="180"/>
      <c r="E583" s="157" t="s">
        <v>110</v>
      </c>
      <c r="F583" s="160">
        <f>SUM(F578:F582)</f>
        <v>4730.8399999999992</v>
      </c>
    </row>
    <row r="584" spans="1:6" x14ac:dyDescent="0.25">
      <c r="A584" s="159" t="s">
        <v>111</v>
      </c>
      <c r="B584" s="155"/>
      <c r="C584" s="156"/>
      <c r="D584" s="180"/>
      <c r="E584" s="157"/>
      <c r="F584" s="158"/>
    </row>
    <row r="585" spans="1:6" x14ac:dyDescent="0.25">
      <c r="A585" s="174" t="s">
        <v>226</v>
      </c>
      <c r="B585" s="175" t="s">
        <v>113</v>
      </c>
      <c r="C585" s="176">
        <v>0.18</v>
      </c>
      <c r="D585" s="177"/>
      <c r="E585" s="178">
        <v>25709</v>
      </c>
      <c r="F585" s="179">
        <v>4627.62</v>
      </c>
    </row>
    <row r="586" spans="1:6" x14ac:dyDescent="0.25">
      <c r="A586" s="154"/>
      <c r="B586" s="155"/>
      <c r="C586" s="156"/>
      <c r="D586" s="180"/>
      <c r="E586" s="157" t="s">
        <v>114</v>
      </c>
      <c r="F586" s="160">
        <v>4627.62</v>
      </c>
    </row>
    <row r="587" spans="1:6" x14ac:dyDescent="0.25">
      <c r="A587" s="161" t="s">
        <v>115</v>
      </c>
      <c r="B587" s="155"/>
      <c r="C587" s="156"/>
      <c r="D587" s="180"/>
      <c r="E587" s="157"/>
      <c r="F587" s="158"/>
    </row>
    <row r="588" spans="1:6" x14ac:dyDescent="0.25">
      <c r="A588" s="174" t="s">
        <v>116</v>
      </c>
      <c r="B588" s="175" t="s">
        <v>59</v>
      </c>
      <c r="C588" s="176">
        <v>1.9E-2</v>
      </c>
      <c r="D588" s="177"/>
      <c r="E588" s="178">
        <v>1690</v>
      </c>
      <c r="F588" s="179">
        <v>32.11</v>
      </c>
    </row>
    <row r="589" spans="1:6" x14ac:dyDescent="0.25">
      <c r="A589" s="174" t="s">
        <v>323</v>
      </c>
      <c r="B589" s="175" t="s">
        <v>213</v>
      </c>
      <c r="C589" s="176">
        <v>0.1</v>
      </c>
      <c r="D589" s="177"/>
      <c r="E589" s="178">
        <v>3500</v>
      </c>
      <c r="F589" s="179">
        <f>+C589*E589</f>
        <v>350</v>
      </c>
    </row>
    <row r="590" spans="1:6" x14ac:dyDescent="0.25">
      <c r="A590" s="154"/>
      <c r="B590" s="155"/>
      <c r="C590" s="156"/>
      <c r="D590" s="180"/>
      <c r="E590" s="157" t="s">
        <v>117</v>
      </c>
      <c r="F590" s="160">
        <f>SUM(F588:F589)</f>
        <v>382.11</v>
      </c>
    </row>
    <row r="591" spans="1:6" x14ac:dyDescent="0.25">
      <c r="A591" s="159" t="s">
        <v>118</v>
      </c>
      <c r="B591" s="155"/>
      <c r="C591" s="156"/>
      <c r="D591" s="180"/>
      <c r="E591" s="157"/>
      <c r="F591" s="158"/>
    </row>
    <row r="592" spans="1:6" x14ac:dyDescent="0.25">
      <c r="A592" s="174"/>
      <c r="B592" s="175"/>
      <c r="C592" s="176"/>
      <c r="D592" s="177"/>
      <c r="E592" s="178"/>
      <c r="F592" s="179"/>
    </row>
    <row r="593" spans="1:7" x14ac:dyDescent="0.25">
      <c r="A593" s="154"/>
      <c r="B593" s="155"/>
      <c r="C593" s="156"/>
      <c r="D593" s="180"/>
      <c r="E593" s="157" t="s">
        <v>119</v>
      </c>
      <c r="F593" s="179">
        <v>0</v>
      </c>
    </row>
    <row r="594" spans="1:7" x14ac:dyDescent="0.25">
      <c r="A594" s="154"/>
      <c r="B594" s="155"/>
      <c r="C594" s="156"/>
      <c r="D594" s="180"/>
      <c r="E594" s="157"/>
      <c r="F594" s="158"/>
    </row>
    <row r="595" spans="1:7" ht="16.5" thickBot="1" x14ac:dyDescent="0.3">
      <c r="A595" s="162"/>
      <c r="B595" s="182"/>
      <c r="C595" s="183"/>
      <c r="D595" s="184" t="s">
        <v>120</v>
      </c>
      <c r="E595" s="185">
        <f>0.5*(SUM(F578:F590))</f>
        <v>9740.57</v>
      </c>
      <c r="F595" s="186">
        <f>+ROUND(E595,0)</f>
        <v>9741</v>
      </c>
      <c r="G595" s="207">
        <v>11724</v>
      </c>
    </row>
    <row r="596" spans="1:7" ht="16.5" thickTop="1" x14ac:dyDescent="0.25"/>
    <row r="597" spans="1:7" ht="16.5" thickBot="1" x14ac:dyDescent="0.3"/>
    <row r="598" spans="1:7" ht="16.5" thickTop="1" x14ac:dyDescent="0.25">
      <c r="A598" s="328" t="s">
        <v>384</v>
      </c>
      <c r="B598" s="329"/>
      <c r="C598" s="329"/>
      <c r="D598" s="329"/>
      <c r="E598" s="172"/>
      <c r="F598" s="150" t="s">
        <v>142</v>
      </c>
    </row>
    <row r="599" spans="1:7" x14ac:dyDescent="0.25">
      <c r="A599" s="330"/>
      <c r="B599" s="331"/>
      <c r="C599" s="331"/>
      <c r="D599" s="331"/>
      <c r="E599" s="173"/>
      <c r="F599" s="153">
        <v>4.08</v>
      </c>
    </row>
    <row r="600" spans="1:7" x14ac:dyDescent="0.25">
      <c r="A600" s="174" t="s">
        <v>98</v>
      </c>
      <c r="B600" s="175" t="s">
        <v>13</v>
      </c>
      <c r="C600" s="176" t="s">
        <v>99</v>
      </c>
      <c r="D600" s="177" t="s">
        <v>100</v>
      </c>
      <c r="E600" s="178" t="s">
        <v>101</v>
      </c>
      <c r="F600" s="179" t="s">
        <v>102</v>
      </c>
    </row>
    <row r="601" spans="1:7" x14ac:dyDescent="0.25">
      <c r="A601" s="154"/>
      <c r="B601" s="155"/>
      <c r="C601" s="156"/>
      <c r="D601" s="180"/>
      <c r="E601" s="157"/>
      <c r="F601" s="158"/>
    </row>
    <row r="602" spans="1:7" x14ac:dyDescent="0.25">
      <c r="A602" s="159" t="s">
        <v>103</v>
      </c>
      <c r="B602" s="155"/>
      <c r="C602" s="156"/>
      <c r="D602" s="180"/>
      <c r="E602" s="157"/>
      <c r="F602" s="158"/>
    </row>
    <row r="603" spans="1:7" x14ac:dyDescent="0.25">
      <c r="A603" s="174" t="s">
        <v>261</v>
      </c>
      <c r="B603" s="175" t="s">
        <v>132</v>
      </c>
      <c r="C603" s="176">
        <v>6.0000000000000001E-3</v>
      </c>
      <c r="D603" s="177"/>
      <c r="E603" s="178">
        <v>47529</v>
      </c>
      <c r="F603" s="179">
        <f>+C603*E603</f>
        <v>285.17399999999998</v>
      </c>
    </row>
    <row r="604" spans="1:7" x14ac:dyDescent="0.25">
      <c r="A604" s="174" t="s">
        <v>383</v>
      </c>
      <c r="B604" s="175" t="s">
        <v>132</v>
      </c>
      <c r="C604" s="176">
        <v>4.4999999999999998E-2</v>
      </c>
      <c r="D604" s="177"/>
      <c r="E604" s="178">
        <v>66541</v>
      </c>
      <c r="F604" s="179">
        <f>+C604*E604</f>
        <v>2994.3449999999998</v>
      </c>
    </row>
    <row r="605" spans="1:7" x14ac:dyDescent="0.25">
      <c r="A605" s="154"/>
      <c r="B605" s="155"/>
      <c r="C605" s="156"/>
      <c r="D605" s="180"/>
      <c r="E605" s="157" t="s">
        <v>110</v>
      </c>
      <c r="F605" s="160">
        <f>SUM(F603:F604)</f>
        <v>3279.5189999999998</v>
      </c>
    </row>
    <row r="606" spans="1:7" x14ac:dyDescent="0.25">
      <c r="A606" s="159" t="s">
        <v>111</v>
      </c>
      <c r="B606" s="155"/>
      <c r="C606" s="156"/>
      <c r="D606" s="180"/>
      <c r="E606" s="157"/>
      <c r="F606" s="158"/>
    </row>
    <row r="607" spans="1:7" x14ac:dyDescent="0.25">
      <c r="A607" s="174" t="s">
        <v>226</v>
      </c>
      <c r="B607" s="175" t="s">
        <v>113</v>
      </c>
      <c r="C607" s="176">
        <v>0.28000000000000003</v>
      </c>
      <c r="D607" s="177"/>
      <c r="E607" s="178">
        <v>25709</v>
      </c>
      <c r="F607" s="179">
        <v>7198.52</v>
      </c>
    </row>
    <row r="608" spans="1:7" x14ac:dyDescent="0.25">
      <c r="A608" s="154"/>
      <c r="B608" s="155"/>
      <c r="C608" s="156"/>
      <c r="D608" s="180"/>
      <c r="E608" s="157" t="s">
        <v>114</v>
      </c>
      <c r="F608" s="160">
        <v>7198.52</v>
      </c>
    </row>
    <row r="609" spans="1:7" x14ac:dyDescent="0.25">
      <c r="A609" s="161" t="s">
        <v>115</v>
      </c>
      <c r="B609" s="155"/>
      <c r="C609" s="156"/>
      <c r="D609" s="180"/>
      <c r="E609" s="157"/>
      <c r="F609" s="158"/>
    </row>
    <row r="610" spans="1:7" x14ac:dyDescent="0.25">
      <c r="A610" s="174" t="s">
        <v>116</v>
      </c>
      <c r="B610" s="175" t="s">
        <v>59</v>
      </c>
      <c r="C610" s="176">
        <v>2.8000000000000001E-2</v>
      </c>
      <c r="D610" s="177"/>
      <c r="E610" s="178">
        <f>+F607*0.05</f>
        <v>359.92600000000004</v>
      </c>
      <c r="F610" s="179">
        <f>+C610*E610</f>
        <v>10.077928000000002</v>
      </c>
    </row>
    <row r="611" spans="1:7" x14ac:dyDescent="0.25">
      <c r="A611" s="174" t="s">
        <v>323</v>
      </c>
      <c r="B611" s="175" t="s">
        <v>213</v>
      </c>
      <c r="C611" s="176">
        <v>0.1</v>
      </c>
      <c r="D611" s="177"/>
      <c r="E611" s="178">
        <v>3500</v>
      </c>
      <c r="F611" s="179">
        <f>+C611*E611</f>
        <v>350</v>
      </c>
    </row>
    <row r="612" spans="1:7" x14ac:dyDescent="0.25">
      <c r="A612" s="154"/>
      <c r="B612" s="155"/>
      <c r="C612" s="156"/>
      <c r="D612" s="180"/>
      <c r="E612" s="157" t="s">
        <v>117</v>
      </c>
      <c r="F612" s="160">
        <f>SUM(F610:F611)</f>
        <v>360.07792799999999</v>
      </c>
    </row>
    <row r="613" spans="1:7" x14ac:dyDescent="0.25">
      <c r="A613" s="159" t="s">
        <v>118</v>
      </c>
      <c r="B613" s="155"/>
      <c r="C613" s="156"/>
      <c r="D613" s="180"/>
      <c r="E613" s="157"/>
      <c r="F613" s="158"/>
    </row>
    <row r="614" spans="1:7" x14ac:dyDescent="0.25">
      <c r="A614" s="174"/>
      <c r="B614" s="175"/>
      <c r="C614" s="176"/>
      <c r="D614" s="177"/>
      <c r="E614" s="178"/>
      <c r="F614" s="179"/>
    </row>
    <row r="615" spans="1:7" x14ac:dyDescent="0.25">
      <c r="A615" s="154"/>
      <c r="B615" s="155"/>
      <c r="C615" s="156"/>
      <c r="D615" s="180"/>
      <c r="E615" s="157" t="s">
        <v>119</v>
      </c>
      <c r="F615" s="179">
        <v>0</v>
      </c>
    </row>
    <row r="616" spans="1:7" x14ac:dyDescent="0.25">
      <c r="A616" s="154"/>
      <c r="B616" s="155"/>
      <c r="C616" s="156"/>
      <c r="D616" s="180"/>
      <c r="E616" s="157"/>
      <c r="F616" s="158"/>
    </row>
    <row r="617" spans="1:7" ht="16.5" thickBot="1" x14ac:dyDescent="0.3">
      <c r="A617" s="162"/>
      <c r="B617" s="182"/>
      <c r="C617" s="183"/>
      <c r="D617" s="184" t="s">
        <v>120</v>
      </c>
      <c r="E617" s="185">
        <f>0.5*(SUM(F600:F612))</f>
        <v>10838.116927999999</v>
      </c>
      <c r="F617" s="186">
        <f>+ROUND(E617,0)</f>
        <v>10838</v>
      </c>
      <c r="G617" s="207">
        <v>11691</v>
      </c>
    </row>
    <row r="618" spans="1:7" ht="16.5" thickTop="1" x14ac:dyDescent="0.25"/>
    <row r="619" spans="1:7" ht="16.5" thickBot="1" x14ac:dyDescent="0.3"/>
    <row r="620" spans="1:7" ht="16.5" thickTop="1" x14ac:dyDescent="0.25">
      <c r="A620" s="336" t="s">
        <v>385</v>
      </c>
      <c r="B620" s="337"/>
      <c r="C620" s="337"/>
      <c r="D620" s="337"/>
      <c r="E620" s="172"/>
      <c r="F620" s="150" t="s">
        <v>97</v>
      </c>
    </row>
    <row r="621" spans="1:7" x14ac:dyDescent="0.25">
      <c r="A621" s="338"/>
      <c r="B621" s="339"/>
      <c r="C621" s="339"/>
      <c r="D621" s="339"/>
      <c r="E621" s="173"/>
      <c r="F621" s="153">
        <v>4.09</v>
      </c>
    </row>
    <row r="622" spans="1:7" x14ac:dyDescent="0.25">
      <c r="A622" s="174" t="s">
        <v>98</v>
      </c>
      <c r="B622" s="175" t="s">
        <v>13</v>
      </c>
      <c r="C622" s="176" t="s">
        <v>99</v>
      </c>
      <c r="D622" s="177" t="s">
        <v>100</v>
      </c>
      <c r="E622" s="178" t="s">
        <v>101</v>
      </c>
      <c r="F622" s="179" t="s">
        <v>102</v>
      </c>
    </row>
    <row r="623" spans="1:7" x14ac:dyDescent="0.25">
      <c r="A623" s="154"/>
      <c r="B623" s="155"/>
      <c r="C623" s="156"/>
      <c r="D623" s="180"/>
      <c r="E623" s="157"/>
      <c r="F623" s="158"/>
    </row>
    <row r="624" spans="1:7" x14ac:dyDescent="0.25">
      <c r="A624" s="159" t="s">
        <v>103</v>
      </c>
      <c r="B624" s="155"/>
      <c r="C624" s="156"/>
      <c r="D624" s="180"/>
      <c r="E624" s="157"/>
      <c r="F624" s="158"/>
    </row>
    <row r="625" spans="1:6" x14ac:dyDescent="0.25">
      <c r="A625" s="193" t="s">
        <v>379</v>
      </c>
      <c r="B625" s="194" t="s">
        <v>13</v>
      </c>
      <c r="C625" s="211">
        <v>3.0000000000000001E-3</v>
      </c>
      <c r="D625" s="196"/>
      <c r="E625" s="178">
        <v>12674</v>
      </c>
      <c r="F625" s="179">
        <f>+C625*E625</f>
        <v>38.021999999999998</v>
      </c>
    </row>
    <row r="626" spans="1:6" x14ac:dyDescent="0.25">
      <c r="A626" s="174" t="s">
        <v>224</v>
      </c>
      <c r="B626" s="175" t="s">
        <v>207</v>
      </c>
      <c r="C626" s="181">
        <v>1.2E-2</v>
      </c>
      <c r="D626" s="177"/>
      <c r="E626" s="178">
        <v>32</v>
      </c>
      <c r="F626" s="179">
        <f t="shared" ref="F626:F629" si="6">+C626*E626</f>
        <v>0.38400000000000001</v>
      </c>
    </row>
    <row r="627" spans="1:6" x14ac:dyDescent="0.25">
      <c r="A627" s="174" t="s">
        <v>380</v>
      </c>
      <c r="B627" s="175" t="s">
        <v>13</v>
      </c>
      <c r="C627" s="176">
        <v>0.01</v>
      </c>
      <c r="D627" s="177"/>
      <c r="E627" s="178">
        <v>10361</v>
      </c>
      <c r="F627" s="179">
        <f t="shared" si="6"/>
        <v>103.61</v>
      </c>
    </row>
    <row r="628" spans="1:6" x14ac:dyDescent="0.25">
      <c r="A628" s="174" t="s">
        <v>381</v>
      </c>
      <c r="B628" s="175" t="s">
        <v>123</v>
      </c>
      <c r="C628" s="181">
        <v>3.0000000000000001E-3</v>
      </c>
      <c r="D628" s="177"/>
      <c r="E628" s="178">
        <v>5175</v>
      </c>
      <c r="F628" s="179">
        <f t="shared" si="6"/>
        <v>15.525</v>
      </c>
    </row>
    <row r="629" spans="1:6" x14ac:dyDescent="0.25">
      <c r="A629" s="174" t="s">
        <v>382</v>
      </c>
      <c r="B629" s="175" t="s">
        <v>132</v>
      </c>
      <c r="C629" s="212">
        <v>2.5000000000000001E-2</v>
      </c>
      <c r="D629" s="177">
        <v>1</v>
      </c>
      <c r="E629" s="178">
        <v>55979</v>
      </c>
      <c r="F629" s="179">
        <f t="shared" si="6"/>
        <v>1399.4750000000001</v>
      </c>
    </row>
    <row r="630" spans="1:6" x14ac:dyDescent="0.25">
      <c r="A630" s="154"/>
      <c r="B630" s="155"/>
      <c r="C630" s="156"/>
      <c r="D630" s="180"/>
      <c r="E630" s="157" t="s">
        <v>110</v>
      </c>
      <c r="F630" s="160">
        <f>SUM(F625:F629)</f>
        <v>1557.0160000000001</v>
      </c>
    </row>
    <row r="631" spans="1:6" x14ac:dyDescent="0.25">
      <c r="A631" s="159" t="s">
        <v>111</v>
      </c>
      <c r="B631" s="155"/>
      <c r="C631" s="156"/>
      <c r="D631" s="180"/>
      <c r="E631" s="157"/>
      <c r="F631" s="158"/>
    </row>
    <row r="632" spans="1:6" x14ac:dyDescent="0.25">
      <c r="A632" s="174" t="s">
        <v>226</v>
      </c>
      <c r="B632" s="175" t="s">
        <v>113</v>
      </c>
      <c r="C632" s="176">
        <v>0.09</v>
      </c>
      <c r="D632" s="177"/>
      <c r="E632" s="178">
        <v>25709</v>
      </c>
      <c r="F632" s="179">
        <f>+C632*E632</f>
        <v>2313.81</v>
      </c>
    </row>
    <row r="633" spans="1:6" x14ac:dyDescent="0.25">
      <c r="A633" s="154"/>
      <c r="B633" s="155"/>
      <c r="C633" s="156"/>
      <c r="D633" s="180"/>
      <c r="E633" s="157" t="s">
        <v>114</v>
      </c>
      <c r="F633" s="160">
        <v>4627.62</v>
      </c>
    </row>
    <row r="634" spans="1:6" x14ac:dyDescent="0.25">
      <c r="A634" s="161" t="s">
        <v>115</v>
      </c>
      <c r="B634" s="155"/>
      <c r="C634" s="156"/>
      <c r="D634" s="180"/>
      <c r="E634" s="157"/>
      <c r="F634" s="158"/>
    </row>
    <row r="635" spans="1:6" x14ac:dyDescent="0.25">
      <c r="A635" s="174" t="s">
        <v>116</v>
      </c>
      <c r="B635" s="175" t="s">
        <v>59</v>
      </c>
      <c r="C635" s="176">
        <v>0.02</v>
      </c>
      <c r="D635" s="177"/>
      <c r="E635" s="178">
        <f>+F632*0.05</f>
        <v>115.6905</v>
      </c>
      <c r="F635" s="179">
        <f>+C635*E635</f>
        <v>2.3138100000000001</v>
      </c>
    </row>
    <row r="636" spans="1:6" x14ac:dyDescent="0.25">
      <c r="A636" s="174" t="s">
        <v>323</v>
      </c>
      <c r="B636" s="175" t="s">
        <v>213</v>
      </c>
      <c r="C636" s="181">
        <v>3.3000000000000002E-2</v>
      </c>
      <c r="D636" s="177"/>
      <c r="E636" s="178">
        <v>3500</v>
      </c>
      <c r="F636" s="179">
        <f>+C636*E636</f>
        <v>115.5</v>
      </c>
    </row>
    <row r="637" spans="1:6" x14ac:dyDescent="0.25">
      <c r="A637" s="154"/>
      <c r="B637" s="155"/>
      <c r="C637" s="156"/>
      <c r="D637" s="180"/>
      <c r="E637" s="157" t="s">
        <v>117</v>
      </c>
      <c r="F637" s="160">
        <f>SUM(F635:F636)</f>
        <v>117.81381</v>
      </c>
    </row>
    <row r="638" spans="1:6" x14ac:dyDescent="0.25">
      <c r="A638" s="159" t="s">
        <v>118</v>
      </c>
      <c r="B638" s="155"/>
      <c r="C638" s="156"/>
      <c r="D638" s="180"/>
      <c r="E638" s="157"/>
      <c r="F638" s="158"/>
    </row>
    <row r="639" spans="1:6" x14ac:dyDescent="0.25">
      <c r="A639" s="174"/>
      <c r="B639" s="175"/>
      <c r="C639" s="176"/>
      <c r="D639" s="177"/>
      <c r="E639" s="178"/>
      <c r="F639" s="179"/>
    </row>
    <row r="640" spans="1:6" x14ac:dyDescent="0.25">
      <c r="A640" s="154"/>
      <c r="B640" s="155"/>
      <c r="C640" s="156"/>
      <c r="D640" s="180"/>
      <c r="E640" s="157" t="s">
        <v>119</v>
      </c>
      <c r="F640" s="179">
        <v>0</v>
      </c>
    </row>
    <row r="641" spans="1:7" x14ac:dyDescent="0.25">
      <c r="A641" s="154"/>
      <c r="B641" s="155"/>
      <c r="C641" s="156"/>
      <c r="D641" s="180"/>
      <c r="E641" s="157"/>
      <c r="F641" s="158"/>
    </row>
    <row r="642" spans="1:7" ht="16.5" thickBot="1" x14ac:dyDescent="0.3">
      <c r="A642" s="162"/>
      <c r="B642" s="182"/>
      <c r="C642" s="183"/>
      <c r="D642" s="184" t="s">
        <v>120</v>
      </c>
      <c r="E642" s="185">
        <f>0.5*(SUM(F625:F637))</f>
        <v>5145.5448099999994</v>
      </c>
      <c r="F642" s="186">
        <f>+ROUND(E642,0)</f>
        <v>5146</v>
      </c>
      <c r="G642">
        <v>5.1459999999999999</v>
      </c>
    </row>
    <row r="643" spans="1:7" ht="16.5" thickTop="1" x14ac:dyDescent="0.25"/>
    <row r="644" spans="1:7" ht="16.5" thickBot="1" x14ac:dyDescent="0.3"/>
    <row r="645" spans="1:7" ht="16.5" thickTop="1" x14ac:dyDescent="0.25">
      <c r="A645" s="328" t="s">
        <v>360</v>
      </c>
      <c r="B645" s="329"/>
      <c r="C645" s="329"/>
      <c r="D645" s="329"/>
      <c r="E645" s="172"/>
      <c r="F645" s="150" t="s">
        <v>97</v>
      </c>
    </row>
    <row r="646" spans="1:7" x14ac:dyDescent="0.25">
      <c r="A646" s="330"/>
      <c r="B646" s="331"/>
      <c r="C646" s="331"/>
      <c r="D646" s="331"/>
      <c r="E646" s="173"/>
      <c r="F646" s="153">
        <v>4.0999999999999996</v>
      </c>
    </row>
    <row r="647" spans="1:7" x14ac:dyDescent="0.25">
      <c r="A647" s="174" t="s">
        <v>98</v>
      </c>
      <c r="B647" s="175" t="s">
        <v>13</v>
      </c>
      <c r="C647" s="176" t="s">
        <v>99</v>
      </c>
      <c r="D647" s="177" t="s">
        <v>100</v>
      </c>
      <c r="E647" s="178" t="s">
        <v>101</v>
      </c>
      <c r="F647" s="179" t="s">
        <v>102</v>
      </c>
    </row>
    <row r="648" spans="1:7" x14ac:dyDescent="0.25">
      <c r="A648" s="154"/>
      <c r="B648" s="155"/>
      <c r="C648" s="156"/>
      <c r="D648" s="180"/>
      <c r="E648" s="157"/>
      <c r="F648" s="158"/>
    </row>
    <row r="649" spans="1:7" x14ac:dyDescent="0.25">
      <c r="A649" s="159" t="s">
        <v>103</v>
      </c>
      <c r="B649" s="155"/>
      <c r="C649" s="156"/>
      <c r="D649" s="180"/>
      <c r="E649" s="157"/>
      <c r="F649" s="158"/>
    </row>
    <row r="650" spans="1:7" x14ac:dyDescent="0.25">
      <c r="A650" s="174" t="s">
        <v>261</v>
      </c>
      <c r="B650" s="175" t="s">
        <v>132</v>
      </c>
      <c r="C650" s="176">
        <v>0.01</v>
      </c>
      <c r="D650" s="177"/>
      <c r="E650" s="178">
        <v>47529</v>
      </c>
      <c r="F650" s="179">
        <f>+C650*E650</f>
        <v>475.29</v>
      </c>
    </row>
    <row r="651" spans="1:7" x14ac:dyDescent="0.25">
      <c r="A651" s="174" t="s">
        <v>359</v>
      </c>
      <c r="B651" s="175" t="s">
        <v>132</v>
      </c>
      <c r="C651" s="176">
        <v>0.03</v>
      </c>
      <c r="D651" s="177"/>
      <c r="E651" s="178">
        <v>66541</v>
      </c>
      <c r="F651" s="179">
        <f>+C651*E651</f>
        <v>1996.23</v>
      </c>
    </row>
    <row r="652" spans="1:7" x14ac:dyDescent="0.25">
      <c r="A652" s="154"/>
      <c r="B652" s="155"/>
      <c r="C652" s="156"/>
      <c r="D652" s="180"/>
      <c r="E652" s="157" t="s">
        <v>110</v>
      </c>
      <c r="F652" s="160">
        <f>SUM(F650:F651)</f>
        <v>2471.52</v>
      </c>
    </row>
    <row r="653" spans="1:7" x14ac:dyDescent="0.25">
      <c r="A653" s="159" t="s">
        <v>111</v>
      </c>
      <c r="B653" s="155"/>
      <c r="C653" s="156"/>
      <c r="D653" s="180"/>
      <c r="E653" s="157"/>
      <c r="F653" s="158"/>
    </row>
    <row r="654" spans="1:7" x14ac:dyDescent="0.25">
      <c r="A654" s="174" t="s">
        <v>226</v>
      </c>
      <c r="B654" s="175" t="s">
        <v>113</v>
      </c>
      <c r="C654" s="206">
        <v>0.52782596263681625</v>
      </c>
      <c r="D654" s="177"/>
      <c r="E654" s="178">
        <f>+'[1]MANO DE OBRA 2023'!$I$44</f>
        <v>29823</v>
      </c>
      <c r="F654" s="179">
        <f>+C654*E654</f>
        <v>15741.353683717771</v>
      </c>
    </row>
    <row r="655" spans="1:7" x14ac:dyDescent="0.25">
      <c r="A655" s="154"/>
      <c r="B655" s="155"/>
      <c r="C655" s="156"/>
      <c r="D655" s="180"/>
      <c r="E655" s="157" t="s">
        <v>114</v>
      </c>
      <c r="F655" s="160">
        <f>SUM(F653:F654)</f>
        <v>15741.353683717771</v>
      </c>
    </row>
    <row r="656" spans="1:7" x14ac:dyDescent="0.25">
      <c r="A656" s="161" t="s">
        <v>115</v>
      </c>
      <c r="B656" s="155"/>
      <c r="C656" s="156"/>
      <c r="D656" s="180"/>
      <c r="E656" s="157"/>
      <c r="F656" s="158"/>
    </row>
    <row r="657" spans="1:6" x14ac:dyDescent="0.25">
      <c r="A657" s="174" t="s">
        <v>116</v>
      </c>
      <c r="B657" s="175" t="s">
        <v>59</v>
      </c>
      <c r="C657" s="176">
        <v>1</v>
      </c>
      <c r="D657" s="177"/>
      <c r="E657" s="178">
        <f>+F654*0.05</f>
        <v>787.06768418588854</v>
      </c>
      <c r="F657" s="179">
        <f>+C657*E657</f>
        <v>787.06768418588854</v>
      </c>
    </row>
    <row r="658" spans="1:6" x14ac:dyDescent="0.25">
      <c r="A658" s="174" t="s">
        <v>323</v>
      </c>
      <c r="B658" s="175" t="s">
        <v>213</v>
      </c>
      <c r="C658" s="176">
        <v>0.1</v>
      </c>
      <c r="D658" s="177"/>
      <c r="E658" s="178">
        <v>3500</v>
      </c>
      <c r="F658" s="179">
        <f>+C658*E658</f>
        <v>350</v>
      </c>
    </row>
    <row r="659" spans="1:6" x14ac:dyDescent="0.25">
      <c r="A659" s="154"/>
      <c r="B659" s="155"/>
      <c r="C659" s="156"/>
      <c r="D659" s="180"/>
      <c r="E659" s="157" t="s">
        <v>117</v>
      </c>
      <c r="F659" s="160">
        <f>SUM(F657:F658)</f>
        <v>1137.0676841858885</v>
      </c>
    </row>
    <row r="660" spans="1:6" x14ac:dyDescent="0.25">
      <c r="A660" s="159" t="s">
        <v>118</v>
      </c>
      <c r="B660" s="155"/>
      <c r="C660" s="156"/>
      <c r="D660" s="180"/>
      <c r="E660" s="157"/>
      <c r="F660" s="158"/>
    </row>
    <row r="661" spans="1:6" x14ac:dyDescent="0.25">
      <c r="A661" s="174"/>
      <c r="B661" s="175"/>
      <c r="C661" s="176"/>
      <c r="D661" s="177"/>
      <c r="E661" s="178"/>
      <c r="F661" s="179"/>
    </row>
    <row r="662" spans="1:6" x14ac:dyDescent="0.25">
      <c r="A662" s="154"/>
      <c r="B662" s="155"/>
      <c r="C662" s="156"/>
      <c r="D662" s="180"/>
      <c r="E662" s="157" t="s">
        <v>119</v>
      </c>
      <c r="F662" s="179">
        <v>0</v>
      </c>
    </row>
    <row r="663" spans="1:6" x14ac:dyDescent="0.25">
      <c r="A663" s="154"/>
      <c r="B663" s="155"/>
      <c r="C663" s="156"/>
      <c r="D663" s="180"/>
      <c r="E663" s="157"/>
      <c r="F663" s="158"/>
    </row>
    <row r="664" spans="1:6" ht="16.5" thickBot="1" x14ac:dyDescent="0.3">
      <c r="A664" s="162"/>
      <c r="B664" s="182"/>
      <c r="C664" s="183"/>
      <c r="D664" s="184" t="s">
        <v>120</v>
      </c>
      <c r="E664" s="205">
        <f>0.5*(SUM(F647:F659))</f>
        <v>19349.941367903659</v>
      </c>
      <c r="F664" s="186">
        <f>+ROUNDUP(E664,0)</f>
        <v>19350</v>
      </c>
    </row>
    <row r="665" spans="1:6" ht="16.5" thickTop="1" x14ac:dyDescent="0.25"/>
    <row r="666" spans="1:6" ht="16.5" thickBot="1" x14ac:dyDescent="0.3"/>
    <row r="667" spans="1:6" ht="16.5" thickTop="1" x14ac:dyDescent="0.25">
      <c r="A667" s="328" t="s">
        <v>386</v>
      </c>
      <c r="B667" s="329"/>
      <c r="C667" s="329"/>
      <c r="D667" s="329"/>
      <c r="E667" s="172"/>
      <c r="F667" s="150" t="s">
        <v>97</v>
      </c>
    </row>
    <row r="668" spans="1:6" x14ac:dyDescent="0.25">
      <c r="A668" s="330"/>
      <c r="B668" s="331"/>
      <c r="C668" s="331"/>
      <c r="D668" s="331"/>
      <c r="E668" s="173"/>
      <c r="F668" s="153">
        <v>4.1100000000000003</v>
      </c>
    </row>
    <row r="669" spans="1:6" x14ac:dyDescent="0.25">
      <c r="A669" s="174" t="s">
        <v>98</v>
      </c>
      <c r="B669" s="175" t="s">
        <v>13</v>
      </c>
      <c r="C669" s="176" t="s">
        <v>99</v>
      </c>
      <c r="D669" s="177" t="s">
        <v>100</v>
      </c>
      <c r="E669" s="178" t="s">
        <v>101</v>
      </c>
      <c r="F669" s="179" t="s">
        <v>102</v>
      </c>
    </row>
    <row r="670" spans="1:6" x14ac:dyDescent="0.25">
      <c r="A670" s="154"/>
      <c r="B670" s="155"/>
      <c r="C670" s="156"/>
      <c r="D670" s="180"/>
      <c r="E670" s="157"/>
      <c r="F670" s="158"/>
    </row>
    <row r="671" spans="1:6" x14ac:dyDescent="0.25">
      <c r="A671" s="159" t="s">
        <v>103</v>
      </c>
      <c r="B671" s="155"/>
      <c r="C671" s="156"/>
      <c r="D671" s="180"/>
      <c r="E671" s="157"/>
      <c r="F671" s="158"/>
    </row>
    <row r="672" spans="1:6" x14ac:dyDescent="0.25">
      <c r="A672" s="193" t="s">
        <v>261</v>
      </c>
      <c r="B672" s="194" t="s">
        <v>132</v>
      </c>
      <c r="C672" s="195">
        <v>0.01</v>
      </c>
      <c r="D672" s="196">
        <v>1</v>
      </c>
      <c r="E672" s="178">
        <v>47529</v>
      </c>
      <c r="F672" s="179">
        <v>480.04</v>
      </c>
    </row>
    <row r="673" spans="1:6" x14ac:dyDescent="0.25">
      <c r="A673" s="174" t="s">
        <v>387</v>
      </c>
      <c r="B673" s="175" t="s">
        <v>207</v>
      </c>
      <c r="C673" s="176">
        <v>0.02</v>
      </c>
      <c r="D673" s="177">
        <v>1</v>
      </c>
      <c r="E673" s="178">
        <v>1046</v>
      </c>
      <c r="F673" s="179">
        <v>21.12</v>
      </c>
    </row>
    <row r="674" spans="1:6" x14ac:dyDescent="0.25">
      <c r="A674" s="154"/>
      <c r="B674" s="155"/>
      <c r="C674" s="156"/>
      <c r="D674" s="180"/>
      <c r="E674" s="157" t="s">
        <v>110</v>
      </c>
      <c r="F674" s="160">
        <v>501.16</v>
      </c>
    </row>
    <row r="675" spans="1:6" x14ac:dyDescent="0.25">
      <c r="A675" s="159" t="s">
        <v>111</v>
      </c>
      <c r="B675" s="155"/>
      <c r="C675" s="156"/>
      <c r="D675" s="180"/>
      <c r="E675" s="157"/>
      <c r="F675" s="158"/>
    </row>
    <row r="676" spans="1:6" x14ac:dyDescent="0.25">
      <c r="A676" s="174" t="s">
        <v>226</v>
      </c>
      <c r="B676" s="175" t="s">
        <v>113</v>
      </c>
      <c r="C676" s="176">
        <v>0.125</v>
      </c>
      <c r="D676" s="177"/>
      <c r="E676" s="178">
        <v>25709</v>
      </c>
      <c r="F676" s="179">
        <v>3213.62</v>
      </c>
    </row>
    <row r="677" spans="1:6" x14ac:dyDescent="0.25">
      <c r="A677" s="154"/>
      <c r="B677" s="155"/>
      <c r="C677" s="156"/>
      <c r="D677" s="180"/>
      <c r="E677" s="157" t="s">
        <v>114</v>
      </c>
      <c r="F677" s="160">
        <v>3213.62</v>
      </c>
    </row>
    <row r="678" spans="1:6" x14ac:dyDescent="0.25">
      <c r="A678" s="161" t="s">
        <v>115</v>
      </c>
      <c r="B678" s="155"/>
      <c r="C678" s="156"/>
      <c r="D678" s="180"/>
      <c r="E678" s="157"/>
      <c r="F678" s="158"/>
    </row>
    <row r="679" spans="1:6" x14ac:dyDescent="0.25">
      <c r="A679" s="174" t="s">
        <v>116</v>
      </c>
      <c r="B679" s="175" t="s">
        <v>59</v>
      </c>
      <c r="C679" s="176">
        <v>7.0000000000000001E-3</v>
      </c>
      <c r="D679" s="177"/>
      <c r="E679" s="178">
        <v>1690</v>
      </c>
      <c r="F679" s="179">
        <v>11.83</v>
      </c>
    </row>
    <row r="680" spans="1:6" x14ac:dyDescent="0.25">
      <c r="A680" s="154"/>
      <c r="B680" s="155"/>
      <c r="C680" s="156"/>
      <c r="D680" s="180"/>
      <c r="E680" s="157" t="s">
        <v>117</v>
      </c>
      <c r="F680" s="160">
        <v>11.83</v>
      </c>
    </row>
    <row r="681" spans="1:6" x14ac:dyDescent="0.25">
      <c r="A681" s="159" t="s">
        <v>118</v>
      </c>
      <c r="B681" s="155"/>
      <c r="C681" s="156"/>
      <c r="D681" s="180"/>
      <c r="E681" s="157"/>
      <c r="F681" s="158"/>
    </row>
    <row r="682" spans="1:6" x14ac:dyDescent="0.25">
      <c r="A682" s="174"/>
      <c r="B682" s="175"/>
      <c r="C682" s="176"/>
      <c r="D682" s="177"/>
      <c r="E682" s="178"/>
      <c r="F682" s="179"/>
    </row>
    <row r="683" spans="1:6" x14ac:dyDescent="0.25">
      <c r="A683" s="154"/>
      <c r="B683" s="155"/>
      <c r="C683" s="156"/>
      <c r="D683" s="180"/>
      <c r="E683" s="157" t="s">
        <v>119</v>
      </c>
      <c r="F683" s="179">
        <v>0</v>
      </c>
    </row>
    <row r="684" spans="1:6" x14ac:dyDescent="0.25">
      <c r="A684" s="154"/>
      <c r="B684" s="155"/>
      <c r="C684" s="156"/>
      <c r="D684" s="180"/>
      <c r="E684" s="157"/>
      <c r="F684" s="158"/>
    </row>
    <row r="685" spans="1:6" ht="16.5" thickBot="1" x14ac:dyDescent="0.3">
      <c r="A685" s="162"/>
      <c r="B685" s="182"/>
      <c r="C685" s="183"/>
      <c r="D685" s="184" t="s">
        <v>120</v>
      </c>
      <c r="E685" s="185">
        <f>0.5*(SUM(F668:F680))</f>
        <v>3728.665</v>
      </c>
      <c r="F685" s="186">
        <f>+ROUNDUP(E685,0)</f>
        <v>3729</v>
      </c>
    </row>
    <row r="686" spans="1:6" ht="16.5" thickTop="1" x14ac:dyDescent="0.25"/>
    <row r="687" spans="1:6" ht="16.5" thickBot="1" x14ac:dyDescent="0.3"/>
    <row r="688" spans="1:6" ht="16.5" thickTop="1" x14ac:dyDescent="0.25">
      <c r="A688" s="328" t="s">
        <v>388</v>
      </c>
      <c r="B688" s="329"/>
      <c r="C688" s="329"/>
      <c r="D688" s="329"/>
      <c r="E688" s="172"/>
      <c r="F688" s="150" t="s">
        <v>142</v>
      </c>
    </row>
    <row r="689" spans="1:6" x14ac:dyDescent="0.25">
      <c r="A689" s="330"/>
      <c r="B689" s="331"/>
      <c r="C689" s="331"/>
      <c r="D689" s="331"/>
      <c r="E689" s="173"/>
      <c r="F689" s="153">
        <v>4.12</v>
      </c>
    </row>
    <row r="690" spans="1:6" x14ac:dyDescent="0.25">
      <c r="A690" s="174" t="s">
        <v>98</v>
      </c>
      <c r="B690" s="175" t="s">
        <v>13</v>
      </c>
      <c r="C690" s="176" t="s">
        <v>99</v>
      </c>
      <c r="D690" s="177" t="s">
        <v>100</v>
      </c>
      <c r="E690" s="178" t="s">
        <v>101</v>
      </c>
      <c r="F690" s="179" t="s">
        <v>102</v>
      </c>
    </row>
    <row r="691" spans="1:6" x14ac:dyDescent="0.25">
      <c r="A691" s="154"/>
      <c r="B691" s="155"/>
      <c r="C691" s="156"/>
      <c r="D691" s="180"/>
      <c r="E691" s="157"/>
      <c r="F691" s="158"/>
    </row>
    <row r="692" spans="1:6" x14ac:dyDescent="0.25">
      <c r="A692" s="159" t="s">
        <v>103</v>
      </c>
      <c r="B692" s="155"/>
      <c r="C692" s="156"/>
      <c r="D692" s="180"/>
      <c r="E692" s="157"/>
      <c r="F692" s="158"/>
    </row>
    <row r="693" spans="1:6" x14ac:dyDescent="0.25">
      <c r="A693" s="174" t="s">
        <v>222</v>
      </c>
      <c r="B693" s="175" t="s">
        <v>223</v>
      </c>
      <c r="C693" s="176">
        <v>2E-3</v>
      </c>
      <c r="D693" s="177"/>
      <c r="E693" s="178">
        <v>1162</v>
      </c>
      <c r="F693" s="179">
        <v>2.3199999999999998</v>
      </c>
    </row>
    <row r="694" spans="1:6" x14ac:dyDescent="0.25">
      <c r="A694" s="174" t="s">
        <v>259</v>
      </c>
      <c r="B694" s="175" t="s">
        <v>260</v>
      </c>
      <c r="C694" s="176">
        <v>4.4999999999999998E-2</v>
      </c>
      <c r="D694" s="177"/>
      <c r="E694" s="178">
        <v>63266</v>
      </c>
      <c r="F694" s="179">
        <v>2846.97</v>
      </c>
    </row>
    <row r="695" spans="1:6" x14ac:dyDescent="0.25">
      <c r="A695" s="174" t="s">
        <v>261</v>
      </c>
      <c r="B695" s="175" t="s">
        <v>132</v>
      </c>
      <c r="C695" s="176">
        <v>6.0000000000000001E-3</v>
      </c>
      <c r="D695" s="177"/>
      <c r="E695" s="178">
        <v>47529</v>
      </c>
      <c r="F695" s="179">
        <v>285.17</v>
      </c>
    </row>
    <row r="696" spans="1:6" x14ac:dyDescent="0.25">
      <c r="A696" s="154"/>
      <c r="B696" s="155"/>
      <c r="C696" s="156"/>
      <c r="D696" s="180"/>
      <c r="E696" s="157" t="s">
        <v>110</v>
      </c>
      <c r="F696" s="160">
        <f>SUM(F693:F695)</f>
        <v>3134.46</v>
      </c>
    </row>
    <row r="697" spans="1:6" x14ac:dyDescent="0.25">
      <c r="A697" s="159" t="s">
        <v>111</v>
      </c>
      <c r="B697" s="155"/>
      <c r="C697" s="156"/>
      <c r="D697" s="180"/>
      <c r="E697" s="157"/>
      <c r="F697" s="158"/>
    </row>
    <row r="698" spans="1:6" x14ac:dyDescent="0.25">
      <c r="A698" s="174" t="s">
        <v>226</v>
      </c>
      <c r="B698" s="175" t="s">
        <v>113</v>
      </c>
      <c r="C698" s="176">
        <v>0.28000000000000003</v>
      </c>
      <c r="D698" s="177"/>
      <c r="E698" s="178">
        <v>25709</v>
      </c>
      <c r="F698" s="179">
        <v>7198.52</v>
      </c>
    </row>
    <row r="699" spans="1:6" x14ac:dyDescent="0.25">
      <c r="A699" s="154"/>
      <c r="B699" s="155"/>
      <c r="C699" s="156"/>
      <c r="D699" s="180"/>
      <c r="E699" s="157" t="s">
        <v>114</v>
      </c>
      <c r="F699" s="160">
        <v>7198.52</v>
      </c>
    </row>
    <row r="700" spans="1:6" x14ac:dyDescent="0.25">
      <c r="A700" s="161" t="s">
        <v>115</v>
      </c>
      <c r="B700" s="155"/>
      <c r="C700" s="156"/>
      <c r="D700" s="180"/>
      <c r="E700" s="157"/>
      <c r="F700" s="158"/>
    </row>
    <row r="701" spans="1:6" x14ac:dyDescent="0.25">
      <c r="A701" s="174" t="s">
        <v>323</v>
      </c>
      <c r="B701" s="175" t="s">
        <v>213</v>
      </c>
      <c r="C701" s="176">
        <v>0.1</v>
      </c>
      <c r="D701" s="177"/>
      <c r="E701" s="178">
        <v>3500</v>
      </c>
      <c r="F701" s="179">
        <f>+C701*E701</f>
        <v>350</v>
      </c>
    </row>
    <row r="702" spans="1:6" x14ac:dyDescent="0.25">
      <c r="A702" s="174" t="s">
        <v>116</v>
      </c>
      <c r="B702" s="175" t="s">
        <v>59</v>
      </c>
      <c r="C702" s="176">
        <v>3.3000000000000002E-2</v>
      </c>
      <c r="D702" s="177"/>
      <c r="E702" s="178">
        <v>1690</v>
      </c>
      <c r="F702" s="179">
        <v>55.77</v>
      </c>
    </row>
    <row r="703" spans="1:6" x14ac:dyDescent="0.25">
      <c r="A703" s="154"/>
      <c r="B703" s="155"/>
      <c r="C703" s="156"/>
      <c r="D703" s="180"/>
      <c r="E703" s="157" t="s">
        <v>117</v>
      </c>
      <c r="F703" s="160">
        <f>SUM(F701:F702)</f>
        <v>405.77</v>
      </c>
    </row>
    <row r="704" spans="1:6" x14ac:dyDescent="0.25">
      <c r="A704" s="159" t="s">
        <v>118</v>
      </c>
      <c r="B704" s="155"/>
      <c r="C704" s="156"/>
      <c r="D704" s="180"/>
      <c r="E704" s="157"/>
      <c r="F704" s="158"/>
    </row>
    <row r="705" spans="1:6" x14ac:dyDescent="0.25">
      <c r="A705" s="174"/>
      <c r="B705" s="175"/>
      <c r="C705" s="176"/>
      <c r="D705" s="177"/>
      <c r="E705" s="178"/>
      <c r="F705" s="179"/>
    </row>
    <row r="706" spans="1:6" x14ac:dyDescent="0.25">
      <c r="A706" s="154"/>
      <c r="B706" s="155"/>
      <c r="C706" s="156"/>
      <c r="D706" s="180"/>
      <c r="E706" s="157" t="s">
        <v>119</v>
      </c>
      <c r="F706" s="179">
        <v>0</v>
      </c>
    </row>
    <row r="707" spans="1:6" x14ac:dyDescent="0.25">
      <c r="A707" s="154"/>
      <c r="B707" s="155"/>
      <c r="C707" s="156"/>
      <c r="D707" s="180"/>
      <c r="E707" s="157"/>
      <c r="F707" s="158"/>
    </row>
    <row r="708" spans="1:6" ht="16.5" thickBot="1" x14ac:dyDescent="0.3">
      <c r="A708" s="162"/>
      <c r="B708" s="182"/>
      <c r="C708" s="183"/>
      <c r="D708" s="184" t="s">
        <v>120</v>
      </c>
      <c r="E708" s="185">
        <f>0.5*(SUM(F691:F703))</f>
        <v>10738.75</v>
      </c>
      <c r="F708" s="186">
        <f>+ROUNDUP(E708,0)</f>
        <v>10739</v>
      </c>
    </row>
    <row r="709" spans="1:6" ht="16.5" thickTop="1" x14ac:dyDescent="0.25"/>
    <row r="710" spans="1:6" ht="16.5" thickBot="1" x14ac:dyDescent="0.3"/>
    <row r="711" spans="1:6" ht="16.5" thickTop="1" x14ac:dyDescent="0.25">
      <c r="A711" s="328" t="s">
        <v>389</v>
      </c>
      <c r="B711" s="329"/>
      <c r="C711" s="329"/>
      <c r="D711" s="329"/>
      <c r="E711" s="172"/>
      <c r="F711" s="150" t="s">
        <v>142</v>
      </c>
    </row>
    <row r="712" spans="1:6" x14ac:dyDescent="0.25">
      <c r="A712" s="330"/>
      <c r="B712" s="331"/>
      <c r="C712" s="331"/>
      <c r="D712" s="331"/>
      <c r="E712" s="173"/>
      <c r="F712" s="153">
        <v>4.13</v>
      </c>
    </row>
    <row r="713" spans="1:6" x14ac:dyDescent="0.25">
      <c r="A713" s="174" t="s">
        <v>98</v>
      </c>
      <c r="B713" s="175" t="s">
        <v>13</v>
      </c>
      <c r="C713" s="176" t="s">
        <v>99</v>
      </c>
      <c r="D713" s="177" t="s">
        <v>100</v>
      </c>
      <c r="E713" s="178" t="s">
        <v>101</v>
      </c>
      <c r="F713" s="179" t="s">
        <v>102</v>
      </c>
    </row>
    <row r="714" spans="1:6" x14ac:dyDescent="0.25">
      <c r="A714" s="154"/>
      <c r="B714" s="155"/>
      <c r="C714" s="156"/>
      <c r="D714" s="180"/>
      <c r="E714" s="157"/>
      <c r="F714" s="158"/>
    </row>
    <row r="715" spans="1:6" x14ac:dyDescent="0.25">
      <c r="A715" s="159" t="s">
        <v>103</v>
      </c>
      <c r="B715" s="155"/>
      <c r="C715" s="156"/>
      <c r="D715" s="180"/>
      <c r="E715" s="157"/>
      <c r="F715" s="158"/>
    </row>
    <row r="716" spans="1:6" x14ac:dyDescent="0.25">
      <c r="A716" s="174" t="s">
        <v>222</v>
      </c>
      <c r="B716" s="175" t="s">
        <v>223</v>
      </c>
      <c r="C716" s="176">
        <v>1.05</v>
      </c>
      <c r="D716" s="177"/>
      <c r="E716" s="178">
        <v>1162</v>
      </c>
      <c r="F716" s="179">
        <v>1220.0999999999999</v>
      </c>
    </row>
    <row r="717" spans="1:6" x14ac:dyDescent="0.25">
      <c r="A717" s="174" t="s">
        <v>261</v>
      </c>
      <c r="B717" s="175" t="s">
        <v>132</v>
      </c>
      <c r="C717" s="176">
        <v>0.03</v>
      </c>
      <c r="D717" s="177"/>
      <c r="E717" s="178">
        <v>47529</v>
      </c>
      <c r="F717" s="179">
        <v>1425.87</v>
      </c>
    </row>
    <row r="718" spans="1:6" x14ac:dyDescent="0.25">
      <c r="A718" s="174" t="s">
        <v>259</v>
      </c>
      <c r="B718" s="175" t="s">
        <v>260</v>
      </c>
      <c r="C718" s="176">
        <v>0.05</v>
      </c>
      <c r="D718" s="177">
        <v>1</v>
      </c>
      <c r="E718" s="178">
        <v>63266</v>
      </c>
      <c r="F718" s="179">
        <v>3194.93</v>
      </c>
    </row>
    <row r="719" spans="1:6" x14ac:dyDescent="0.25">
      <c r="A719" s="154"/>
      <c r="B719" s="155"/>
      <c r="C719" s="156"/>
      <c r="D719" s="180"/>
      <c r="E719" s="157" t="s">
        <v>110</v>
      </c>
      <c r="F719" s="160">
        <v>5840.9</v>
      </c>
    </row>
    <row r="720" spans="1:6" x14ac:dyDescent="0.25">
      <c r="A720" s="159" t="s">
        <v>111</v>
      </c>
      <c r="B720" s="155"/>
      <c r="C720" s="156"/>
      <c r="D720" s="180"/>
      <c r="E720" s="157"/>
      <c r="F720" s="158"/>
    </row>
    <row r="721" spans="1:6" x14ac:dyDescent="0.25">
      <c r="A721" s="174" t="s">
        <v>226</v>
      </c>
      <c r="B721" s="175" t="s">
        <v>113</v>
      </c>
      <c r="C721" s="176">
        <v>0.5</v>
      </c>
      <c r="D721" s="177"/>
      <c r="E721" s="178">
        <v>25709</v>
      </c>
      <c r="F721" s="179">
        <v>12854.5</v>
      </c>
    </row>
    <row r="722" spans="1:6" x14ac:dyDescent="0.25">
      <c r="A722" s="154"/>
      <c r="B722" s="155"/>
      <c r="C722" s="156"/>
      <c r="D722" s="180"/>
      <c r="E722" s="157" t="s">
        <v>114</v>
      </c>
      <c r="F722" s="160">
        <v>12854.5</v>
      </c>
    </row>
    <row r="723" spans="1:6" x14ac:dyDescent="0.25">
      <c r="A723" s="161" t="s">
        <v>115</v>
      </c>
      <c r="B723" s="155"/>
      <c r="C723" s="156"/>
      <c r="D723" s="180"/>
      <c r="E723" s="157"/>
      <c r="F723" s="158"/>
    </row>
    <row r="724" spans="1:6" x14ac:dyDescent="0.25">
      <c r="A724" s="174" t="s">
        <v>116</v>
      </c>
      <c r="B724" s="175" t="s">
        <v>59</v>
      </c>
      <c r="C724" s="176">
        <v>1</v>
      </c>
      <c r="D724" s="177"/>
      <c r="E724" s="178">
        <f>+F721*0.05</f>
        <v>642.72500000000002</v>
      </c>
      <c r="F724" s="179">
        <f>+E724</f>
        <v>642.72500000000002</v>
      </c>
    </row>
    <row r="725" spans="1:6" x14ac:dyDescent="0.25">
      <c r="A725" s="154"/>
      <c r="B725" s="155"/>
      <c r="C725" s="156"/>
      <c r="D725" s="180"/>
      <c r="E725" s="157" t="s">
        <v>117</v>
      </c>
      <c r="F725" s="160">
        <f>SUM(F724)</f>
        <v>642.72500000000002</v>
      </c>
    </row>
    <row r="726" spans="1:6" x14ac:dyDescent="0.25">
      <c r="A726" s="159" t="s">
        <v>118</v>
      </c>
      <c r="B726" s="155"/>
      <c r="C726" s="156"/>
      <c r="D726" s="180"/>
      <c r="E726" s="157"/>
      <c r="F726" s="158"/>
    </row>
    <row r="727" spans="1:6" x14ac:dyDescent="0.25">
      <c r="A727" s="174"/>
      <c r="B727" s="175"/>
      <c r="C727" s="176"/>
      <c r="D727" s="177"/>
      <c r="E727" s="178"/>
      <c r="F727" s="179"/>
    </row>
    <row r="728" spans="1:6" x14ac:dyDescent="0.25">
      <c r="A728" s="154"/>
      <c r="B728" s="155"/>
      <c r="C728" s="156"/>
      <c r="D728" s="180"/>
      <c r="E728" s="157" t="s">
        <v>119</v>
      </c>
      <c r="F728" s="179">
        <v>0</v>
      </c>
    </row>
    <row r="729" spans="1:6" x14ac:dyDescent="0.25">
      <c r="A729" s="154"/>
      <c r="B729" s="155"/>
      <c r="C729" s="156"/>
      <c r="D729" s="180"/>
      <c r="E729" s="157"/>
      <c r="F729" s="158"/>
    </row>
    <row r="730" spans="1:6" ht="16.5" thickBot="1" x14ac:dyDescent="0.3">
      <c r="A730" s="162"/>
      <c r="B730" s="182"/>
      <c r="C730" s="183"/>
      <c r="D730" s="184" t="s">
        <v>120</v>
      </c>
      <c r="E730" s="185">
        <f>0.5*(SUM(F713:F725))</f>
        <v>19338.125</v>
      </c>
      <c r="F730" s="186">
        <f>+ROUNDUP(E730,0)</f>
        <v>19339</v>
      </c>
    </row>
    <row r="731" spans="1:6" ht="16.5" thickTop="1" x14ac:dyDescent="0.25"/>
    <row r="732" spans="1:6" ht="16.5" thickBot="1" x14ac:dyDescent="0.3"/>
    <row r="733" spans="1:6" ht="16.5" thickTop="1" x14ac:dyDescent="0.25">
      <c r="A733" s="340" t="s">
        <v>437</v>
      </c>
      <c r="B733" s="341"/>
      <c r="C733" s="341"/>
      <c r="D733" s="341"/>
      <c r="E733" s="245"/>
      <c r="F733" s="246" t="s">
        <v>142</v>
      </c>
    </row>
    <row r="734" spans="1:6" ht="35.450000000000003" customHeight="1" x14ac:dyDescent="0.25">
      <c r="A734" s="342"/>
      <c r="B734" s="343"/>
      <c r="C734" s="343"/>
      <c r="D734" s="343"/>
      <c r="E734" s="247"/>
      <c r="F734" s="248" t="s">
        <v>440</v>
      </c>
    </row>
    <row r="735" spans="1:6" x14ac:dyDescent="0.25">
      <c r="A735" s="249" t="s">
        <v>98</v>
      </c>
      <c r="B735" s="250" t="s">
        <v>13</v>
      </c>
      <c r="C735" s="251" t="s">
        <v>99</v>
      </c>
      <c r="D735" s="251" t="s">
        <v>100</v>
      </c>
      <c r="E735" s="252" t="s">
        <v>101</v>
      </c>
      <c r="F735" s="253" t="s">
        <v>102</v>
      </c>
    </row>
    <row r="736" spans="1:6" x14ac:dyDescent="0.25">
      <c r="A736" s="254"/>
      <c r="B736" s="255"/>
      <c r="C736" s="256"/>
      <c r="D736" s="256"/>
      <c r="E736" s="257"/>
      <c r="F736" s="258"/>
    </row>
    <row r="737" spans="1:6" x14ac:dyDescent="0.25">
      <c r="A737" s="259" t="s">
        <v>103</v>
      </c>
      <c r="B737" s="255"/>
      <c r="C737" s="256"/>
      <c r="D737" s="256"/>
      <c r="E737" s="257"/>
      <c r="F737" s="258"/>
    </row>
    <row r="738" spans="1:6" x14ac:dyDescent="0.25">
      <c r="A738" s="270" t="s">
        <v>438</v>
      </c>
      <c r="B738" s="271" t="s">
        <v>13</v>
      </c>
      <c r="C738" s="251">
        <v>0.01</v>
      </c>
      <c r="D738" s="251">
        <v>0</v>
      </c>
      <c r="E738" s="252"/>
      <c r="F738" s="253"/>
    </row>
    <row r="739" spans="1:6" ht="30.6" customHeight="1" x14ac:dyDescent="0.25">
      <c r="A739" s="270" t="s">
        <v>439</v>
      </c>
      <c r="B739" s="271" t="s">
        <v>125</v>
      </c>
      <c r="C739" s="251">
        <v>0.3</v>
      </c>
      <c r="D739" s="251">
        <v>0</v>
      </c>
      <c r="E739" s="252"/>
      <c r="F739" s="253"/>
    </row>
    <row r="740" spans="1:6" x14ac:dyDescent="0.25">
      <c r="A740" s="254"/>
      <c r="B740" s="255"/>
      <c r="C740" s="256"/>
      <c r="D740" s="256"/>
      <c r="E740" s="257" t="s">
        <v>110</v>
      </c>
      <c r="F740" s="260"/>
    </row>
    <row r="741" spans="1:6" x14ac:dyDescent="0.25">
      <c r="A741" s="259" t="s">
        <v>111</v>
      </c>
      <c r="B741" s="255"/>
      <c r="C741" s="256"/>
      <c r="D741" s="256"/>
      <c r="E741" s="257"/>
      <c r="F741" s="258"/>
    </row>
    <row r="742" spans="1:6" x14ac:dyDescent="0.25">
      <c r="A742" s="249" t="s">
        <v>226</v>
      </c>
      <c r="B742" s="250" t="s">
        <v>113</v>
      </c>
      <c r="C742" s="251">
        <v>0.5</v>
      </c>
      <c r="D742" s="251">
        <v>0</v>
      </c>
      <c r="E742" s="252"/>
      <c r="F742" s="253"/>
    </row>
    <row r="743" spans="1:6" x14ac:dyDescent="0.25">
      <c r="A743" s="254"/>
      <c r="B743" s="255"/>
      <c r="C743" s="256"/>
      <c r="D743" s="256"/>
      <c r="E743" s="257" t="s">
        <v>114</v>
      </c>
      <c r="F743" s="260"/>
    </row>
    <row r="744" spans="1:6" x14ac:dyDescent="0.25">
      <c r="A744" s="261" t="s">
        <v>115</v>
      </c>
      <c r="B744" s="255"/>
      <c r="C744" s="256"/>
      <c r="D744" s="269"/>
      <c r="E744" s="257"/>
      <c r="F744" s="258"/>
    </row>
    <row r="745" spans="1:6" x14ac:dyDescent="0.25">
      <c r="A745" s="249" t="s">
        <v>116</v>
      </c>
      <c r="B745" s="250" t="s">
        <v>59</v>
      </c>
      <c r="C745" s="251">
        <v>0.4</v>
      </c>
      <c r="D745" s="268">
        <v>0</v>
      </c>
      <c r="E745" s="252"/>
      <c r="F745" s="253"/>
    </row>
    <row r="746" spans="1:6" x14ac:dyDescent="0.25">
      <c r="A746" s="174" t="s">
        <v>323</v>
      </c>
      <c r="B746" s="175" t="s">
        <v>213</v>
      </c>
      <c r="C746" s="176">
        <v>0.1</v>
      </c>
      <c r="D746" s="177"/>
      <c r="E746" s="178"/>
      <c r="F746" s="179"/>
    </row>
    <row r="747" spans="1:6" x14ac:dyDescent="0.25">
      <c r="A747" s="254"/>
      <c r="B747" s="255"/>
      <c r="C747" s="256"/>
      <c r="D747" s="269"/>
      <c r="E747" s="257" t="s">
        <v>117</v>
      </c>
      <c r="F747" s="260"/>
    </row>
    <row r="748" spans="1:6" x14ac:dyDescent="0.25">
      <c r="A748" s="259" t="s">
        <v>118</v>
      </c>
      <c r="B748" s="255"/>
      <c r="C748" s="256"/>
      <c r="D748" s="256"/>
      <c r="E748" s="257"/>
      <c r="F748" s="258"/>
    </row>
    <row r="749" spans="1:6" x14ac:dyDescent="0.25">
      <c r="A749" s="249"/>
      <c r="B749" s="250"/>
      <c r="C749" s="251"/>
      <c r="D749" s="251"/>
      <c r="E749" s="252"/>
      <c r="F749" s="253"/>
    </row>
    <row r="750" spans="1:6" x14ac:dyDescent="0.25">
      <c r="A750" s="254"/>
      <c r="B750" s="255"/>
      <c r="C750" s="256"/>
      <c r="D750" s="256"/>
      <c r="E750" s="257" t="s">
        <v>119</v>
      </c>
      <c r="F750" s="253"/>
    </row>
    <row r="751" spans="1:6" x14ac:dyDescent="0.25">
      <c r="A751" s="254"/>
      <c r="B751" s="255"/>
      <c r="C751" s="256"/>
      <c r="D751" s="256"/>
      <c r="E751" s="257"/>
      <c r="F751" s="258"/>
    </row>
    <row r="752" spans="1:6" ht="16.5" thickBot="1" x14ac:dyDescent="0.3">
      <c r="A752" s="262"/>
      <c r="B752" s="263"/>
      <c r="C752" s="264"/>
      <c r="D752" s="265" t="s">
        <v>120</v>
      </c>
      <c r="E752" s="266"/>
      <c r="F752" s="267"/>
    </row>
    <row r="753" spans="1:6" ht="16.5" thickTop="1" x14ac:dyDescent="0.25"/>
    <row r="754" spans="1:6" ht="16.5" thickBot="1" x14ac:dyDescent="0.3"/>
    <row r="755" spans="1:6" ht="16.5" thickTop="1" x14ac:dyDescent="0.25">
      <c r="A755" s="332" t="s">
        <v>390</v>
      </c>
      <c r="B755" s="333"/>
      <c r="C755" s="333"/>
      <c r="D755" s="333"/>
      <c r="E755" s="149"/>
      <c r="F755" s="163" t="s">
        <v>221</v>
      </c>
    </row>
    <row r="756" spans="1:6" x14ac:dyDescent="0.25">
      <c r="A756" s="334"/>
      <c r="B756" s="335"/>
      <c r="C756" s="335"/>
      <c r="D756" s="335"/>
      <c r="E756" s="152"/>
      <c r="F756" s="164">
        <v>5.0199999999999996</v>
      </c>
    </row>
    <row r="757" spans="1:6" x14ac:dyDescent="0.25">
      <c r="A757" s="188" t="s">
        <v>98</v>
      </c>
      <c r="B757" s="189" t="s">
        <v>13</v>
      </c>
      <c r="C757" s="190" t="s">
        <v>99</v>
      </c>
      <c r="D757" s="190" t="s">
        <v>100</v>
      </c>
      <c r="E757" s="192" t="s">
        <v>101</v>
      </c>
      <c r="F757" s="179" t="s">
        <v>102</v>
      </c>
    </row>
    <row r="758" spans="1:6" x14ac:dyDescent="0.25">
      <c r="A758" s="165"/>
      <c r="B758" s="166"/>
      <c r="C758" s="167"/>
      <c r="D758" s="167"/>
      <c r="E758" s="157"/>
      <c r="F758" s="158"/>
    </row>
    <row r="759" spans="1:6" x14ac:dyDescent="0.25">
      <c r="A759" s="169" t="s">
        <v>103</v>
      </c>
      <c r="B759" s="166"/>
      <c r="C759" s="167"/>
      <c r="D759" s="167"/>
      <c r="E759" s="157"/>
      <c r="F759" s="158"/>
    </row>
    <row r="760" spans="1:6" x14ac:dyDescent="0.25">
      <c r="A760" s="193" t="s">
        <v>391</v>
      </c>
      <c r="B760" s="194" t="s">
        <v>125</v>
      </c>
      <c r="C760" s="195">
        <v>1</v>
      </c>
      <c r="D760" s="196">
        <v>5</v>
      </c>
      <c r="E760" s="178">
        <v>5714</v>
      </c>
      <c r="F760" s="179">
        <v>5999.7</v>
      </c>
    </row>
    <row r="761" spans="1:6" x14ac:dyDescent="0.25">
      <c r="A761" s="193" t="s">
        <v>284</v>
      </c>
      <c r="B761" s="194" t="s">
        <v>15</v>
      </c>
      <c r="C761" s="195">
        <v>0.03</v>
      </c>
      <c r="D761" s="196">
        <v>1</v>
      </c>
      <c r="E761" s="178">
        <v>391021</v>
      </c>
      <c r="F761" s="179">
        <v>11847.93</v>
      </c>
    </row>
    <row r="762" spans="1:6" x14ac:dyDescent="0.25">
      <c r="A762" s="165"/>
      <c r="B762" s="166"/>
      <c r="C762" s="167"/>
      <c r="D762" s="167"/>
      <c r="E762" s="157" t="s">
        <v>110</v>
      </c>
      <c r="F762" s="197">
        <v>17847.63</v>
      </c>
    </row>
    <row r="763" spans="1:6" x14ac:dyDescent="0.25">
      <c r="A763" s="169" t="s">
        <v>111</v>
      </c>
      <c r="B763" s="166"/>
      <c r="C763" s="167"/>
      <c r="D763" s="167"/>
      <c r="E763" s="157"/>
      <c r="F763" s="158"/>
    </row>
    <row r="764" spans="1:6" x14ac:dyDescent="0.25">
      <c r="A764" s="193" t="s">
        <v>127</v>
      </c>
      <c r="B764" s="194" t="s">
        <v>113</v>
      </c>
      <c r="C764" s="195">
        <v>0.25</v>
      </c>
      <c r="D764" s="196">
        <v>0</v>
      </c>
      <c r="E764" s="178">
        <v>9611</v>
      </c>
      <c r="F764" s="179">
        <v>2402.75</v>
      </c>
    </row>
    <row r="765" spans="1:6" x14ac:dyDescent="0.25">
      <c r="A765" s="193" t="s">
        <v>112</v>
      </c>
      <c r="B765" s="194" t="s">
        <v>113</v>
      </c>
      <c r="C765" s="195">
        <v>0.45</v>
      </c>
      <c r="D765" s="196">
        <v>0</v>
      </c>
      <c r="E765" s="178">
        <v>24195</v>
      </c>
      <c r="F765" s="179">
        <v>10887.75</v>
      </c>
    </row>
    <row r="766" spans="1:6" x14ac:dyDescent="0.25">
      <c r="A766" s="165"/>
      <c r="B766" s="166"/>
      <c r="C766" s="167"/>
      <c r="D766" s="167"/>
      <c r="E766" s="157" t="s">
        <v>147</v>
      </c>
      <c r="F766" s="197">
        <v>13290.5</v>
      </c>
    </row>
    <row r="767" spans="1:6" x14ac:dyDescent="0.25">
      <c r="A767" s="170" t="s">
        <v>115</v>
      </c>
      <c r="B767" s="166"/>
      <c r="C767" s="167"/>
      <c r="D767" s="167"/>
      <c r="E767" s="157"/>
      <c r="F767" s="158"/>
    </row>
    <row r="768" spans="1:6" x14ac:dyDescent="0.25">
      <c r="A768" s="193" t="s">
        <v>266</v>
      </c>
      <c r="B768" s="194" t="s">
        <v>136</v>
      </c>
      <c r="C768" s="195">
        <v>0.1</v>
      </c>
      <c r="D768" s="196">
        <v>0</v>
      </c>
      <c r="E768" s="178">
        <v>28792</v>
      </c>
      <c r="F768" s="179">
        <v>2879.2</v>
      </c>
    </row>
    <row r="769" spans="1:6" x14ac:dyDescent="0.25">
      <c r="A769" s="193" t="s">
        <v>116</v>
      </c>
      <c r="B769" s="194" t="s">
        <v>59</v>
      </c>
      <c r="C769" s="195">
        <v>1.0490000000000002</v>
      </c>
      <c r="D769" s="196">
        <v>0</v>
      </c>
      <c r="E769" s="178">
        <v>1690</v>
      </c>
      <c r="F769" s="179">
        <v>1772.81</v>
      </c>
    </row>
    <row r="770" spans="1:6" x14ac:dyDescent="0.25">
      <c r="A770" s="174" t="s">
        <v>323</v>
      </c>
      <c r="B770" s="175" t="s">
        <v>213</v>
      </c>
      <c r="C770" s="176">
        <v>0.1</v>
      </c>
      <c r="D770" s="177"/>
      <c r="E770" s="178">
        <v>3500</v>
      </c>
      <c r="F770" s="179">
        <f>+C770*E770</f>
        <v>350</v>
      </c>
    </row>
    <row r="771" spans="1:6" x14ac:dyDescent="0.25">
      <c r="A771" s="165"/>
      <c r="B771" s="166"/>
      <c r="C771" s="167"/>
      <c r="D771" s="167"/>
      <c r="E771" s="157" t="s">
        <v>117</v>
      </c>
      <c r="F771" s="197">
        <v>4652.01</v>
      </c>
    </row>
    <row r="772" spans="1:6" x14ac:dyDescent="0.25">
      <c r="A772" s="169" t="s">
        <v>118</v>
      </c>
      <c r="B772" s="166"/>
      <c r="C772" s="167"/>
      <c r="D772" s="167"/>
      <c r="E772" s="157"/>
      <c r="F772" s="158"/>
    </row>
    <row r="773" spans="1:6" x14ac:dyDescent="0.25">
      <c r="A773" s="193"/>
      <c r="B773" s="194"/>
      <c r="C773" s="195"/>
      <c r="D773" s="195"/>
      <c r="E773" s="178"/>
      <c r="F773" s="179"/>
    </row>
    <row r="774" spans="1:6" x14ac:dyDescent="0.25">
      <c r="A774" s="165"/>
      <c r="B774" s="166"/>
      <c r="C774" s="167"/>
      <c r="D774" s="167"/>
      <c r="E774" s="157" t="s">
        <v>160</v>
      </c>
      <c r="F774" s="179">
        <v>0</v>
      </c>
    </row>
    <row r="775" spans="1:6" x14ac:dyDescent="0.25">
      <c r="A775" s="165"/>
      <c r="B775" s="166"/>
      <c r="C775" s="167"/>
      <c r="D775" s="167"/>
      <c r="E775" s="157"/>
      <c r="F775" s="158"/>
    </row>
    <row r="776" spans="1:6" ht="16.5" thickBot="1" x14ac:dyDescent="0.3">
      <c r="A776" s="171"/>
      <c r="B776" s="198"/>
      <c r="C776" s="199"/>
      <c r="D776" s="200" t="s">
        <v>120</v>
      </c>
      <c r="E776" s="185">
        <v>35790.14</v>
      </c>
      <c r="F776" s="186">
        <v>35790</v>
      </c>
    </row>
    <row r="777" spans="1:6" ht="16.5" thickTop="1" x14ac:dyDescent="0.25"/>
    <row r="778" spans="1:6" ht="16.5" thickBot="1" x14ac:dyDescent="0.3"/>
    <row r="779" spans="1:6" ht="16.5" thickTop="1" x14ac:dyDescent="0.25">
      <c r="A779" s="328" t="s">
        <v>393</v>
      </c>
      <c r="B779" s="329"/>
      <c r="C779" s="329"/>
      <c r="D779" s="329"/>
      <c r="E779" s="172"/>
      <c r="F779" s="150" t="s">
        <v>142</v>
      </c>
    </row>
    <row r="780" spans="1:6" x14ac:dyDescent="0.25">
      <c r="A780" s="330"/>
      <c r="B780" s="331"/>
      <c r="C780" s="331"/>
      <c r="D780" s="331"/>
      <c r="E780" s="173"/>
      <c r="F780" s="153">
        <v>5.03</v>
      </c>
    </row>
    <row r="781" spans="1:6" x14ac:dyDescent="0.25">
      <c r="A781" s="174" t="s">
        <v>98</v>
      </c>
      <c r="B781" s="175" t="s">
        <v>13</v>
      </c>
      <c r="C781" s="176" t="s">
        <v>99</v>
      </c>
      <c r="D781" s="177" t="s">
        <v>100</v>
      </c>
      <c r="E781" s="178" t="s">
        <v>101</v>
      </c>
      <c r="F781" s="179" t="s">
        <v>102</v>
      </c>
    </row>
    <row r="782" spans="1:6" x14ac:dyDescent="0.25">
      <c r="A782" s="154"/>
      <c r="B782" s="155"/>
      <c r="C782" s="156"/>
      <c r="D782" s="180"/>
      <c r="E782" s="157"/>
      <c r="F782" s="158"/>
    </row>
    <row r="783" spans="1:6" x14ac:dyDescent="0.25">
      <c r="A783" s="159" t="s">
        <v>103</v>
      </c>
      <c r="B783" s="155"/>
      <c r="C783" s="156"/>
      <c r="D783" s="180"/>
      <c r="E783" s="157"/>
      <c r="F783" s="158"/>
    </row>
    <row r="784" spans="1:6" x14ac:dyDescent="0.25">
      <c r="A784" s="174" t="s">
        <v>392</v>
      </c>
      <c r="B784" s="175" t="s">
        <v>125</v>
      </c>
      <c r="C784" s="176">
        <v>0.7</v>
      </c>
      <c r="D784" s="177"/>
      <c r="E784" s="178">
        <v>14760</v>
      </c>
      <c r="F784" s="179">
        <v>10332</v>
      </c>
    </row>
    <row r="785" spans="1:6" x14ac:dyDescent="0.25">
      <c r="A785" s="174" t="s">
        <v>203</v>
      </c>
      <c r="B785" s="175" t="s">
        <v>15</v>
      </c>
      <c r="C785" s="176">
        <v>0.05</v>
      </c>
      <c r="D785" s="177"/>
      <c r="E785" s="178">
        <v>366050</v>
      </c>
      <c r="F785" s="179">
        <v>18302.5</v>
      </c>
    </row>
    <row r="786" spans="1:6" x14ac:dyDescent="0.25">
      <c r="A786" s="154"/>
      <c r="B786" s="155"/>
      <c r="C786" s="156"/>
      <c r="D786" s="180"/>
      <c r="E786" s="157" t="s">
        <v>110</v>
      </c>
      <c r="F786" s="160">
        <v>28634.5</v>
      </c>
    </row>
    <row r="787" spans="1:6" x14ac:dyDescent="0.25">
      <c r="A787" s="159" t="s">
        <v>111</v>
      </c>
      <c r="B787" s="155"/>
      <c r="C787" s="156"/>
      <c r="D787" s="180"/>
      <c r="E787" s="157"/>
      <c r="F787" s="158"/>
    </row>
    <row r="788" spans="1:6" x14ac:dyDescent="0.25">
      <c r="A788" s="174" t="s">
        <v>112</v>
      </c>
      <c r="B788" s="175" t="s">
        <v>113</v>
      </c>
      <c r="C788" s="176">
        <v>0.42</v>
      </c>
      <c r="D788" s="177"/>
      <c r="E788" s="178">
        <v>24195</v>
      </c>
      <c r="F788" s="179">
        <v>10161.9</v>
      </c>
    </row>
    <row r="789" spans="1:6" x14ac:dyDescent="0.25">
      <c r="A789" s="154"/>
      <c r="B789" s="155"/>
      <c r="C789" s="156"/>
      <c r="D789" s="180"/>
      <c r="E789" s="157" t="s">
        <v>114</v>
      </c>
      <c r="F789" s="160">
        <v>10161.9</v>
      </c>
    </row>
    <row r="790" spans="1:6" x14ac:dyDescent="0.25">
      <c r="A790" s="161" t="s">
        <v>115</v>
      </c>
      <c r="B790" s="155"/>
      <c r="C790" s="156"/>
      <c r="D790" s="180"/>
      <c r="E790" s="157"/>
      <c r="F790" s="158"/>
    </row>
    <row r="791" spans="1:6" x14ac:dyDescent="0.25">
      <c r="A791" s="174" t="s">
        <v>116</v>
      </c>
      <c r="B791" s="175" t="s">
        <v>59</v>
      </c>
      <c r="C791" s="176">
        <v>0.29799999999999999</v>
      </c>
      <c r="D791" s="177"/>
      <c r="E791" s="178">
        <v>1690</v>
      </c>
      <c r="F791" s="179">
        <v>503.62</v>
      </c>
    </row>
    <row r="792" spans="1:6" x14ac:dyDescent="0.25">
      <c r="A792" s="174" t="s">
        <v>323</v>
      </c>
      <c r="B792" s="175" t="s">
        <v>213</v>
      </c>
      <c r="C792" s="176">
        <v>0.1</v>
      </c>
      <c r="D792" s="177"/>
      <c r="E792" s="178">
        <v>3500</v>
      </c>
      <c r="F792" s="179">
        <f>+C792*E792</f>
        <v>350</v>
      </c>
    </row>
    <row r="793" spans="1:6" x14ac:dyDescent="0.25">
      <c r="A793" s="154"/>
      <c r="B793" s="155"/>
      <c r="C793" s="156"/>
      <c r="D793" s="180"/>
      <c r="E793" s="157" t="s">
        <v>117</v>
      </c>
      <c r="F793" s="160">
        <v>503.62</v>
      </c>
    </row>
    <row r="794" spans="1:6" x14ac:dyDescent="0.25">
      <c r="A794" s="159" t="s">
        <v>118</v>
      </c>
      <c r="B794" s="155"/>
      <c r="C794" s="156"/>
      <c r="D794" s="180"/>
      <c r="E794" s="157"/>
      <c r="F794" s="158"/>
    </row>
    <row r="795" spans="1:6" x14ac:dyDescent="0.25">
      <c r="A795" s="174"/>
      <c r="B795" s="175"/>
      <c r="C795" s="176"/>
      <c r="D795" s="177"/>
      <c r="E795" s="178"/>
      <c r="F795" s="179"/>
    </row>
    <row r="796" spans="1:6" x14ac:dyDescent="0.25">
      <c r="A796" s="154"/>
      <c r="B796" s="155"/>
      <c r="C796" s="156"/>
      <c r="D796" s="180"/>
      <c r="E796" s="157" t="s">
        <v>119</v>
      </c>
      <c r="F796" s="179">
        <v>0</v>
      </c>
    </row>
    <row r="797" spans="1:6" x14ac:dyDescent="0.25">
      <c r="A797" s="154"/>
      <c r="B797" s="155"/>
      <c r="C797" s="156"/>
      <c r="D797" s="180"/>
      <c r="E797" s="157"/>
      <c r="F797" s="158"/>
    </row>
    <row r="798" spans="1:6" ht="16.5" thickBot="1" x14ac:dyDescent="0.3">
      <c r="A798" s="162"/>
      <c r="B798" s="182"/>
      <c r="C798" s="183"/>
      <c r="D798" s="184" t="s">
        <v>120</v>
      </c>
      <c r="E798" s="185">
        <v>39300.01999999999</v>
      </c>
      <c r="F798" s="186">
        <v>39300</v>
      </c>
    </row>
    <row r="799" spans="1:6" ht="16.5" thickTop="1" x14ac:dyDescent="0.25"/>
    <row r="800" spans="1:6" ht="16.5" thickBot="1" x14ac:dyDescent="0.3"/>
    <row r="801" spans="1:6" ht="16.5" thickTop="1" x14ac:dyDescent="0.25">
      <c r="A801" s="328" t="s">
        <v>88</v>
      </c>
      <c r="B801" s="329"/>
      <c r="C801" s="329"/>
      <c r="D801" s="329"/>
      <c r="E801" s="172"/>
      <c r="F801" s="150" t="s">
        <v>142</v>
      </c>
    </row>
    <row r="802" spans="1:6" x14ac:dyDescent="0.25">
      <c r="A802" s="330"/>
      <c r="B802" s="331"/>
      <c r="C802" s="331"/>
      <c r="D802" s="331"/>
      <c r="E802" s="173"/>
      <c r="F802" s="153">
        <v>5.04</v>
      </c>
    </row>
    <row r="803" spans="1:6" x14ac:dyDescent="0.25">
      <c r="A803" s="174" t="s">
        <v>98</v>
      </c>
      <c r="B803" s="175" t="s">
        <v>13</v>
      </c>
      <c r="C803" s="176" t="s">
        <v>99</v>
      </c>
      <c r="D803" s="177" t="s">
        <v>100</v>
      </c>
      <c r="E803" s="178" t="s">
        <v>101</v>
      </c>
      <c r="F803" s="179" t="s">
        <v>102</v>
      </c>
    </row>
    <row r="804" spans="1:6" x14ac:dyDescent="0.25">
      <c r="A804" s="154"/>
      <c r="B804" s="155"/>
      <c r="C804" s="156"/>
      <c r="D804" s="180"/>
      <c r="E804" s="157"/>
      <c r="F804" s="158"/>
    </row>
    <row r="805" spans="1:6" x14ac:dyDescent="0.25">
      <c r="A805" s="159" t="s">
        <v>111</v>
      </c>
      <c r="B805" s="155"/>
      <c r="C805" s="156"/>
      <c r="D805" s="180"/>
      <c r="E805" s="157"/>
      <c r="F805" s="158"/>
    </row>
    <row r="806" spans="1:6" x14ac:dyDescent="0.25">
      <c r="A806" s="174" t="s">
        <v>127</v>
      </c>
      <c r="B806" s="175" t="s">
        <v>113</v>
      </c>
      <c r="C806" s="176">
        <v>0.02</v>
      </c>
      <c r="D806" s="177"/>
      <c r="E806" s="178">
        <v>9611</v>
      </c>
      <c r="F806" s="179">
        <v>192.22</v>
      </c>
    </row>
    <row r="807" spans="1:6" x14ac:dyDescent="0.25">
      <c r="A807" s="154"/>
      <c r="B807" s="155"/>
      <c r="C807" s="156"/>
      <c r="D807" s="180"/>
      <c r="E807" s="157" t="s">
        <v>114</v>
      </c>
      <c r="F807" s="160">
        <v>192.22</v>
      </c>
    </row>
    <row r="808" spans="1:6" x14ac:dyDescent="0.25">
      <c r="A808" s="161" t="s">
        <v>115</v>
      </c>
      <c r="B808" s="155"/>
      <c r="C808" s="156"/>
      <c r="D808" s="180"/>
      <c r="E808" s="157"/>
      <c r="F808" s="158"/>
    </row>
    <row r="809" spans="1:6" x14ac:dyDescent="0.25">
      <c r="A809" s="174" t="s">
        <v>116</v>
      </c>
      <c r="B809" s="175" t="s">
        <v>59</v>
      </c>
      <c r="C809" s="176">
        <v>0.998</v>
      </c>
      <c r="D809" s="177"/>
      <c r="E809" s="178">
        <v>1690</v>
      </c>
      <c r="F809" s="179">
        <v>1686.62</v>
      </c>
    </row>
    <row r="810" spans="1:6" x14ac:dyDescent="0.25">
      <c r="A810" s="154"/>
      <c r="B810" s="155"/>
      <c r="C810" s="156"/>
      <c r="D810" s="180"/>
      <c r="E810" s="157" t="s">
        <v>117</v>
      </c>
      <c r="F810" s="160">
        <v>1686.62</v>
      </c>
    </row>
    <row r="811" spans="1:6" x14ac:dyDescent="0.25">
      <c r="A811" s="159" t="s">
        <v>118</v>
      </c>
      <c r="B811" s="155"/>
      <c r="C811" s="156"/>
      <c r="D811" s="180"/>
      <c r="E811" s="157"/>
      <c r="F811" s="158"/>
    </row>
    <row r="812" spans="1:6" x14ac:dyDescent="0.25">
      <c r="A812" s="174"/>
      <c r="B812" s="175"/>
      <c r="C812" s="176"/>
      <c r="D812" s="177"/>
      <c r="E812" s="178"/>
      <c r="F812" s="179"/>
    </row>
    <row r="813" spans="1:6" x14ac:dyDescent="0.25">
      <c r="A813" s="154"/>
      <c r="B813" s="155"/>
      <c r="C813" s="156"/>
      <c r="D813" s="180"/>
      <c r="E813" s="157" t="s">
        <v>119</v>
      </c>
      <c r="F813" s="179">
        <v>0</v>
      </c>
    </row>
    <row r="814" spans="1:6" x14ac:dyDescent="0.25">
      <c r="A814" s="154"/>
      <c r="B814" s="155"/>
      <c r="C814" s="156"/>
      <c r="D814" s="180"/>
      <c r="E814" s="157"/>
      <c r="F814" s="158"/>
    </row>
    <row r="815" spans="1:6" ht="16.5" thickBot="1" x14ac:dyDescent="0.3">
      <c r="A815" s="162"/>
      <c r="B815" s="182"/>
      <c r="C815" s="183"/>
      <c r="D815" s="184" t="s">
        <v>120</v>
      </c>
      <c r="E815" s="185">
        <v>1878.84</v>
      </c>
      <c r="F815" s="186">
        <v>1880</v>
      </c>
    </row>
    <row r="816" spans="1:6" ht="16.5" thickTop="1" x14ac:dyDescent="0.25"/>
    <row r="817" spans="1:6" ht="16.5" thickBot="1" x14ac:dyDescent="0.3"/>
    <row r="818" spans="1:6" ht="16.5" thickTop="1" x14ac:dyDescent="0.25">
      <c r="A818" s="328" t="s">
        <v>12</v>
      </c>
      <c r="B818" s="329"/>
      <c r="C818" s="329"/>
      <c r="D818" s="329"/>
      <c r="E818" s="172"/>
      <c r="F818" s="150" t="s">
        <v>121</v>
      </c>
    </row>
    <row r="819" spans="1:6" x14ac:dyDescent="0.25">
      <c r="A819" s="330"/>
      <c r="B819" s="331"/>
      <c r="C819" s="331"/>
      <c r="D819" s="331"/>
      <c r="E819" s="173"/>
      <c r="F819" s="153">
        <v>6.01</v>
      </c>
    </row>
    <row r="820" spans="1:6" x14ac:dyDescent="0.25">
      <c r="A820" s="174" t="s">
        <v>98</v>
      </c>
      <c r="B820" s="175" t="s">
        <v>13</v>
      </c>
      <c r="C820" s="176" t="s">
        <v>99</v>
      </c>
      <c r="D820" s="177" t="s">
        <v>100</v>
      </c>
      <c r="E820" s="178" t="s">
        <v>101</v>
      </c>
      <c r="F820" s="179" t="s">
        <v>102</v>
      </c>
    </row>
    <row r="821" spans="1:6" x14ac:dyDescent="0.25">
      <c r="A821" s="154"/>
      <c r="B821" s="155"/>
      <c r="C821" s="156"/>
      <c r="D821" s="180"/>
      <c r="E821" s="157"/>
      <c r="F821" s="158"/>
    </row>
    <row r="822" spans="1:6" x14ac:dyDescent="0.25">
      <c r="A822" s="159" t="s">
        <v>103</v>
      </c>
      <c r="B822" s="155"/>
      <c r="C822" s="156"/>
      <c r="D822" s="180"/>
      <c r="E822" s="157"/>
      <c r="F822" s="158"/>
    </row>
    <row r="823" spans="1:6" x14ac:dyDescent="0.25">
      <c r="A823" s="174" t="s">
        <v>122</v>
      </c>
      <c r="B823" s="175" t="s">
        <v>123</v>
      </c>
      <c r="C823" s="176">
        <v>1</v>
      </c>
      <c r="D823" s="177"/>
      <c r="E823" s="178">
        <v>27039</v>
      </c>
      <c r="F823" s="179">
        <v>27039</v>
      </c>
    </row>
    <row r="824" spans="1:6" x14ac:dyDescent="0.25">
      <c r="A824" s="174" t="s">
        <v>124</v>
      </c>
      <c r="B824" s="175" t="s">
        <v>125</v>
      </c>
      <c r="C824" s="176">
        <v>12</v>
      </c>
      <c r="D824" s="177"/>
      <c r="E824" s="178">
        <v>4528</v>
      </c>
      <c r="F824" s="179">
        <v>54336</v>
      </c>
    </row>
    <row r="825" spans="1:6" x14ac:dyDescent="0.25">
      <c r="A825" s="174" t="s">
        <v>126</v>
      </c>
      <c r="B825" s="175" t="s">
        <v>15</v>
      </c>
      <c r="C825" s="176">
        <v>0.125</v>
      </c>
      <c r="D825" s="177"/>
      <c r="E825" s="178">
        <v>314020</v>
      </c>
      <c r="F825" s="179">
        <v>39252.5</v>
      </c>
    </row>
    <row r="826" spans="1:6" x14ac:dyDescent="0.25">
      <c r="A826" s="154"/>
      <c r="B826" s="155"/>
      <c r="C826" s="156"/>
      <c r="D826" s="180"/>
      <c r="E826" s="157" t="s">
        <v>110</v>
      </c>
      <c r="F826" s="160">
        <v>120627.5</v>
      </c>
    </row>
    <row r="827" spans="1:6" x14ac:dyDescent="0.25">
      <c r="A827" s="159" t="s">
        <v>111</v>
      </c>
      <c r="B827" s="155"/>
      <c r="C827" s="156"/>
      <c r="D827" s="180"/>
      <c r="E827" s="157"/>
      <c r="F827" s="158"/>
    </row>
    <row r="828" spans="1:6" x14ac:dyDescent="0.25">
      <c r="A828" s="174" t="s">
        <v>127</v>
      </c>
      <c r="B828" s="175" t="s">
        <v>113</v>
      </c>
      <c r="C828" s="176">
        <v>0.3997</v>
      </c>
      <c r="D828" s="177"/>
      <c r="E828" s="178">
        <v>9611</v>
      </c>
      <c r="F828" s="179">
        <v>3841.51</v>
      </c>
    </row>
    <row r="829" spans="1:6" x14ac:dyDescent="0.25">
      <c r="A829" s="174" t="s">
        <v>112</v>
      </c>
      <c r="B829" s="175" t="s">
        <v>113</v>
      </c>
      <c r="C829" s="176">
        <v>0.2</v>
      </c>
      <c r="D829" s="177"/>
      <c r="E829" s="178">
        <v>24195</v>
      </c>
      <c r="F829" s="179">
        <v>4839</v>
      </c>
    </row>
    <row r="830" spans="1:6" x14ac:dyDescent="0.25">
      <c r="A830" s="154"/>
      <c r="B830" s="155"/>
      <c r="C830" s="156"/>
      <c r="D830" s="180"/>
      <c r="E830" s="157" t="s">
        <v>114</v>
      </c>
      <c r="F830" s="160">
        <v>8680.51</v>
      </c>
    </row>
    <row r="831" spans="1:6" x14ac:dyDescent="0.25">
      <c r="A831" s="159" t="s">
        <v>118</v>
      </c>
      <c r="B831" s="155"/>
      <c r="C831" s="156"/>
      <c r="D831" s="180"/>
      <c r="E831" s="157"/>
      <c r="F831" s="158"/>
    </row>
    <row r="832" spans="1:6" x14ac:dyDescent="0.25">
      <c r="A832" s="174"/>
      <c r="B832" s="175"/>
      <c r="C832" s="176"/>
      <c r="D832" s="177"/>
      <c r="E832" s="178"/>
      <c r="F832" s="179"/>
    </row>
    <row r="833" spans="1:6" x14ac:dyDescent="0.25">
      <c r="A833" s="154"/>
      <c r="B833" s="155"/>
      <c r="C833" s="156"/>
      <c r="D833" s="180"/>
      <c r="E833" s="157" t="s">
        <v>119</v>
      </c>
      <c r="F833" s="179">
        <v>0</v>
      </c>
    </row>
    <row r="834" spans="1:6" x14ac:dyDescent="0.25">
      <c r="A834" s="154"/>
      <c r="B834" s="155"/>
      <c r="C834" s="156"/>
      <c r="D834" s="180"/>
      <c r="E834" s="157"/>
      <c r="F834" s="158"/>
    </row>
    <row r="835" spans="1:6" ht="16.5" thickBot="1" x14ac:dyDescent="0.3">
      <c r="A835" s="162"/>
      <c r="B835" s="182"/>
      <c r="C835" s="183"/>
      <c r="D835" s="184" t="s">
        <v>120</v>
      </c>
      <c r="E835" s="185">
        <v>129308.01000000001</v>
      </c>
      <c r="F835" s="186">
        <v>129310</v>
      </c>
    </row>
    <row r="836" spans="1:6" ht="16.5" thickTop="1" x14ac:dyDescent="0.25"/>
    <row r="837" spans="1:6" ht="16.5" thickBot="1" x14ac:dyDescent="0.3"/>
    <row r="838" spans="1:6" ht="16.5" thickTop="1" x14ac:dyDescent="0.25">
      <c r="A838" s="328" t="s">
        <v>394</v>
      </c>
      <c r="B838" s="329"/>
      <c r="C838" s="329"/>
      <c r="D838" s="329"/>
      <c r="E838" s="172"/>
      <c r="F838" s="150" t="s">
        <v>121</v>
      </c>
    </row>
    <row r="839" spans="1:6" x14ac:dyDescent="0.25">
      <c r="A839" s="330"/>
      <c r="B839" s="331"/>
      <c r="C839" s="331"/>
      <c r="D839" s="331"/>
      <c r="E839" s="173"/>
      <c r="F839" s="153">
        <v>6.02</v>
      </c>
    </row>
    <row r="840" spans="1:6" x14ac:dyDescent="0.25">
      <c r="A840" s="174" t="s">
        <v>98</v>
      </c>
      <c r="B840" s="175" t="s">
        <v>13</v>
      </c>
      <c r="C840" s="175" t="s">
        <v>99</v>
      </c>
      <c r="D840" s="177" t="s">
        <v>100</v>
      </c>
      <c r="E840" s="178" t="s">
        <v>101</v>
      </c>
      <c r="F840" s="179" t="s">
        <v>102</v>
      </c>
    </row>
    <row r="841" spans="1:6" x14ac:dyDescent="0.25">
      <c r="A841" s="154"/>
      <c r="B841" s="155"/>
      <c r="C841" s="155"/>
      <c r="D841" s="180"/>
      <c r="E841" s="157"/>
      <c r="F841" s="158"/>
    </row>
    <row r="842" spans="1:6" x14ac:dyDescent="0.25">
      <c r="A842" s="159" t="s">
        <v>111</v>
      </c>
      <c r="B842" s="155"/>
      <c r="C842" s="155"/>
      <c r="D842" s="180"/>
      <c r="E842" s="157"/>
      <c r="F842" s="158"/>
    </row>
    <row r="843" spans="1:6" x14ac:dyDescent="0.25">
      <c r="A843" s="174" t="s">
        <v>146</v>
      </c>
      <c r="B843" s="175" t="s">
        <v>113</v>
      </c>
      <c r="C843" s="213">
        <v>0.14000000000000001</v>
      </c>
      <c r="D843" s="177"/>
      <c r="E843" s="178">
        <v>39294</v>
      </c>
      <c r="F843" s="179">
        <f t="shared" ref="F843" si="7">+(1+(D843/100))*C843*E843</f>
        <v>5501.1600000000008</v>
      </c>
    </row>
    <row r="844" spans="1:6" x14ac:dyDescent="0.25">
      <c r="A844" s="154"/>
      <c r="B844" s="155"/>
      <c r="C844" s="155"/>
      <c r="D844" s="180"/>
      <c r="E844" s="157" t="s">
        <v>114</v>
      </c>
      <c r="F844" s="160">
        <f>SUM(F843)</f>
        <v>5501.1600000000008</v>
      </c>
    </row>
    <row r="845" spans="1:6" x14ac:dyDescent="0.25">
      <c r="A845" s="161" t="s">
        <v>115</v>
      </c>
      <c r="B845" s="155"/>
      <c r="C845" s="155"/>
      <c r="D845" s="180"/>
      <c r="E845" s="157"/>
      <c r="F845" s="158"/>
    </row>
    <row r="846" spans="1:6" x14ac:dyDescent="0.25">
      <c r="A846" s="174" t="s">
        <v>116</v>
      </c>
      <c r="B846" s="175" t="s">
        <v>59</v>
      </c>
      <c r="C846" s="175">
        <v>1</v>
      </c>
      <c r="D846" s="177"/>
      <c r="E846" s="178">
        <f>0.05*F844</f>
        <v>275.05800000000005</v>
      </c>
      <c r="F846" s="179">
        <f t="shared" ref="F846" si="8">+(1+(D846/100))*C846*E846</f>
        <v>275.05800000000005</v>
      </c>
    </row>
    <row r="847" spans="1:6" x14ac:dyDescent="0.25">
      <c r="A847" s="154"/>
      <c r="B847" s="155"/>
      <c r="C847" s="155"/>
      <c r="D847" s="180"/>
      <c r="E847" s="157" t="s">
        <v>117</v>
      </c>
      <c r="F847" s="160">
        <f>SUM(F846:F846)</f>
        <v>275.05800000000005</v>
      </c>
    </row>
    <row r="848" spans="1:6" x14ac:dyDescent="0.25">
      <c r="A848" s="159" t="s">
        <v>118</v>
      </c>
      <c r="B848" s="155"/>
      <c r="C848" s="155"/>
      <c r="D848" s="180"/>
      <c r="E848" s="157"/>
      <c r="F848" s="158"/>
    </row>
    <row r="849" spans="1:6" x14ac:dyDescent="0.25">
      <c r="A849" s="174"/>
      <c r="B849" s="175"/>
      <c r="C849" s="175"/>
      <c r="D849" s="177"/>
      <c r="E849" s="178"/>
      <c r="F849" s="179"/>
    </row>
    <row r="850" spans="1:6" x14ac:dyDescent="0.25">
      <c r="A850" s="154"/>
      <c r="B850" s="155"/>
      <c r="C850" s="155"/>
      <c r="D850" s="180"/>
      <c r="E850" s="157" t="s">
        <v>119</v>
      </c>
      <c r="F850" s="179"/>
    </row>
    <row r="851" spans="1:6" x14ac:dyDescent="0.25">
      <c r="A851" s="154"/>
      <c r="B851" s="155"/>
      <c r="C851" s="155"/>
      <c r="D851" s="180"/>
      <c r="E851" s="157"/>
      <c r="F851" s="158"/>
    </row>
    <row r="852" spans="1:6" ht="16.5" thickBot="1" x14ac:dyDescent="0.3">
      <c r="A852" s="162"/>
      <c r="B852" s="182"/>
      <c r="C852" s="203"/>
      <c r="D852" s="184" t="s">
        <v>120</v>
      </c>
      <c r="E852" s="185">
        <f>0.5*(SUM(F843:F850))</f>
        <v>5776.2180000000017</v>
      </c>
      <c r="F852" s="186">
        <f>+ROUNDUP(E852,0)</f>
        <v>5777</v>
      </c>
    </row>
    <row r="853" spans="1:6" ht="16.5" thickTop="1" x14ac:dyDescent="0.25">
      <c r="E853" s="205"/>
    </row>
    <row r="854" spans="1:6" ht="16.5" thickBot="1" x14ac:dyDescent="0.3"/>
    <row r="855" spans="1:6" ht="16.5" thickTop="1" x14ac:dyDescent="0.25">
      <c r="A855" s="328" t="s">
        <v>395</v>
      </c>
      <c r="B855" s="329"/>
      <c r="C855" s="329"/>
      <c r="D855" s="329"/>
      <c r="E855" s="172"/>
      <c r="F855" s="150" t="s">
        <v>121</v>
      </c>
    </row>
    <row r="856" spans="1:6" x14ac:dyDescent="0.25">
      <c r="A856" s="330"/>
      <c r="B856" s="331"/>
      <c r="C856" s="331"/>
      <c r="D856" s="331"/>
      <c r="E856" s="173"/>
      <c r="F856" s="153">
        <v>6.03</v>
      </c>
    </row>
    <row r="857" spans="1:6" x14ac:dyDescent="0.25">
      <c r="A857" s="174" t="s">
        <v>98</v>
      </c>
      <c r="B857" s="175" t="s">
        <v>13</v>
      </c>
      <c r="C857" s="175" t="s">
        <v>99</v>
      </c>
      <c r="D857" s="177" t="s">
        <v>100</v>
      </c>
      <c r="E857" s="178" t="s">
        <v>101</v>
      </c>
      <c r="F857" s="179" t="s">
        <v>102</v>
      </c>
    </row>
    <row r="858" spans="1:6" x14ac:dyDescent="0.25">
      <c r="A858" s="154"/>
      <c r="B858" s="155"/>
      <c r="C858" s="155"/>
      <c r="D858" s="180"/>
      <c r="E858" s="157"/>
      <c r="F858" s="158"/>
    </row>
    <row r="859" spans="1:6" x14ac:dyDescent="0.25">
      <c r="A859" s="159" t="s">
        <v>111</v>
      </c>
      <c r="B859" s="155"/>
      <c r="C859" s="155"/>
      <c r="D859" s="180"/>
      <c r="E859" s="157"/>
      <c r="F859" s="158"/>
    </row>
    <row r="860" spans="1:6" x14ac:dyDescent="0.25">
      <c r="A860" s="174" t="s">
        <v>146</v>
      </c>
      <c r="B860" s="175" t="s">
        <v>113</v>
      </c>
      <c r="C860" s="213">
        <v>0.4</v>
      </c>
      <c r="D860" s="177"/>
      <c r="E860" s="178">
        <v>39294</v>
      </c>
      <c r="F860" s="179">
        <f t="shared" ref="F860" si="9">+(1+(D860/100))*C860*E860</f>
        <v>15717.6</v>
      </c>
    </row>
    <row r="861" spans="1:6" x14ac:dyDescent="0.25">
      <c r="A861" s="154"/>
      <c r="B861" s="155"/>
      <c r="C861" s="155"/>
      <c r="D861" s="180"/>
      <c r="E861" s="157" t="s">
        <v>114</v>
      </c>
      <c r="F861" s="160">
        <f>SUM(F860)</f>
        <v>15717.6</v>
      </c>
    </row>
    <row r="862" spans="1:6" x14ac:dyDescent="0.25">
      <c r="A862" s="161" t="s">
        <v>115</v>
      </c>
      <c r="B862" s="155"/>
      <c r="C862" s="155"/>
      <c r="D862" s="180"/>
      <c r="E862" s="157"/>
      <c r="F862" s="158"/>
    </row>
    <row r="863" spans="1:6" x14ac:dyDescent="0.25">
      <c r="A863" s="174" t="s">
        <v>116</v>
      </c>
      <c r="B863" s="175" t="s">
        <v>59</v>
      </c>
      <c r="C863" s="175">
        <v>1</v>
      </c>
      <c r="D863" s="177"/>
      <c r="E863" s="178">
        <f>0.05*F861</f>
        <v>785.88000000000011</v>
      </c>
      <c r="F863" s="179">
        <f t="shared" ref="F863" si="10">+(1+(D863/100))*C863*E863</f>
        <v>785.88000000000011</v>
      </c>
    </row>
    <row r="864" spans="1:6" x14ac:dyDescent="0.25">
      <c r="A864" s="154"/>
      <c r="B864" s="155"/>
      <c r="C864" s="155"/>
      <c r="D864" s="180"/>
      <c r="E864" s="157" t="s">
        <v>117</v>
      </c>
      <c r="F864" s="160">
        <f>SUM(F863:F863)</f>
        <v>785.88000000000011</v>
      </c>
    </row>
    <row r="865" spans="1:6" x14ac:dyDescent="0.25">
      <c r="A865" s="159" t="s">
        <v>118</v>
      </c>
      <c r="B865" s="155"/>
      <c r="C865" s="155"/>
      <c r="D865" s="180"/>
      <c r="E865" s="157"/>
      <c r="F865" s="158"/>
    </row>
    <row r="866" spans="1:6" x14ac:dyDescent="0.25">
      <c r="A866" s="174"/>
      <c r="B866" s="175"/>
      <c r="C866" s="175"/>
      <c r="D866" s="177"/>
      <c r="E866" s="178"/>
      <c r="F866" s="179"/>
    </row>
    <row r="867" spans="1:6" x14ac:dyDescent="0.25">
      <c r="A867" s="154"/>
      <c r="B867" s="155"/>
      <c r="C867" s="155"/>
      <c r="D867" s="180"/>
      <c r="E867" s="157" t="s">
        <v>119</v>
      </c>
      <c r="F867" s="179"/>
    </row>
    <row r="868" spans="1:6" x14ac:dyDescent="0.25">
      <c r="A868" s="154"/>
      <c r="B868" s="155"/>
      <c r="C868" s="155"/>
      <c r="D868" s="180"/>
      <c r="E868" s="157"/>
      <c r="F868" s="158"/>
    </row>
    <row r="869" spans="1:6" ht="16.5" thickBot="1" x14ac:dyDescent="0.3">
      <c r="A869" s="162"/>
      <c r="B869" s="182"/>
      <c r="C869" s="203"/>
      <c r="D869" s="184" t="s">
        <v>120</v>
      </c>
      <c r="E869" s="185">
        <f>0.5*(SUM(F860:F867))</f>
        <v>16503.48</v>
      </c>
      <c r="F869" s="186">
        <f>+ROUNDUP(E869,0)</f>
        <v>16504</v>
      </c>
    </row>
    <row r="870" spans="1:6" ht="16.5" thickTop="1" x14ac:dyDescent="0.25"/>
    <row r="871" spans="1:6" ht="16.5" thickBot="1" x14ac:dyDescent="0.3"/>
    <row r="872" spans="1:6" ht="16.5" thickTop="1" x14ac:dyDescent="0.25">
      <c r="A872" s="328" t="s">
        <v>396</v>
      </c>
      <c r="B872" s="329"/>
      <c r="C872" s="329"/>
      <c r="D872" s="329"/>
      <c r="E872" s="172"/>
      <c r="F872" s="150" t="s">
        <v>121</v>
      </c>
    </row>
    <row r="873" spans="1:6" x14ac:dyDescent="0.25">
      <c r="A873" s="330"/>
      <c r="B873" s="331"/>
      <c r="C873" s="331"/>
      <c r="D873" s="331"/>
      <c r="E873" s="173"/>
      <c r="F873" s="153">
        <v>6.04</v>
      </c>
    </row>
    <row r="874" spans="1:6" x14ac:dyDescent="0.25">
      <c r="A874" s="174" t="s">
        <v>98</v>
      </c>
      <c r="B874" s="175" t="s">
        <v>13</v>
      </c>
      <c r="C874" s="175" t="s">
        <v>99</v>
      </c>
      <c r="D874" s="177" t="s">
        <v>100</v>
      </c>
      <c r="E874" s="178" t="s">
        <v>101</v>
      </c>
      <c r="F874" s="179" t="s">
        <v>102</v>
      </c>
    </row>
    <row r="875" spans="1:6" x14ac:dyDescent="0.25">
      <c r="A875" s="154"/>
      <c r="B875" s="155"/>
      <c r="C875" s="155"/>
      <c r="D875" s="180"/>
      <c r="E875" s="157"/>
      <c r="F875" s="158"/>
    </row>
    <row r="876" spans="1:6" x14ac:dyDescent="0.25">
      <c r="A876" s="159" t="s">
        <v>111</v>
      </c>
      <c r="B876" s="155"/>
      <c r="C876" s="155"/>
      <c r="D876" s="180"/>
      <c r="E876" s="157"/>
      <c r="F876" s="158"/>
    </row>
    <row r="877" spans="1:6" x14ac:dyDescent="0.25">
      <c r="A877" s="174" t="s">
        <v>146</v>
      </c>
      <c r="B877" s="175" t="s">
        <v>113</v>
      </c>
      <c r="C877" s="213">
        <v>0.08</v>
      </c>
      <c r="D877" s="177"/>
      <c r="E877" s="178">
        <v>39294</v>
      </c>
      <c r="F877" s="179">
        <f t="shared" ref="F877" si="11">+(1+(D877/100))*C877*E877</f>
        <v>3143.52</v>
      </c>
    </row>
    <row r="878" spans="1:6" x14ac:dyDescent="0.25">
      <c r="A878" s="154"/>
      <c r="B878" s="155"/>
      <c r="C878" s="155"/>
      <c r="D878" s="180"/>
      <c r="E878" s="157" t="s">
        <v>114</v>
      </c>
      <c r="F878" s="160">
        <f>SUM(F877)</f>
        <v>3143.52</v>
      </c>
    </row>
    <row r="879" spans="1:6" x14ac:dyDescent="0.25">
      <c r="A879" s="161" t="s">
        <v>115</v>
      </c>
      <c r="B879" s="155"/>
      <c r="C879" s="155"/>
      <c r="D879" s="180"/>
      <c r="E879" s="157"/>
      <c r="F879" s="158"/>
    </row>
    <row r="880" spans="1:6" x14ac:dyDescent="0.25">
      <c r="A880" s="174" t="s">
        <v>116</v>
      </c>
      <c r="B880" s="175" t="s">
        <v>59</v>
      </c>
      <c r="C880" s="175">
        <v>1</v>
      </c>
      <c r="D880" s="177"/>
      <c r="E880" s="178">
        <f>0.05*F878</f>
        <v>157.17600000000002</v>
      </c>
      <c r="F880" s="179">
        <f t="shared" ref="F880" si="12">+(1+(D880/100))*C880*E880</f>
        <v>157.17600000000002</v>
      </c>
    </row>
    <row r="881" spans="1:6" x14ac:dyDescent="0.25">
      <c r="A881" s="154"/>
      <c r="B881" s="155"/>
      <c r="C881" s="155"/>
      <c r="D881" s="180"/>
      <c r="E881" s="157" t="s">
        <v>117</v>
      </c>
      <c r="F881" s="160">
        <f>SUM(F880:F880)</f>
        <v>157.17600000000002</v>
      </c>
    </row>
    <row r="882" spans="1:6" x14ac:dyDescent="0.25">
      <c r="A882" s="159" t="s">
        <v>118</v>
      </c>
      <c r="B882" s="155"/>
      <c r="C882" s="155"/>
      <c r="D882" s="180"/>
      <c r="E882" s="157"/>
      <c r="F882" s="158"/>
    </row>
    <row r="883" spans="1:6" x14ac:dyDescent="0.25">
      <c r="A883" s="174"/>
      <c r="B883" s="175"/>
      <c r="C883" s="175"/>
      <c r="D883" s="177"/>
      <c r="E883" s="178"/>
      <c r="F883" s="179"/>
    </row>
    <row r="884" spans="1:6" x14ac:dyDescent="0.25">
      <c r="A884" s="154"/>
      <c r="B884" s="155"/>
      <c r="C884" s="155"/>
      <c r="D884" s="180"/>
      <c r="E884" s="157" t="s">
        <v>119</v>
      </c>
      <c r="F884" s="179"/>
    </row>
    <row r="885" spans="1:6" x14ac:dyDescent="0.25">
      <c r="A885" s="154"/>
      <c r="B885" s="155"/>
      <c r="C885" s="155"/>
      <c r="D885" s="180"/>
      <c r="E885" s="157"/>
      <c r="F885" s="158"/>
    </row>
    <row r="886" spans="1:6" ht="16.5" thickBot="1" x14ac:dyDescent="0.3">
      <c r="A886" s="162"/>
      <c r="B886" s="182"/>
      <c r="C886" s="203"/>
      <c r="D886" s="184" t="s">
        <v>120</v>
      </c>
      <c r="E886" s="185">
        <f>0.5*(SUM(F877:F884))</f>
        <v>3300.6960000000004</v>
      </c>
      <c r="F886" s="186">
        <f>+ROUNDUP(E886,0)</f>
        <v>3301</v>
      </c>
    </row>
    <row r="887" spans="1:6" ht="16.5" thickTop="1" x14ac:dyDescent="0.25"/>
    <row r="888" spans="1:6" ht="16.5" thickBot="1" x14ac:dyDescent="0.3"/>
    <row r="889" spans="1:6" ht="16.5" thickTop="1" x14ac:dyDescent="0.25">
      <c r="A889" s="328" t="s">
        <v>397</v>
      </c>
      <c r="B889" s="329"/>
      <c r="C889" s="329"/>
      <c r="D889" s="329"/>
      <c r="E889" s="172"/>
      <c r="F889" s="150" t="s">
        <v>97</v>
      </c>
    </row>
    <row r="890" spans="1:6" x14ac:dyDescent="0.25">
      <c r="A890" s="330"/>
      <c r="B890" s="331"/>
      <c r="C890" s="331"/>
      <c r="D890" s="331"/>
      <c r="E890" s="173"/>
      <c r="F890" s="153">
        <v>6.05</v>
      </c>
    </row>
    <row r="891" spans="1:6" x14ac:dyDescent="0.25">
      <c r="A891" s="174" t="s">
        <v>98</v>
      </c>
      <c r="B891" s="175" t="s">
        <v>13</v>
      </c>
      <c r="C891" s="175" t="s">
        <v>99</v>
      </c>
      <c r="D891" s="177" t="s">
        <v>100</v>
      </c>
      <c r="E891" s="178" t="s">
        <v>101</v>
      </c>
      <c r="F891" s="179" t="s">
        <v>102</v>
      </c>
    </row>
    <row r="892" spans="1:6" x14ac:dyDescent="0.25">
      <c r="A892" s="154"/>
      <c r="B892" s="155"/>
      <c r="C892" s="155"/>
      <c r="D892" s="180"/>
      <c r="E892" s="157"/>
      <c r="F892" s="158"/>
    </row>
    <row r="893" spans="1:6" x14ac:dyDescent="0.25">
      <c r="A893" s="159" t="s">
        <v>111</v>
      </c>
      <c r="B893" s="155"/>
      <c r="C893" s="155"/>
      <c r="D893" s="180"/>
      <c r="E893" s="157"/>
      <c r="F893" s="158"/>
    </row>
    <row r="894" spans="1:6" x14ac:dyDescent="0.25">
      <c r="A894" s="174" t="s">
        <v>146</v>
      </c>
      <c r="B894" s="175" t="s">
        <v>113</v>
      </c>
      <c r="C894" s="213">
        <v>1.4E-2</v>
      </c>
      <c r="D894" s="177"/>
      <c r="E894" s="178">
        <v>39294</v>
      </c>
      <c r="F894" s="179">
        <f t="shared" ref="F894" si="13">+(1+(D894/100))*C894*E894</f>
        <v>550.11599999999999</v>
      </c>
    </row>
    <row r="895" spans="1:6" x14ac:dyDescent="0.25">
      <c r="A895" s="154"/>
      <c r="B895" s="155"/>
      <c r="C895" s="155"/>
      <c r="D895" s="180"/>
      <c r="E895" s="157" t="s">
        <v>114</v>
      </c>
      <c r="F895" s="160">
        <f>SUM(F894)</f>
        <v>550.11599999999999</v>
      </c>
    </row>
    <row r="896" spans="1:6" x14ac:dyDescent="0.25">
      <c r="A896" s="161" t="s">
        <v>115</v>
      </c>
      <c r="B896" s="155"/>
      <c r="C896" s="155"/>
      <c r="D896" s="180"/>
      <c r="E896" s="157"/>
      <c r="F896" s="158"/>
    </row>
    <row r="897" spans="1:6" x14ac:dyDescent="0.25">
      <c r="A897" s="174" t="s">
        <v>116</v>
      </c>
      <c r="B897" s="175" t="s">
        <v>59</v>
      </c>
      <c r="C897" s="175">
        <v>1</v>
      </c>
      <c r="D897" s="177"/>
      <c r="E897" s="178">
        <f>0.05*F895</f>
        <v>27.505800000000001</v>
      </c>
      <c r="F897" s="179">
        <f t="shared" ref="F897" si="14">+(1+(D897/100))*C897*E897</f>
        <v>27.505800000000001</v>
      </c>
    </row>
    <row r="898" spans="1:6" x14ac:dyDescent="0.25">
      <c r="A898" s="154"/>
      <c r="B898" s="155"/>
      <c r="C898" s="155"/>
      <c r="D898" s="180"/>
      <c r="E898" s="157" t="s">
        <v>117</v>
      </c>
      <c r="F898" s="160">
        <f>SUM(F897:F897)</f>
        <v>27.505800000000001</v>
      </c>
    </row>
    <row r="899" spans="1:6" x14ac:dyDescent="0.25">
      <c r="A899" s="159" t="s">
        <v>118</v>
      </c>
      <c r="B899" s="155"/>
      <c r="C899" s="155"/>
      <c r="D899" s="180"/>
      <c r="E899" s="157"/>
      <c r="F899" s="158"/>
    </row>
    <row r="900" spans="1:6" x14ac:dyDescent="0.25">
      <c r="A900" s="174"/>
      <c r="B900" s="175"/>
      <c r="C900" s="175"/>
      <c r="D900" s="177"/>
      <c r="E900" s="178"/>
      <c r="F900" s="179"/>
    </row>
    <row r="901" spans="1:6" x14ac:dyDescent="0.25">
      <c r="A901" s="154"/>
      <c r="B901" s="155"/>
      <c r="C901" s="155"/>
      <c r="D901" s="180"/>
      <c r="E901" s="157" t="s">
        <v>119</v>
      </c>
      <c r="F901" s="179"/>
    </row>
    <row r="902" spans="1:6" x14ac:dyDescent="0.25">
      <c r="A902" s="154"/>
      <c r="B902" s="155"/>
      <c r="C902" s="155"/>
      <c r="D902" s="180"/>
      <c r="E902" s="157"/>
      <c r="F902" s="158"/>
    </row>
    <row r="903" spans="1:6" ht="16.5" thickBot="1" x14ac:dyDescent="0.3">
      <c r="A903" s="162"/>
      <c r="B903" s="182"/>
      <c r="C903" s="203"/>
      <c r="D903" s="184" t="s">
        <v>120</v>
      </c>
      <c r="E903" s="185">
        <f>0.5*(SUM(F894:F901))</f>
        <v>577.62179999999989</v>
      </c>
      <c r="F903" s="186">
        <f>+ROUNDUP(E903,0)</f>
        <v>578</v>
      </c>
    </row>
    <row r="904" spans="1:6" ht="17.25" thickTop="1" thickBot="1" x14ac:dyDescent="0.3"/>
    <row r="905" spans="1:6" ht="16.5" thickTop="1" x14ac:dyDescent="0.25">
      <c r="A905" s="328" t="s">
        <v>398</v>
      </c>
      <c r="B905" s="329"/>
      <c r="C905" s="329"/>
      <c r="D905" s="329"/>
      <c r="E905" s="172"/>
      <c r="F905" s="150" t="s">
        <v>97</v>
      </c>
    </row>
    <row r="906" spans="1:6" x14ac:dyDescent="0.25">
      <c r="A906" s="330"/>
      <c r="B906" s="331"/>
      <c r="C906" s="331"/>
      <c r="D906" s="331"/>
      <c r="E906" s="173"/>
      <c r="F906" s="153">
        <v>6.06</v>
      </c>
    </row>
    <row r="907" spans="1:6" x14ac:dyDescent="0.25">
      <c r="A907" s="174" t="s">
        <v>98</v>
      </c>
      <c r="B907" s="175" t="s">
        <v>13</v>
      </c>
      <c r="C907" s="175" t="s">
        <v>99</v>
      </c>
      <c r="D907" s="177" t="s">
        <v>100</v>
      </c>
      <c r="E907" s="178" t="s">
        <v>101</v>
      </c>
      <c r="F907" s="179" t="s">
        <v>102</v>
      </c>
    </row>
    <row r="908" spans="1:6" x14ac:dyDescent="0.25">
      <c r="A908" s="154"/>
      <c r="B908" s="155"/>
      <c r="C908" s="155"/>
      <c r="D908" s="180"/>
      <c r="E908" s="157"/>
      <c r="F908" s="158"/>
    </row>
    <row r="909" spans="1:6" x14ac:dyDescent="0.25">
      <c r="A909" s="159" t="s">
        <v>111</v>
      </c>
      <c r="B909" s="155"/>
      <c r="C909" s="155"/>
      <c r="D909" s="180"/>
      <c r="E909" s="157"/>
      <c r="F909" s="158"/>
    </row>
    <row r="910" spans="1:6" x14ac:dyDescent="0.25">
      <c r="A910" s="174" t="s">
        <v>146</v>
      </c>
      <c r="B910" s="175" t="s">
        <v>113</v>
      </c>
      <c r="C910" s="213">
        <v>0.02</v>
      </c>
      <c r="D910" s="177"/>
      <c r="E910" s="178">
        <v>39294</v>
      </c>
      <c r="F910" s="179">
        <f t="shared" ref="F910" si="15">+(1+(D910/100))*C910*E910</f>
        <v>785.88</v>
      </c>
    </row>
    <row r="911" spans="1:6" x14ac:dyDescent="0.25">
      <c r="A911" s="154"/>
      <c r="B911" s="155"/>
      <c r="C911" s="155"/>
      <c r="D911" s="180"/>
      <c r="E911" s="157" t="s">
        <v>114</v>
      </c>
      <c r="F911" s="160">
        <f>SUM(F910)</f>
        <v>785.88</v>
      </c>
    </row>
    <row r="912" spans="1:6" x14ac:dyDescent="0.25">
      <c r="A912" s="161" t="s">
        <v>115</v>
      </c>
      <c r="B912" s="155"/>
      <c r="C912" s="155"/>
      <c r="D912" s="180"/>
      <c r="E912" s="157"/>
      <c r="F912" s="158"/>
    </row>
    <row r="913" spans="1:6" x14ac:dyDescent="0.25">
      <c r="A913" s="174" t="s">
        <v>116</v>
      </c>
      <c r="B913" s="175" t="s">
        <v>59</v>
      </c>
      <c r="C913" s="175">
        <v>1</v>
      </c>
      <c r="D913" s="177"/>
      <c r="E913" s="178">
        <f>0.05*F911</f>
        <v>39.294000000000004</v>
      </c>
      <c r="F913" s="179">
        <f t="shared" ref="F913" si="16">+(1+(D913/100))*C913*E913</f>
        <v>39.294000000000004</v>
      </c>
    </row>
    <row r="914" spans="1:6" x14ac:dyDescent="0.25">
      <c r="A914" s="154"/>
      <c r="B914" s="155"/>
      <c r="C914" s="155"/>
      <c r="D914" s="180"/>
      <c r="E914" s="157" t="s">
        <v>117</v>
      </c>
      <c r="F914" s="160">
        <f>SUM(F913:F913)</f>
        <v>39.294000000000004</v>
      </c>
    </row>
    <row r="915" spans="1:6" x14ac:dyDescent="0.25">
      <c r="A915" s="159" t="s">
        <v>118</v>
      </c>
      <c r="B915" s="155"/>
      <c r="C915" s="155"/>
      <c r="D915" s="180"/>
      <c r="E915" s="157"/>
      <c r="F915" s="158"/>
    </row>
    <row r="916" spans="1:6" x14ac:dyDescent="0.25">
      <c r="A916" s="174"/>
      <c r="B916" s="175"/>
      <c r="C916" s="175"/>
      <c r="D916" s="177"/>
      <c r="E916" s="178"/>
      <c r="F916" s="179"/>
    </row>
    <row r="917" spans="1:6" x14ac:dyDescent="0.25">
      <c r="A917" s="154"/>
      <c r="B917" s="155"/>
      <c r="C917" s="155"/>
      <c r="D917" s="180"/>
      <c r="E917" s="157" t="s">
        <v>119</v>
      </c>
      <c r="F917" s="179"/>
    </row>
    <row r="918" spans="1:6" x14ac:dyDescent="0.25">
      <c r="A918" s="154"/>
      <c r="B918" s="155"/>
      <c r="C918" s="155"/>
      <c r="D918" s="180"/>
      <c r="E918" s="157"/>
      <c r="F918" s="158"/>
    </row>
    <row r="919" spans="1:6" ht="16.5" thickBot="1" x14ac:dyDescent="0.3">
      <c r="A919" s="162"/>
      <c r="B919" s="182"/>
      <c r="C919" s="203"/>
      <c r="D919" s="184" t="s">
        <v>120</v>
      </c>
      <c r="E919" s="185">
        <f>0.5*(SUM(F910:F917))</f>
        <v>825.17400000000009</v>
      </c>
      <c r="F919" s="186">
        <f>+ROUNDUP(E919,0)</f>
        <v>826</v>
      </c>
    </row>
    <row r="920" spans="1:6" ht="16.5" thickTop="1" x14ac:dyDescent="0.25"/>
    <row r="921" spans="1:6" ht="16.5" thickBot="1" x14ac:dyDescent="0.3"/>
    <row r="922" spans="1:6" ht="16.5" thickTop="1" x14ac:dyDescent="0.25">
      <c r="A922" s="328" t="s">
        <v>399</v>
      </c>
      <c r="B922" s="329"/>
      <c r="C922" s="329"/>
      <c r="D922" s="329"/>
      <c r="E922" s="172"/>
      <c r="F922" s="150" t="s">
        <v>121</v>
      </c>
    </row>
    <row r="923" spans="1:6" x14ac:dyDescent="0.25">
      <c r="A923" s="330"/>
      <c r="B923" s="331"/>
      <c r="C923" s="331"/>
      <c r="D923" s="331"/>
      <c r="E923" s="173"/>
      <c r="F923" s="153">
        <v>6.07</v>
      </c>
    </row>
    <row r="924" spans="1:6" x14ac:dyDescent="0.25">
      <c r="A924" s="174" t="s">
        <v>98</v>
      </c>
      <c r="B924" s="175" t="s">
        <v>13</v>
      </c>
      <c r="C924" s="175" t="s">
        <v>99</v>
      </c>
      <c r="D924" s="177" t="s">
        <v>100</v>
      </c>
      <c r="E924" s="178" t="s">
        <v>101</v>
      </c>
      <c r="F924" s="179" t="s">
        <v>102</v>
      </c>
    </row>
    <row r="925" spans="1:6" x14ac:dyDescent="0.25">
      <c r="A925" s="154"/>
      <c r="B925" s="155"/>
      <c r="C925" s="155"/>
      <c r="D925" s="180"/>
      <c r="E925" s="157"/>
      <c r="F925" s="158"/>
    </row>
    <row r="926" spans="1:6" x14ac:dyDescent="0.25">
      <c r="A926" s="159" t="s">
        <v>111</v>
      </c>
      <c r="B926" s="155"/>
      <c r="C926" s="155"/>
      <c r="D926" s="180"/>
      <c r="E926" s="157"/>
      <c r="F926" s="158"/>
    </row>
    <row r="927" spans="1:6" x14ac:dyDescent="0.25">
      <c r="A927" s="174" t="s">
        <v>146</v>
      </c>
      <c r="B927" s="175" t="s">
        <v>113</v>
      </c>
      <c r="C927" s="213">
        <v>1</v>
      </c>
      <c r="D927" s="177"/>
      <c r="E927" s="178">
        <v>39294</v>
      </c>
      <c r="F927" s="179">
        <f t="shared" ref="F927" si="17">+(1+(D927/100))*C927*E927</f>
        <v>39294</v>
      </c>
    </row>
    <row r="928" spans="1:6" x14ac:dyDescent="0.25">
      <c r="A928" s="154"/>
      <c r="B928" s="155"/>
      <c r="C928" s="155"/>
      <c r="D928" s="180"/>
      <c r="E928" s="157" t="s">
        <v>114</v>
      </c>
      <c r="F928" s="160">
        <f>SUM(F927)</f>
        <v>39294</v>
      </c>
    </row>
    <row r="929" spans="1:6" x14ac:dyDescent="0.25">
      <c r="A929" s="161" t="s">
        <v>115</v>
      </c>
      <c r="B929" s="155"/>
      <c r="C929" s="155"/>
      <c r="D929" s="180"/>
      <c r="E929" s="157"/>
      <c r="F929" s="158"/>
    </row>
    <row r="930" spans="1:6" x14ac:dyDescent="0.25">
      <c r="A930" s="174" t="s">
        <v>116</v>
      </c>
      <c r="B930" s="175" t="s">
        <v>59</v>
      </c>
      <c r="C930" s="175">
        <v>1</v>
      </c>
      <c r="D930" s="177"/>
      <c r="E930" s="178">
        <f>0.05*F928</f>
        <v>1964.7</v>
      </c>
      <c r="F930" s="179">
        <f t="shared" ref="F930" si="18">+(1+(D930/100))*C930*E930</f>
        <v>1964.7</v>
      </c>
    </row>
    <row r="931" spans="1:6" x14ac:dyDescent="0.25">
      <c r="A931" s="154"/>
      <c r="B931" s="155"/>
      <c r="C931" s="155"/>
      <c r="D931" s="180"/>
      <c r="E931" s="157" t="s">
        <v>117</v>
      </c>
      <c r="F931" s="160">
        <f>SUM(F930:F930)</f>
        <v>1964.7</v>
      </c>
    </row>
    <row r="932" spans="1:6" x14ac:dyDescent="0.25">
      <c r="A932" s="159" t="s">
        <v>118</v>
      </c>
      <c r="B932" s="155"/>
      <c r="C932" s="155"/>
      <c r="D932" s="180"/>
      <c r="E932" s="157"/>
      <c r="F932" s="158"/>
    </row>
    <row r="933" spans="1:6" x14ac:dyDescent="0.25">
      <c r="A933" s="174"/>
      <c r="B933" s="175"/>
      <c r="C933" s="175"/>
      <c r="D933" s="177"/>
      <c r="E933" s="178"/>
      <c r="F933" s="179"/>
    </row>
    <row r="934" spans="1:6" x14ac:dyDescent="0.25">
      <c r="A934" s="154"/>
      <c r="B934" s="155"/>
      <c r="C934" s="155"/>
      <c r="D934" s="180"/>
      <c r="E934" s="157" t="s">
        <v>119</v>
      </c>
      <c r="F934" s="179"/>
    </row>
    <row r="935" spans="1:6" x14ac:dyDescent="0.25">
      <c r="A935" s="154"/>
      <c r="B935" s="155"/>
      <c r="C935" s="155"/>
      <c r="D935" s="180"/>
      <c r="E935" s="157"/>
      <c r="F935" s="158"/>
    </row>
    <row r="936" spans="1:6" ht="16.5" thickBot="1" x14ac:dyDescent="0.3">
      <c r="A936" s="162"/>
      <c r="B936" s="182"/>
      <c r="C936" s="203"/>
      <c r="D936" s="184" t="s">
        <v>120</v>
      </c>
      <c r="E936" s="185">
        <f>0.5*(SUM(F927:F934))</f>
        <v>41258.699999999997</v>
      </c>
      <c r="F936" s="186">
        <f>+ROUNDUP(E936,0)</f>
        <v>41259</v>
      </c>
    </row>
    <row r="937" spans="1:6" ht="16.5" thickTop="1" x14ac:dyDescent="0.25"/>
    <row r="938" spans="1:6" ht="16.5" thickBot="1" x14ac:dyDescent="0.3"/>
    <row r="939" spans="1:6" ht="16.5" thickTop="1" x14ac:dyDescent="0.25">
      <c r="A939" s="328" t="s">
        <v>400</v>
      </c>
      <c r="B939" s="329"/>
      <c r="C939" s="329"/>
      <c r="D939" s="329"/>
      <c r="E939" s="172"/>
      <c r="F939" s="150" t="s">
        <v>97</v>
      </c>
    </row>
    <row r="940" spans="1:6" x14ac:dyDescent="0.25">
      <c r="A940" s="330"/>
      <c r="B940" s="331"/>
      <c r="C940" s="331"/>
      <c r="D940" s="331"/>
      <c r="E940" s="173"/>
      <c r="F940" s="153">
        <v>6.08</v>
      </c>
    </row>
    <row r="941" spans="1:6" x14ac:dyDescent="0.25">
      <c r="A941" s="174" t="s">
        <v>98</v>
      </c>
      <c r="B941" s="175" t="s">
        <v>13</v>
      </c>
      <c r="C941" s="175" t="s">
        <v>99</v>
      </c>
      <c r="D941" s="177" t="s">
        <v>100</v>
      </c>
      <c r="E941" s="178" t="s">
        <v>101</v>
      </c>
      <c r="F941" s="179" t="s">
        <v>102</v>
      </c>
    </row>
    <row r="942" spans="1:6" x14ac:dyDescent="0.25">
      <c r="A942" s="154"/>
      <c r="B942" s="155"/>
      <c r="C942" s="155"/>
      <c r="D942" s="180"/>
      <c r="E942" s="157"/>
      <c r="F942" s="158"/>
    </row>
    <row r="943" spans="1:6" x14ac:dyDescent="0.25">
      <c r="A943" s="159" t="s">
        <v>103</v>
      </c>
      <c r="B943" s="155"/>
      <c r="C943" s="155"/>
      <c r="D943" s="180"/>
      <c r="E943" s="157"/>
      <c r="F943" s="158"/>
    </row>
    <row r="944" spans="1:6" x14ac:dyDescent="0.25">
      <c r="A944" s="214" t="s">
        <v>400</v>
      </c>
      <c r="B944" s="175" t="s">
        <v>11</v>
      </c>
      <c r="C944" s="175">
        <v>1</v>
      </c>
      <c r="D944" s="177"/>
      <c r="E944" s="215">
        <v>6273</v>
      </c>
      <c r="F944" s="179">
        <f t="shared" ref="F944" si="19">+(1+(D944/100))*C944*E944</f>
        <v>6273</v>
      </c>
    </row>
    <row r="945" spans="1:6" x14ac:dyDescent="0.25">
      <c r="A945" s="154"/>
      <c r="B945" s="155"/>
      <c r="C945" s="155"/>
      <c r="D945" s="180"/>
      <c r="E945" s="157" t="s">
        <v>110</v>
      </c>
      <c r="F945" s="160">
        <f>SUM(F944)</f>
        <v>6273</v>
      </c>
    </row>
    <row r="946" spans="1:6" x14ac:dyDescent="0.25">
      <c r="A946" s="159" t="s">
        <v>111</v>
      </c>
      <c r="B946" s="155"/>
      <c r="C946" s="155"/>
      <c r="D946" s="180"/>
      <c r="E946" s="157"/>
      <c r="F946" s="158"/>
    </row>
    <row r="947" spans="1:6" x14ac:dyDescent="0.25">
      <c r="A947" s="174" t="s">
        <v>146</v>
      </c>
      <c r="B947" s="175" t="s">
        <v>113</v>
      </c>
      <c r="C947" s="175">
        <v>0.03</v>
      </c>
      <c r="D947" s="177"/>
      <c r="E947" s="178">
        <v>39294</v>
      </c>
      <c r="F947" s="179">
        <f t="shared" ref="F947" si="20">+(1+(D947/100))*C947*E947</f>
        <v>1178.82</v>
      </c>
    </row>
    <row r="948" spans="1:6" x14ac:dyDescent="0.25">
      <c r="A948" s="154"/>
      <c r="B948" s="155"/>
      <c r="C948" s="155"/>
      <c r="D948" s="180"/>
      <c r="E948" s="157" t="s">
        <v>114</v>
      </c>
      <c r="F948" s="160">
        <f>SUM(F947)</f>
        <v>1178.82</v>
      </c>
    </row>
    <row r="949" spans="1:6" x14ac:dyDescent="0.25">
      <c r="A949" s="161" t="s">
        <v>115</v>
      </c>
      <c r="B949" s="155"/>
      <c r="C949" s="155"/>
      <c r="D949" s="180"/>
      <c r="E949" s="157"/>
      <c r="F949" s="158"/>
    </row>
    <row r="950" spans="1:6" x14ac:dyDescent="0.25">
      <c r="A950" s="174" t="s">
        <v>116</v>
      </c>
      <c r="B950" s="175" t="s">
        <v>59</v>
      </c>
      <c r="C950" s="175">
        <v>1</v>
      </c>
      <c r="D950" s="177"/>
      <c r="E950" s="178">
        <f>0.05*F948</f>
        <v>58.941000000000003</v>
      </c>
      <c r="F950" s="179">
        <f t="shared" ref="F950" si="21">+(1+(D950/100))*C950*E950</f>
        <v>58.941000000000003</v>
      </c>
    </row>
    <row r="951" spans="1:6" x14ac:dyDescent="0.25">
      <c r="A951" s="154"/>
      <c r="B951" s="155"/>
      <c r="C951" s="155"/>
      <c r="D951" s="180"/>
      <c r="E951" s="157" t="s">
        <v>117</v>
      </c>
      <c r="F951" s="160">
        <f>SUM(F950)</f>
        <v>58.941000000000003</v>
      </c>
    </row>
    <row r="952" spans="1:6" x14ac:dyDescent="0.25">
      <c r="A952" s="159" t="s">
        <v>118</v>
      </c>
      <c r="B952" s="155"/>
      <c r="C952" s="155"/>
      <c r="D952" s="180"/>
      <c r="E952" s="157"/>
      <c r="F952" s="158"/>
    </row>
    <row r="953" spans="1:6" x14ac:dyDescent="0.25">
      <c r="A953" s="174"/>
      <c r="B953" s="175"/>
      <c r="C953" s="175"/>
      <c r="D953" s="177"/>
      <c r="E953" s="178"/>
      <c r="F953" s="179"/>
    </row>
    <row r="954" spans="1:6" x14ac:dyDescent="0.25">
      <c r="A954" s="154"/>
      <c r="B954" s="155"/>
      <c r="C954" s="155"/>
      <c r="D954" s="180"/>
      <c r="E954" s="157" t="s">
        <v>119</v>
      </c>
      <c r="F954" s="179">
        <v>0</v>
      </c>
    </row>
    <row r="955" spans="1:6" x14ac:dyDescent="0.25">
      <c r="A955" s="154"/>
      <c r="B955" s="155"/>
      <c r="C955" s="155"/>
      <c r="D955" s="180"/>
      <c r="E955" s="157"/>
      <c r="F955" s="158"/>
    </row>
    <row r="956" spans="1:6" ht="16.5" thickBot="1" x14ac:dyDescent="0.3">
      <c r="A956" s="162"/>
      <c r="B956" s="182"/>
      <c r="C956" s="203"/>
      <c r="D956" s="184" t="s">
        <v>120</v>
      </c>
      <c r="E956" s="185">
        <f>F945+F948+F951</f>
        <v>7510.7609999999995</v>
      </c>
      <c r="F956" s="186">
        <f>ROUND(E956,0)</f>
        <v>7511</v>
      </c>
    </row>
    <row r="957" spans="1:6" ht="16.5" thickTop="1" x14ac:dyDescent="0.25"/>
    <row r="958" spans="1:6" ht="16.5" thickBot="1" x14ac:dyDescent="0.3"/>
    <row r="959" spans="1:6" ht="16.5" thickTop="1" x14ac:dyDescent="0.25">
      <c r="A959" s="328" t="s">
        <v>401</v>
      </c>
      <c r="B959" s="329"/>
      <c r="C959" s="329"/>
      <c r="D959" s="329"/>
      <c r="E959" s="172"/>
      <c r="F959" s="150" t="s">
        <v>97</v>
      </c>
    </row>
    <row r="960" spans="1:6" x14ac:dyDescent="0.25">
      <c r="A960" s="330"/>
      <c r="B960" s="331"/>
      <c r="C960" s="331"/>
      <c r="D960" s="331"/>
      <c r="E960" s="173"/>
      <c r="F960" s="153">
        <v>6.09</v>
      </c>
    </row>
    <row r="961" spans="1:6" x14ac:dyDescent="0.25">
      <c r="A961" s="174" t="s">
        <v>98</v>
      </c>
      <c r="B961" s="175" t="s">
        <v>13</v>
      </c>
      <c r="C961" s="175" t="s">
        <v>99</v>
      </c>
      <c r="D961" s="177" t="s">
        <v>100</v>
      </c>
      <c r="E961" s="178" t="s">
        <v>101</v>
      </c>
      <c r="F961" s="179" t="s">
        <v>102</v>
      </c>
    </row>
    <row r="962" spans="1:6" x14ac:dyDescent="0.25">
      <c r="A962" s="154"/>
      <c r="B962" s="155"/>
      <c r="C962" s="155"/>
      <c r="D962" s="180"/>
      <c r="E962" s="157"/>
      <c r="F962" s="158"/>
    </row>
    <row r="963" spans="1:6" x14ac:dyDescent="0.25">
      <c r="A963" s="159" t="s">
        <v>103</v>
      </c>
      <c r="B963" s="155"/>
      <c r="C963" s="155"/>
      <c r="D963" s="180"/>
      <c r="E963" s="157"/>
      <c r="F963" s="158"/>
    </row>
    <row r="964" spans="1:6" x14ac:dyDescent="0.25">
      <c r="A964" s="214" t="s">
        <v>401</v>
      </c>
      <c r="B964" s="175" t="s">
        <v>11</v>
      </c>
      <c r="C964" s="175">
        <v>1</v>
      </c>
      <c r="D964" s="177"/>
      <c r="E964" s="215">
        <v>4080</v>
      </c>
      <c r="F964" s="179">
        <f t="shared" ref="F964" si="22">+(1+(D964/100))*C964*E964</f>
        <v>4080</v>
      </c>
    </row>
    <row r="965" spans="1:6" x14ac:dyDescent="0.25">
      <c r="A965" s="154"/>
      <c r="B965" s="155"/>
      <c r="C965" s="155"/>
      <c r="D965" s="180"/>
      <c r="E965" s="157" t="s">
        <v>110</v>
      </c>
      <c r="F965" s="160">
        <f>SUM(F964)</f>
        <v>4080</v>
      </c>
    </row>
    <row r="966" spans="1:6" x14ac:dyDescent="0.25">
      <c r="A966" s="159" t="s">
        <v>111</v>
      </c>
      <c r="B966" s="155"/>
      <c r="C966" s="155"/>
      <c r="D966" s="180"/>
      <c r="E966" s="157"/>
      <c r="F966" s="158"/>
    </row>
    <row r="967" spans="1:6" x14ac:dyDescent="0.25">
      <c r="A967" s="174" t="s">
        <v>146</v>
      </c>
      <c r="B967" s="175" t="s">
        <v>113</v>
      </c>
      <c r="C967" s="175">
        <v>0.03</v>
      </c>
      <c r="D967" s="177"/>
      <c r="E967" s="178">
        <v>39294</v>
      </c>
      <c r="F967" s="179">
        <f t="shared" ref="F967" si="23">+(1+(D967/100))*C967*E967</f>
        <v>1178.82</v>
      </c>
    </row>
    <row r="968" spans="1:6" x14ac:dyDescent="0.25">
      <c r="A968" s="154"/>
      <c r="B968" s="155"/>
      <c r="C968" s="155"/>
      <c r="D968" s="180"/>
      <c r="E968" s="157" t="s">
        <v>114</v>
      </c>
      <c r="F968" s="160">
        <f>SUM(F967)</f>
        <v>1178.82</v>
      </c>
    </row>
    <row r="969" spans="1:6" x14ac:dyDescent="0.25">
      <c r="A969" s="161" t="s">
        <v>115</v>
      </c>
      <c r="B969" s="155"/>
      <c r="C969" s="155"/>
      <c r="D969" s="180"/>
      <c r="E969" s="157"/>
      <c r="F969" s="158"/>
    </row>
    <row r="970" spans="1:6" x14ac:dyDescent="0.25">
      <c r="A970" s="174" t="s">
        <v>116</v>
      </c>
      <c r="B970" s="175" t="s">
        <v>59</v>
      </c>
      <c r="C970" s="175">
        <v>1</v>
      </c>
      <c r="D970" s="177"/>
      <c r="E970" s="178">
        <f>0.05*F968</f>
        <v>58.941000000000003</v>
      </c>
      <c r="F970" s="179">
        <f t="shared" ref="F970" si="24">+(1+(D970/100))*C970*E970</f>
        <v>58.941000000000003</v>
      </c>
    </row>
    <row r="971" spans="1:6" x14ac:dyDescent="0.25">
      <c r="A971" s="154"/>
      <c r="B971" s="155"/>
      <c r="C971" s="155"/>
      <c r="D971" s="180"/>
      <c r="E971" s="157" t="s">
        <v>117</v>
      </c>
      <c r="F971" s="160">
        <f>SUM(F970)</f>
        <v>58.941000000000003</v>
      </c>
    </row>
    <row r="972" spans="1:6" x14ac:dyDescent="0.25">
      <c r="A972" s="159" t="s">
        <v>118</v>
      </c>
      <c r="B972" s="155"/>
      <c r="C972" s="155"/>
      <c r="D972" s="180"/>
      <c r="E972" s="157"/>
      <c r="F972" s="158"/>
    </row>
    <row r="973" spans="1:6" x14ac:dyDescent="0.25">
      <c r="A973" s="174"/>
      <c r="B973" s="175"/>
      <c r="C973" s="175"/>
      <c r="D973" s="177"/>
      <c r="E973" s="178"/>
      <c r="F973" s="179"/>
    </row>
    <row r="974" spans="1:6" x14ac:dyDescent="0.25">
      <c r="A974" s="154"/>
      <c r="B974" s="155"/>
      <c r="C974" s="155"/>
      <c r="D974" s="180"/>
      <c r="E974" s="157" t="s">
        <v>119</v>
      </c>
      <c r="F974" s="179">
        <v>0</v>
      </c>
    </row>
    <row r="975" spans="1:6" x14ac:dyDescent="0.25">
      <c r="A975" s="154"/>
      <c r="B975" s="155"/>
      <c r="C975" s="155"/>
      <c r="D975" s="180"/>
      <c r="E975" s="157"/>
      <c r="F975" s="158"/>
    </row>
    <row r="976" spans="1:6" ht="16.5" thickBot="1" x14ac:dyDescent="0.3">
      <c r="A976" s="162"/>
      <c r="B976" s="182"/>
      <c r="C976" s="203"/>
      <c r="D976" s="184" t="s">
        <v>120</v>
      </c>
      <c r="E976" s="185">
        <f>F965+F968+F971</f>
        <v>5317.7609999999995</v>
      </c>
      <c r="F976" s="186">
        <f>ROUND(E976,0)</f>
        <v>5318</v>
      </c>
    </row>
    <row r="977" spans="1:6" ht="16.5" thickTop="1" x14ac:dyDescent="0.25"/>
    <row r="978" spans="1:6" ht="16.5" thickBot="1" x14ac:dyDescent="0.3"/>
    <row r="979" spans="1:6" ht="16.5" thickTop="1" x14ac:dyDescent="0.25">
      <c r="A979" s="328" t="s">
        <v>165</v>
      </c>
      <c r="B979" s="329"/>
      <c r="C979" s="329"/>
      <c r="D979" s="329"/>
      <c r="E979" s="172"/>
      <c r="F979" s="150" t="s">
        <v>97</v>
      </c>
    </row>
    <row r="980" spans="1:6" x14ac:dyDescent="0.25">
      <c r="A980" s="330"/>
      <c r="B980" s="331"/>
      <c r="C980" s="331"/>
      <c r="D980" s="331"/>
      <c r="E980" s="173"/>
      <c r="F980" s="153">
        <v>6.1</v>
      </c>
    </row>
    <row r="981" spans="1:6" x14ac:dyDescent="0.25">
      <c r="A981" s="174" t="s">
        <v>98</v>
      </c>
      <c r="B981" s="175" t="s">
        <v>13</v>
      </c>
      <c r="C981" s="175" t="s">
        <v>99</v>
      </c>
      <c r="D981" s="177" t="s">
        <v>100</v>
      </c>
      <c r="E981" s="178" t="s">
        <v>101</v>
      </c>
      <c r="F981" s="179" t="s">
        <v>102</v>
      </c>
    </row>
    <row r="982" spans="1:6" x14ac:dyDescent="0.25">
      <c r="A982" s="154"/>
      <c r="B982" s="155"/>
      <c r="C982" s="155"/>
      <c r="D982" s="180"/>
      <c r="E982" s="157"/>
      <c r="F982" s="158"/>
    </row>
    <row r="983" spans="1:6" x14ac:dyDescent="0.25">
      <c r="A983" s="159" t="s">
        <v>103</v>
      </c>
      <c r="B983" s="155"/>
      <c r="C983" s="155"/>
      <c r="D983" s="180"/>
      <c r="E983" s="157"/>
      <c r="F983" s="158"/>
    </row>
    <row r="984" spans="1:6" x14ac:dyDescent="0.25">
      <c r="A984" s="214" t="s">
        <v>165</v>
      </c>
      <c r="B984" s="175" t="s">
        <v>11</v>
      </c>
      <c r="C984" s="175">
        <v>1</v>
      </c>
      <c r="D984" s="177"/>
      <c r="E984" s="215">
        <v>3300</v>
      </c>
      <c r="F984" s="179">
        <f t="shared" ref="F984" si="25">+(1+(D984/100))*C984*E984</f>
        <v>3300</v>
      </c>
    </row>
    <row r="985" spans="1:6" x14ac:dyDescent="0.25">
      <c r="A985" s="154"/>
      <c r="B985" s="155"/>
      <c r="C985" s="155"/>
      <c r="D985" s="180"/>
      <c r="E985" s="157" t="s">
        <v>110</v>
      </c>
      <c r="F985" s="160">
        <f>SUM(F984)</f>
        <v>3300</v>
      </c>
    </row>
    <row r="986" spans="1:6" x14ac:dyDescent="0.25">
      <c r="A986" s="159" t="s">
        <v>111</v>
      </c>
      <c r="B986" s="155"/>
      <c r="C986" s="155"/>
      <c r="D986" s="180"/>
      <c r="E986" s="157"/>
      <c r="F986" s="158"/>
    </row>
    <row r="987" spans="1:6" x14ac:dyDescent="0.25">
      <c r="A987" s="174" t="s">
        <v>146</v>
      </c>
      <c r="B987" s="175" t="s">
        <v>113</v>
      </c>
      <c r="C987" s="175">
        <v>0.02</v>
      </c>
      <c r="D987" s="177"/>
      <c r="E987" s="178">
        <v>39294</v>
      </c>
      <c r="F987" s="179">
        <f t="shared" ref="F987" si="26">+(1+(D987/100))*C987*E987</f>
        <v>785.88</v>
      </c>
    </row>
    <row r="988" spans="1:6" x14ac:dyDescent="0.25">
      <c r="A988" s="154"/>
      <c r="B988" s="155"/>
      <c r="C988" s="155"/>
      <c r="D988" s="180"/>
      <c r="E988" s="157" t="s">
        <v>114</v>
      </c>
      <c r="F988" s="160">
        <f>SUM(F987)</f>
        <v>785.88</v>
      </c>
    </row>
    <row r="989" spans="1:6" x14ac:dyDescent="0.25">
      <c r="A989" s="161" t="s">
        <v>115</v>
      </c>
      <c r="B989" s="155"/>
      <c r="C989" s="155"/>
      <c r="D989" s="180"/>
      <c r="E989" s="157"/>
      <c r="F989" s="158"/>
    </row>
    <row r="990" spans="1:6" x14ac:dyDescent="0.25">
      <c r="A990" s="174" t="s">
        <v>116</v>
      </c>
      <c r="B990" s="175" t="s">
        <v>59</v>
      </c>
      <c r="C990" s="175">
        <v>1</v>
      </c>
      <c r="D990" s="177"/>
      <c r="E990" s="178">
        <f>0.05*F988</f>
        <v>39.294000000000004</v>
      </c>
      <c r="F990" s="179">
        <f t="shared" ref="F990" si="27">+(1+(D990/100))*C990*E990</f>
        <v>39.294000000000004</v>
      </c>
    </row>
    <row r="991" spans="1:6" x14ac:dyDescent="0.25">
      <c r="A991" s="154"/>
      <c r="B991" s="155"/>
      <c r="C991" s="155"/>
      <c r="D991" s="180"/>
      <c r="E991" s="157" t="s">
        <v>117</v>
      </c>
      <c r="F991" s="160">
        <f>SUM(F990)</f>
        <v>39.294000000000004</v>
      </c>
    </row>
    <row r="992" spans="1:6" x14ac:dyDescent="0.25">
      <c r="A992" s="159" t="s">
        <v>118</v>
      </c>
      <c r="B992" s="155"/>
      <c r="C992" s="155"/>
      <c r="D992" s="180"/>
      <c r="E992" s="157"/>
      <c r="F992" s="158"/>
    </row>
    <row r="993" spans="1:6" x14ac:dyDescent="0.25">
      <c r="A993" s="174"/>
      <c r="B993" s="175"/>
      <c r="C993" s="175"/>
      <c r="D993" s="177"/>
      <c r="E993" s="178"/>
      <c r="F993" s="179"/>
    </row>
    <row r="994" spans="1:6" x14ac:dyDescent="0.25">
      <c r="A994" s="154"/>
      <c r="B994" s="155"/>
      <c r="C994" s="155"/>
      <c r="D994" s="180"/>
      <c r="E994" s="157" t="s">
        <v>119</v>
      </c>
      <c r="F994" s="179">
        <v>0</v>
      </c>
    </row>
    <row r="995" spans="1:6" x14ac:dyDescent="0.25">
      <c r="A995" s="154"/>
      <c r="B995" s="155"/>
      <c r="C995" s="155"/>
      <c r="D995" s="180"/>
      <c r="E995" s="157"/>
      <c r="F995" s="158"/>
    </row>
    <row r="996" spans="1:6" ht="16.5" thickBot="1" x14ac:dyDescent="0.3">
      <c r="A996" s="162"/>
      <c r="B996" s="182"/>
      <c r="C996" s="203"/>
      <c r="D996" s="184" t="s">
        <v>120</v>
      </c>
      <c r="E996" s="185">
        <f>F985+F988+F991</f>
        <v>4125.174</v>
      </c>
      <c r="F996" s="186">
        <f>ROUND(E996,0)</f>
        <v>4125</v>
      </c>
    </row>
    <row r="997" spans="1:6" ht="17.25" thickTop="1" thickBot="1" x14ac:dyDescent="0.3"/>
    <row r="998" spans="1:6" ht="16.5" thickTop="1" x14ac:dyDescent="0.25">
      <c r="A998" s="328" t="s">
        <v>403</v>
      </c>
      <c r="B998" s="329"/>
      <c r="C998" s="329"/>
      <c r="D998" s="329"/>
      <c r="E998" s="149"/>
      <c r="F998" s="150" t="s">
        <v>97</v>
      </c>
    </row>
    <row r="999" spans="1:6" ht="16.149999999999999" customHeight="1" x14ac:dyDescent="0.25">
      <c r="A999" s="330"/>
      <c r="B999" s="331"/>
      <c r="C999" s="331"/>
      <c r="D999" s="331"/>
      <c r="E999" s="152"/>
      <c r="F999" s="153">
        <v>6.11</v>
      </c>
    </row>
    <row r="1000" spans="1:6" x14ac:dyDescent="0.25">
      <c r="A1000" s="174" t="s">
        <v>98</v>
      </c>
      <c r="B1000" s="226" t="s">
        <v>13</v>
      </c>
      <c r="C1000" s="226" t="s">
        <v>99</v>
      </c>
      <c r="D1000" s="227" t="s">
        <v>100</v>
      </c>
      <c r="E1000" s="228" t="s">
        <v>101</v>
      </c>
      <c r="F1000" s="225" t="s">
        <v>102</v>
      </c>
    </row>
    <row r="1001" spans="1:6" x14ac:dyDescent="0.25">
      <c r="A1001" s="154"/>
      <c r="B1001" s="155"/>
      <c r="C1001" s="155"/>
      <c r="D1001" s="156"/>
      <c r="E1001" s="157"/>
      <c r="F1001" s="158"/>
    </row>
    <row r="1002" spans="1:6" x14ac:dyDescent="0.25">
      <c r="A1002" s="159" t="s">
        <v>103</v>
      </c>
      <c r="B1002" s="155"/>
      <c r="C1002" s="155"/>
      <c r="D1002" s="156"/>
      <c r="E1002" s="157"/>
      <c r="F1002" s="158"/>
    </row>
    <row r="1003" spans="1:6" x14ac:dyDescent="0.25">
      <c r="A1003" s="229" t="s">
        <v>165</v>
      </c>
      <c r="B1003" s="226" t="s">
        <v>11</v>
      </c>
      <c r="C1003" s="226">
        <v>3</v>
      </c>
      <c r="D1003" s="230"/>
      <c r="E1003" s="231">
        <v>3300</v>
      </c>
      <c r="F1003" s="225">
        <f t="shared" ref="F1003:F1006" si="28">+(1+(D1003/100))*C1003*E1003</f>
        <v>9900</v>
      </c>
    </row>
    <row r="1004" spans="1:6" x14ac:dyDescent="0.25">
      <c r="A1004" s="174" t="s">
        <v>156</v>
      </c>
      <c r="B1004" s="226" t="s">
        <v>13</v>
      </c>
      <c r="C1004" s="226">
        <v>0.33300000000000002</v>
      </c>
      <c r="D1004" s="227"/>
      <c r="E1004" s="232">
        <v>2600</v>
      </c>
      <c r="F1004" s="225">
        <f t="shared" si="28"/>
        <v>865.80000000000007</v>
      </c>
    </row>
    <row r="1005" spans="1:6" x14ac:dyDescent="0.25">
      <c r="A1005" s="217" t="s">
        <v>157</v>
      </c>
      <c r="B1005" s="218" t="s">
        <v>13</v>
      </c>
      <c r="C1005" s="218">
        <v>0.17</v>
      </c>
      <c r="D1005" s="219"/>
      <c r="E1005" s="216">
        <v>14600</v>
      </c>
      <c r="F1005" s="179">
        <f t="shared" si="28"/>
        <v>2482</v>
      </c>
    </row>
    <row r="1006" spans="1:6" x14ac:dyDescent="0.25">
      <c r="A1006" s="220" t="s">
        <v>159</v>
      </c>
      <c r="B1006" s="221" t="s">
        <v>13</v>
      </c>
      <c r="C1006" s="221">
        <v>0.33300000000000002</v>
      </c>
      <c r="D1006" s="222"/>
      <c r="E1006" s="216">
        <v>34900</v>
      </c>
      <c r="F1006" s="179">
        <f t="shared" si="28"/>
        <v>11621.7</v>
      </c>
    </row>
    <row r="1007" spans="1:6" x14ac:dyDescent="0.25">
      <c r="A1007" s="154"/>
      <c r="B1007" s="155"/>
      <c r="C1007" s="155"/>
      <c r="D1007" s="156"/>
      <c r="E1007" s="157" t="s">
        <v>110</v>
      </c>
      <c r="F1007" s="160">
        <f>SUM(F1003:F1006)</f>
        <v>24869.5</v>
      </c>
    </row>
    <row r="1008" spans="1:6" x14ac:dyDescent="0.25">
      <c r="A1008" s="159" t="s">
        <v>111</v>
      </c>
      <c r="B1008" s="155"/>
      <c r="C1008" s="155"/>
      <c r="D1008" s="156"/>
      <c r="E1008" s="157"/>
      <c r="F1008" s="158"/>
    </row>
    <row r="1009" spans="1:6" x14ac:dyDescent="0.25">
      <c r="A1009" s="217" t="s">
        <v>146</v>
      </c>
      <c r="B1009" s="218" t="s">
        <v>113</v>
      </c>
      <c r="C1009" s="218">
        <v>0.23</v>
      </c>
      <c r="D1009" s="219"/>
      <c r="E1009" s="178">
        <v>39294</v>
      </c>
      <c r="F1009" s="179">
        <f t="shared" ref="F1009" si="29">+(1+(D1009/100))*C1009*E1009</f>
        <v>9037.6200000000008</v>
      </c>
    </row>
    <row r="1010" spans="1:6" x14ac:dyDescent="0.25">
      <c r="A1010" s="154"/>
      <c r="B1010" s="155"/>
      <c r="C1010" s="155"/>
      <c r="D1010" s="156"/>
      <c r="E1010" s="157" t="s">
        <v>147</v>
      </c>
      <c r="F1010" s="160">
        <f>SUM(F1009)</f>
        <v>9037.6200000000008</v>
      </c>
    </row>
    <row r="1011" spans="1:6" x14ac:dyDescent="0.25">
      <c r="A1011" s="161" t="s">
        <v>115</v>
      </c>
      <c r="B1011" s="155"/>
      <c r="C1011" s="155"/>
      <c r="D1011" s="156"/>
      <c r="E1011" s="157"/>
      <c r="F1011" s="158"/>
    </row>
    <row r="1012" spans="1:6" x14ac:dyDescent="0.25">
      <c r="A1012" s="223" t="s">
        <v>116</v>
      </c>
      <c r="B1012" s="218" t="s">
        <v>59</v>
      </c>
      <c r="C1012" s="218">
        <v>1</v>
      </c>
      <c r="D1012" s="219"/>
      <c r="E1012" s="224">
        <f>0.05*F1010</f>
        <v>451.88100000000009</v>
      </c>
      <c r="F1012" s="225">
        <f t="shared" ref="F1012" si="30">+(1+(D1012/100))*C1012*E1012</f>
        <v>451.88100000000009</v>
      </c>
    </row>
    <row r="1013" spans="1:6" x14ac:dyDescent="0.25">
      <c r="A1013" s="154"/>
      <c r="B1013" s="155"/>
      <c r="C1013" s="155"/>
      <c r="D1013" s="156"/>
      <c r="E1013" s="157" t="s">
        <v>117</v>
      </c>
      <c r="F1013" s="160">
        <f>SUM(F1012)</f>
        <v>451.88100000000009</v>
      </c>
    </row>
    <row r="1014" spans="1:6" x14ac:dyDescent="0.25">
      <c r="A1014" s="159" t="s">
        <v>118</v>
      </c>
      <c r="B1014" s="155"/>
      <c r="C1014" s="155"/>
      <c r="D1014" s="156"/>
      <c r="E1014" s="157"/>
      <c r="F1014" s="158"/>
    </row>
    <row r="1015" spans="1:6" x14ac:dyDescent="0.25">
      <c r="A1015" s="174"/>
      <c r="B1015" s="226"/>
      <c r="C1015" s="226"/>
      <c r="D1015" s="227"/>
      <c r="E1015" s="228"/>
      <c r="F1015" s="225"/>
    </row>
    <row r="1016" spans="1:6" x14ac:dyDescent="0.25">
      <c r="A1016" s="154"/>
      <c r="B1016" s="155"/>
      <c r="C1016" s="155"/>
      <c r="D1016" s="156"/>
      <c r="E1016" s="157" t="s">
        <v>119</v>
      </c>
      <c r="F1016" s="225">
        <v>0</v>
      </c>
    </row>
    <row r="1017" spans="1:6" x14ac:dyDescent="0.25">
      <c r="A1017" s="154"/>
      <c r="B1017" s="155"/>
      <c r="C1017" s="155"/>
      <c r="D1017" s="156"/>
      <c r="E1017" s="157"/>
      <c r="F1017" s="158"/>
    </row>
    <row r="1018" spans="1:6" ht="16.5" thickBot="1" x14ac:dyDescent="0.3">
      <c r="A1018" s="162"/>
      <c r="B1018" s="182"/>
      <c r="C1018" s="203"/>
      <c r="D1018" s="184" t="s">
        <v>120</v>
      </c>
      <c r="E1018" s="185">
        <f>F1007+F1010+F1013</f>
        <v>34359.001000000004</v>
      </c>
      <c r="F1018" s="186">
        <f>ROUND(E1018,0)</f>
        <v>34359</v>
      </c>
    </row>
    <row r="1019" spans="1:6" ht="17.25" thickTop="1" thickBot="1" x14ac:dyDescent="0.3"/>
    <row r="1020" spans="1:6" ht="16.5" thickTop="1" x14ac:dyDescent="0.25">
      <c r="A1020" s="328" t="s">
        <v>402</v>
      </c>
      <c r="B1020" s="329"/>
      <c r="C1020" s="329"/>
      <c r="D1020" s="329"/>
      <c r="E1020" s="149"/>
      <c r="F1020" s="150" t="s">
        <v>97</v>
      </c>
    </row>
    <row r="1021" spans="1:6" x14ac:dyDescent="0.25">
      <c r="A1021" s="330"/>
      <c r="B1021" s="331"/>
      <c r="C1021" s="331"/>
      <c r="D1021" s="331"/>
      <c r="E1021" s="152"/>
      <c r="F1021" s="153">
        <v>6.12</v>
      </c>
    </row>
    <row r="1022" spans="1:6" x14ac:dyDescent="0.25">
      <c r="A1022" s="174" t="s">
        <v>98</v>
      </c>
      <c r="B1022" s="175" t="s">
        <v>13</v>
      </c>
      <c r="C1022" s="175" t="s">
        <v>99</v>
      </c>
      <c r="D1022" s="176" t="s">
        <v>100</v>
      </c>
      <c r="E1022" s="178" t="s">
        <v>101</v>
      </c>
      <c r="F1022" s="179" t="s">
        <v>102</v>
      </c>
    </row>
    <row r="1023" spans="1:6" x14ac:dyDescent="0.25">
      <c r="A1023" s="154"/>
      <c r="B1023" s="155"/>
      <c r="C1023" s="155"/>
      <c r="D1023" s="156"/>
      <c r="E1023" s="157"/>
      <c r="F1023" s="158"/>
    </row>
    <row r="1024" spans="1:6" x14ac:dyDescent="0.25">
      <c r="A1024" s="159" t="s">
        <v>103</v>
      </c>
      <c r="B1024" s="155"/>
      <c r="C1024" s="155"/>
      <c r="D1024" s="156"/>
      <c r="E1024" s="157"/>
      <c r="F1024" s="158"/>
    </row>
    <row r="1025" spans="1:6" x14ac:dyDescent="0.25">
      <c r="A1025" s="214" t="s">
        <v>401</v>
      </c>
      <c r="B1025" s="175" t="s">
        <v>11</v>
      </c>
      <c r="C1025" s="175">
        <v>3</v>
      </c>
      <c r="D1025" s="177"/>
      <c r="E1025" s="215">
        <v>4080</v>
      </c>
      <c r="F1025" s="179">
        <f t="shared" ref="F1025:F1028" si="31">+(1+(D1025/100))*C1025*E1025</f>
        <v>12240</v>
      </c>
    </row>
    <row r="1026" spans="1:6" x14ac:dyDescent="0.25">
      <c r="A1026" s="174" t="s">
        <v>156</v>
      </c>
      <c r="B1026" s="175" t="s">
        <v>13</v>
      </c>
      <c r="C1026" s="175">
        <v>0.33300000000000002</v>
      </c>
      <c r="D1026" s="176"/>
      <c r="E1026" s="216">
        <v>2600</v>
      </c>
      <c r="F1026" s="179">
        <f t="shared" si="31"/>
        <v>865.80000000000007</v>
      </c>
    </row>
    <row r="1027" spans="1:6" x14ac:dyDescent="0.25">
      <c r="A1027" s="217" t="s">
        <v>157</v>
      </c>
      <c r="B1027" s="218" t="s">
        <v>13</v>
      </c>
      <c r="C1027" s="218">
        <v>0.17</v>
      </c>
      <c r="D1027" s="219"/>
      <c r="E1027" s="216">
        <v>14600</v>
      </c>
      <c r="F1027" s="179">
        <f t="shared" si="31"/>
        <v>2482</v>
      </c>
    </row>
    <row r="1028" spans="1:6" x14ac:dyDescent="0.25">
      <c r="A1028" s="220" t="s">
        <v>159</v>
      </c>
      <c r="B1028" s="221" t="s">
        <v>13</v>
      </c>
      <c r="C1028" s="221">
        <v>0.33300000000000002</v>
      </c>
      <c r="D1028" s="222"/>
      <c r="E1028" s="216">
        <v>34900</v>
      </c>
      <c r="F1028" s="179">
        <f t="shared" si="31"/>
        <v>11621.7</v>
      </c>
    </row>
    <row r="1029" spans="1:6" x14ac:dyDescent="0.25">
      <c r="A1029" s="154"/>
      <c r="B1029" s="155"/>
      <c r="C1029" s="155"/>
      <c r="D1029" s="156"/>
      <c r="E1029" s="157" t="s">
        <v>110</v>
      </c>
      <c r="F1029" s="160">
        <f>SUM(F1025:F1028)</f>
        <v>27209.5</v>
      </c>
    </row>
    <row r="1030" spans="1:6" x14ac:dyDescent="0.25">
      <c r="A1030" s="159" t="s">
        <v>111</v>
      </c>
      <c r="B1030" s="155"/>
      <c r="C1030" s="155"/>
      <c r="D1030" s="156"/>
      <c r="E1030" s="157"/>
      <c r="F1030" s="158"/>
    </row>
    <row r="1031" spans="1:6" x14ac:dyDescent="0.25">
      <c r="A1031" s="217" t="s">
        <v>146</v>
      </c>
      <c r="B1031" s="218" t="s">
        <v>113</v>
      </c>
      <c r="C1031" s="218">
        <v>0.19</v>
      </c>
      <c r="D1031" s="219"/>
      <c r="E1031" s="178">
        <v>39294</v>
      </c>
      <c r="F1031" s="179">
        <f t="shared" ref="F1031" si="32">+(1+(D1031/100))*C1031*E1031</f>
        <v>7465.86</v>
      </c>
    </row>
    <row r="1032" spans="1:6" x14ac:dyDescent="0.25">
      <c r="A1032" s="154"/>
      <c r="B1032" s="155"/>
      <c r="C1032" s="155"/>
      <c r="D1032" s="156"/>
      <c r="E1032" s="157" t="s">
        <v>147</v>
      </c>
      <c r="F1032" s="160">
        <f>SUM(F1031)</f>
        <v>7465.86</v>
      </c>
    </row>
    <row r="1033" spans="1:6" x14ac:dyDescent="0.25">
      <c r="A1033" s="161" t="s">
        <v>115</v>
      </c>
      <c r="B1033" s="155"/>
      <c r="C1033" s="155"/>
      <c r="D1033" s="156"/>
      <c r="E1033" s="157"/>
      <c r="F1033" s="158"/>
    </row>
    <row r="1034" spans="1:6" x14ac:dyDescent="0.25">
      <c r="A1034" s="223" t="s">
        <v>116</v>
      </c>
      <c r="B1034" s="218" t="s">
        <v>59</v>
      </c>
      <c r="C1034" s="218">
        <v>1</v>
      </c>
      <c r="D1034" s="219"/>
      <c r="E1034" s="224">
        <f>0.05*F1032</f>
        <v>373.29300000000001</v>
      </c>
      <c r="F1034" s="225">
        <f t="shared" ref="F1034" si="33">+(1+(D1034/100))*C1034*E1034</f>
        <v>373.29300000000001</v>
      </c>
    </row>
    <row r="1035" spans="1:6" x14ac:dyDescent="0.25">
      <c r="A1035" s="154"/>
      <c r="B1035" s="155"/>
      <c r="C1035" s="155"/>
      <c r="D1035" s="156"/>
      <c r="E1035" s="157" t="s">
        <v>117</v>
      </c>
      <c r="F1035" s="160">
        <f>SUM(F1034)</f>
        <v>373.29300000000001</v>
      </c>
    </row>
    <row r="1036" spans="1:6" x14ac:dyDescent="0.25">
      <c r="A1036" s="159" t="s">
        <v>118</v>
      </c>
      <c r="B1036" s="155"/>
      <c r="C1036" s="155"/>
      <c r="D1036" s="156"/>
      <c r="E1036" s="157"/>
      <c r="F1036" s="158"/>
    </row>
    <row r="1037" spans="1:6" x14ac:dyDescent="0.25">
      <c r="A1037" s="174"/>
      <c r="B1037" s="226"/>
      <c r="C1037" s="226"/>
      <c r="D1037" s="227"/>
      <c r="E1037" s="228"/>
      <c r="F1037" s="225"/>
    </row>
    <row r="1038" spans="1:6" x14ac:dyDescent="0.25">
      <c r="A1038" s="154"/>
      <c r="B1038" s="155"/>
      <c r="C1038" s="155"/>
      <c r="D1038" s="156"/>
      <c r="E1038" s="157" t="s">
        <v>119</v>
      </c>
      <c r="F1038" s="225">
        <v>0</v>
      </c>
    </row>
    <row r="1039" spans="1:6" x14ac:dyDescent="0.25">
      <c r="A1039" s="154"/>
      <c r="B1039" s="155"/>
      <c r="C1039" s="155"/>
      <c r="D1039" s="156"/>
      <c r="E1039" s="157"/>
      <c r="F1039" s="158"/>
    </row>
    <row r="1040" spans="1:6" ht="16.5" thickBot="1" x14ac:dyDescent="0.3">
      <c r="A1040" s="162"/>
      <c r="B1040" s="182"/>
      <c r="C1040" s="203"/>
      <c r="D1040" s="184" t="s">
        <v>120</v>
      </c>
      <c r="E1040" s="185">
        <f>F1029+F1032+F1035</f>
        <v>35048.652999999998</v>
      </c>
      <c r="F1040" s="186">
        <f>ROUND(E1040,0)</f>
        <v>35049</v>
      </c>
    </row>
    <row r="1041" spans="1:6" ht="16.5" thickTop="1" x14ac:dyDescent="0.25"/>
    <row r="1042" spans="1:6" ht="16.5" thickBot="1" x14ac:dyDescent="0.3"/>
    <row r="1043" spans="1:6" ht="16.5" thickTop="1" x14ac:dyDescent="0.25">
      <c r="A1043" s="328" t="s">
        <v>404</v>
      </c>
      <c r="B1043" s="329"/>
      <c r="C1043" s="329"/>
      <c r="D1043" s="329"/>
      <c r="E1043" s="149"/>
      <c r="F1043" s="150" t="s">
        <v>97</v>
      </c>
    </row>
    <row r="1044" spans="1:6" x14ac:dyDescent="0.25">
      <c r="A1044" s="330"/>
      <c r="B1044" s="331"/>
      <c r="C1044" s="331"/>
      <c r="D1044" s="331"/>
      <c r="E1044" s="152"/>
      <c r="F1044" s="153">
        <v>6.13</v>
      </c>
    </row>
    <row r="1045" spans="1:6" x14ac:dyDescent="0.25">
      <c r="A1045" s="174" t="s">
        <v>98</v>
      </c>
      <c r="B1045" s="226" t="s">
        <v>13</v>
      </c>
      <c r="C1045" s="226" t="s">
        <v>99</v>
      </c>
      <c r="D1045" s="227" t="s">
        <v>100</v>
      </c>
      <c r="E1045" s="228" t="s">
        <v>101</v>
      </c>
      <c r="F1045" s="225" t="s">
        <v>102</v>
      </c>
    </row>
    <row r="1046" spans="1:6" x14ac:dyDescent="0.25">
      <c r="A1046" s="154"/>
      <c r="B1046" s="155"/>
      <c r="C1046" s="155"/>
      <c r="D1046" s="156"/>
      <c r="E1046" s="157"/>
      <c r="F1046" s="158"/>
    </row>
    <row r="1047" spans="1:6" x14ac:dyDescent="0.25">
      <c r="A1047" s="159" t="s">
        <v>103</v>
      </c>
      <c r="B1047" s="155"/>
      <c r="C1047" s="155"/>
      <c r="D1047" s="156"/>
      <c r="E1047" s="157"/>
      <c r="F1047" s="158"/>
    </row>
    <row r="1048" spans="1:6" x14ac:dyDescent="0.25">
      <c r="A1048" s="233" t="s">
        <v>401</v>
      </c>
      <c r="B1048" s="175" t="s">
        <v>11</v>
      </c>
      <c r="C1048" s="175">
        <v>1</v>
      </c>
      <c r="D1048" s="177"/>
      <c r="E1048" s="215">
        <v>4080</v>
      </c>
      <c r="F1048" s="179">
        <f>+(1+(D1048/100))*C1048*E1048</f>
        <v>4080</v>
      </c>
    </row>
    <row r="1049" spans="1:6" x14ac:dyDescent="0.25">
      <c r="A1049" s="233" t="s">
        <v>400</v>
      </c>
      <c r="B1049" s="175" t="s">
        <v>11</v>
      </c>
      <c r="C1049" s="175">
        <v>2</v>
      </c>
      <c r="D1049" s="177"/>
      <c r="E1049" s="215">
        <v>6273</v>
      </c>
      <c r="F1049" s="179">
        <f t="shared" ref="F1049:F1052" si="34">+(1+(D1049/100))*C1049*E1049</f>
        <v>12546</v>
      </c>
    </row>
    <row r="1050" spans="1:6" x14ac:dyDescent="0.25">
      <c r="A1050" s="233" t="s">
        <v>191</v>
      </c>
      <c r="B1050" s="234" t="s">
        <v>13</v>
      </c>
      <c r="C1050" s="234">
        <v>0.33300000000000002</v>
      </c>
      <c r="D1050" s="235"/>
      <c r="E1050" s="236">
        <v>4400</v>
      </c>
      <c r="F1050" s="179">
        <f t="shared" si="34"/>
        <v>1465.2</v>
      </c>
    </row>
    <row r="1051" spans="1:6" x14ac:dyDescent="0.25">
      <c r="A1051" s="220" t="s">
        <v>192</v>
      </c>
      <c r="B1051" s="221" t="s">
        <v>13</v>
      </c>
      <c r="C1051" s="221">
        <v>0.17</v>
      </c>
      <c r="D1051" s="222"/>
      <c r="E1051" s="237">
        <v>27200</v>
      </c>
      <c r="F1051" s="179">
        <f t="shared" si="34"/>
        <v>4624</v>
      </c>
    </row>
    <row r="1052" spans="1:6" x14ac:dyDescent="0.25">
      <c r="A1052" s="233" t="s">
        <v>193</v>
      </c>
      <c r="B1052" s="234" t="s">
        <v>13</v>
      </c>
      <c r="C1052" s="234">
        <v>0.33300000000000002</v>
      </c>
      <c r="D1052" s="235"/>
      <c r="E1052" s="236">
        <v>53900</v>
      </c>
      <c r="F1052" s="225">
        <f t="shared" si="34"/>
        <v>17948.7</v>
      </c>
    </row>
    <row r="1053" spans="1:6" x14ac:dyDescent="0.25">
      <c r="A1053" s="154"/>
      <c r="B1053" s="155"/>
      <c r="C1053" s="155"/>
      <c r="D1053" s="156"/>
      <c r="E1053" s="157" t="s">
        <v>110</v>
      </c>
      <c r="F1053" s="160">
        <f>SUM(F1049:F1052)</f>
        <v>36583.9</v>
      </c>
    </row>
    <row r="1054" spans="1:6" x14ac:dyDescent="0.25">
      <c r="A1054" s="159" t="s">
        <v>111</v>
      </c>
      <c r="B1054" s="155"/>
      <c r="C1054" s="155"/>
      <c r="D1054" s="156"/>
      <c r="E1054" s="157"/>
      <c r="F1054" s="158"/>
    </row>
    <row r="1055" spans="1:6" x14ac:dyDescent="0.25">
      <c r="A1055" s="217" t="s">
        <v>146</v>
      </c>
      <c r="B1055" s="218" t="s">
        <v>113</v>
      </c>
      <c r="C1055" s="218">
        <v>0.2</v>
      </c>
      <c r="D1055" s="219"/>
      <c r="E1055" s="178">
        <v>39294</v>
      </c>
      <c r="F1055" s="179">
        <f t="shared" ref="F1055" si="35">+(1+(D1055/100))*C1055*E1055</f>
        <v>7858.8</v>
      </c>
    </row>
    <row r="1056" spans="1:6" x14ac:dyDescent="0.25">
      <c r="A1056" s="154"/>
      <c r="B1056" s="155"/>
      <c r="C1056" s="155"/>
      <c r="D1056" s="156"/>
      <c r="E1056" s="157" t="s">
        <v>147</v>
      </c>
      <c r="F1056" s="160">
        <f>SUM(F1055)</f>
        <v>7858.8</v>
      </c>
    </row>
    <row r="1057" spans="1:6" x14ac:dyDescent="0.25">
      <c r="A1057" s="161" t="s">
        <v>115</v>
      </c>
      <c r="B1057" s="155"/>
      <c r="C1057" s="155"/>
      <c r="D1057" s="156"/>
      <c r="E1057" s="157"/>
      <c r="F1057" s="158"/>
    </row>
    <row r="1058" spans="1:6" x14ac:dyDescent="0.25">
      <c r="A1058" s="223" t="s">
        <v>116</v>
      </c>
      <c r="B1058" s="218" t="s">
        <v>59</v>
      </c>
      <c r="C1058" s="218">
        <v>1</v>
      </c>
      <c r="D1058" s="219"/>
      <c r="E1058" s="224">
        <f>0.05*F1056</f>
        <v>392.94000000000005</v>
      </c>
      <c r="F1058" s="225">
        <f t="shared" ref="F1058" si="36">+(1+(D1058/100))*C1058*E1058</f>
        <v>392.94000000000005</v>
      </c>
    </row>
    <row r="1059" spans="1:6" x14ac:dyDescent="0.25">
      <c r="A1059" s="154"/>
      <c r="B1059" s="155"/>
      <c r="C1059" s="155"/>
      <c r="D1059" s="156"/>
      <c r="E1059" s="157" t="s">
        <v>117</v>
      </c>
      <c r="F1059" s="160">
        <f>SUM(F1058)</f>
        <v>392.94000000000005</v>
      </c>
    </row>
    <row r="1060" spans="1:6" x14ac:dyDescent="0.25">
      <c r="A1060" s="159" t="s">
        <v>118</v>
      </c>
      <c r="B1060" s="155"/>
      <c r="C1060" s="155"/>
      <c r="D1060" s="156"/>
      <c r="E1060" s="157"/>
      <c r="F1060" s="158"/>
    </row>
    <row r="1061" spans="1:6" x14ac:dyDescent="0.25">
      <c r="A1061" s="174"/>
      <c r="B1061" s="175"/>
      <c r="C1061" s="175"/>
      <c r="D1061" s="176"/>
      <c r="E1061" s="178"/>
      <c r="F1061" s="179"/>
    </row>
    <row r="1062" spans="1:6" x14ac:dyDescent="0.25">
      <c r="A1062" s="154"/>
      <c r="B1062" s="155"/>
      <c r="C1062" s="155"/>
      <c r="D1062" s="156"/>
      <c r="E1062" s="157" t="s">
        <v>119</v>
      </c>
      <c r="F1062" s="179">
        <v>0</v>
      </c>
    </row>
    <row r="1063" spans="1:6" x14ac:dyDescent="0.25">
      <c r="A1063" s="154"/>
      <c r="B1063" s="155"/>
      <c r="C1063" s="155"/>
      <c r="D1063" s="156"/>
      <c r="E1063" s="157"/>
      <c r="F1063" s="158"/>
    </row>
    <row r="1064" spans="1:6" ht="16.5" thickBot="1" x14ac:dyDescent="0.3">
      <c r="A1064" s="162"/>
      <c r="B1064" s="182"/>
      <c r="C1064" s="203"/>
      <c r="D1064" s="184" t="s">
        <v>120</v>
      </c>
      <c r="E1064" s="185">
        <f>F1053+F1056+F1059</f>
        <v>44835.640000000007</v>
      </c>
      <c r="F1064" s="186">
        <f>ROUND(E1064,0)</f>
        <v>44836</v>
      </c>
    </row>
    <row r="1065" spans="1:6" ht="16.5" thickTop="1" x14ac:dyDescent="0.25"/>
    <row r="1066" spans="1:6" ht="16.5" thickBot="1" x14ac:dyDescent="0.3"/>
    <row r="1067" spans="1:6" ht="16.5" thickTop="1" x14ac:dyDescent="0.25">
      <c r="A1067" s="332" t="s">
        <v>407</v>
      </c>
      <c r="B1067" s="333"/>
      <c r="C1067" s="333"/>
      <c r="D1067" s="333"/>
      <c r="E1067" s="172"/>
      <c r="F1067" s="163" t="s">
        <v>97</v>
      </c>
    </row>
    <row r="1068" spans="1:6" x14ac:dyDescent="0.25">
      <c r="A1068" s="334"/>
      <c r="B1068" s="335"/>
      <c r="C1068" s="335"/>
      <c r="D1068" s="335"/>
      <c r="E1068" s="173"/>
      <c r="F1068" s="164">
        <v>6.14</v>
      </c>
    </row>
    <row r="1069" spans="1:6" x14ac:dyDescent="0.25">
      <c r="A1069" s="188" t="s">
        <v>98</v>
      </c>
      <c r="B1069" s="189" t="s">
        <v>13</v>
      </c>
      <c r="C1069" s="189" t="s">
        <v>99</v>
      </c>
      <c r="D1069" s="191" t="s">
        <v>100</v>
      </c>
      <c r="E1069" s="192" t="s">
        <v>101</v>
      </c>
      <c r="F1069" s="179" t="s">
        <v>102</v>
      </c>
    </row>
    <row r="1070" spans="1:6" x14ac:dyDescent="0.25">
      <c r="A1070" s="165"/>
      <c r="B1070" s="166"/>
      <c r="C1070" s="166"/>
      <c r="D1070" s="168"/>
      <c r="E1070" s="157"/>
      <c r="F1070" s="158"/>
    </row>
    <row r="1071" spans="1:6" x14ac:dyDescent="0.25">
      <c r="A1071" s="169" t="s">
        <v>103</v>
      </c>
      <c r="B1071" s="166"/>
      <c r="C1071" s="166"/>
      <c r="D1071" s="168"/>
      <c r="E1071" s="157"/>
      <c r="F1071" s="158"/>
    </row>
    <row r="1072" spans="1:6" x14ac:dyDescent="0.25">
      <c r="A1072" s="193" t="s">
        <v>405</v>
      </c>
      <c r="B1072" s="194" t="s">
        <v>11</v>
      </c>
      <c r="C1072" s="194">
        <v>1</v>
      </c>
      <c r="D1072" s="196"/>
      <c r="E1072" s="178">
        <v>9200</v>
      </c>
      <c r="F1072" s="179">
        <f t="shared" ref="F1072:F1073" si="37">+(1+(D1072/100))*C1072*E1072</f>
        <v>9200</v>
      </c>
    </row>
    <row r="1073" spans="1:6" x14ac:dyDescent="0.25">
      <c r="A1073" s="193" t="s">
        <v>406</v>
      </c>
      <c r="B1073" s="194" t="s">
        <v>13</v>
      </c>
      <c r="C1073" s="194">
        <v>0.01</v>
      </c>
      <c r="D1073" s="196"/>
      <c r="E1073" s="178">
        <v>14900</v>
      </c>
      <c r="F1073" s="179">
        <f t="shared" si="37"/>
        <v>149</v>
      </c>
    </row>
    <row r="1074" spans="1:6" x14ac:dyDescent="0.25">
      <c r="A1074" s="165"/>
      <c r="B1074" s="166"/>
      <c r="C1074" s="166"/>
      <c r="D1074" s="168"/>
      <c r="E1074" s="157" t="s">
        <v>110</v>
      </c>
      <c r="F1074" s="197">
        <f>SUM(F1072:F1073)</f>
        <v>9349</v>
      </c>
    </row>
    <row r="1075" spans="1:6" x14ac:dyDescent="0.25">
      <c r="A1075" s="169" t="s">
        <v>111</v>
      </c>
      <c r="B1075" s="166"/>
      <c r="C1075" s="166"/>
      <c r="D1075" s="168"/>
      <c r="E1075" s="157"/>
      <c r="F1075" s="158"/>
    </row>
    <row r="1076" spans="1:6" x14ac:dyDescent="0.25">
      <c r="A1076" s="193" t="s">
        <v>146</v>
      </c>
      <c r="B1076" s="194" t="s">
        <v>113</v>
      </c>
      <c r="C1076" s="194">
        <v>0.05</v>
      </c>
      <c r="D1076" s="196"/>
      <c r="E1076" s="178">
        <v>39294</v>
      </c>
      <c r="F1076" s="179">
        <f t="shared" ref="F1076" si="38">+(1+(D1076/100))*C1076*E1076</f>
        <v>1964.7</v>
      </c>
    </row>
    <row r="1077" spans="1:6" x14ac:dyDescent="0.25">
      <c r="A1077" s="165"/>
      <c r="B1077" s="166"/>
      <c r="C1077" s="166"/>
      <c r="D1077" s="168"/>
      <c r="E1077" s="157" t="s">
        <v>147</v>
      </c>
      <c r="F1077" s="197">
        <f>SUM(F1076)</f>
        <v>1964.7</v>
      </c>
    </row>
    <row r="1078" spans="1:6" x14ac:dyDescent="0.25">
      <c r="A1078" s="170" t="s">
        <v>115</v>
      </c>
      <c r="B1078" s="166"/>
      <c r="C1078" s="166"/>
      <c r="D1078" s="168"/>
      <c r="E1078" s="157"/>
      <c r="F1078" s="158"/>
    </row>
    <row r="1079" spans="1:6" x14ac:dyDescent="0.25">
      <c r="A1079" s="193" t="s">
        <v>116</v>
      </c>
      <c r="B1079" s="194" t="s">
        <v>59</v>
      </c>
      <c r="C1079" s="194">
        <v>1</v>
      </c>
      <c r="D1079" s="196"/>
      <c r="E1079" s="178">
        <f>0.05*F1077</f>
        <v>98.235000000000014</v>
      </c>
      <c r="F1079" s="179">
        <f t="shared" ref="F1079" si="39">+(1+(D1079/100))*C1079*E1079</f>
        <v>98.235000000000014</v>
      </c>
    </row>
    <row r="1080" spans="1:6" x14ac:dyDescent="0.25">
      <c r="A1080" s="165"/>
      <c r="B1080" s="166"/>
      <c r="C1080" s="166"/>
      <c r="D1080" s="168"/>
      <c r="E1080" s="157" t="s">
        <v>117</v>
      </c>
      <c r="F1080" s="197">
        <f>SUM(F1079)</f>
        <v>98.235000000000014</v>
      </c>
    </row>
    <row r="1081" spans="1:6" x14ac:dyDescent="0.25">
      <c r="A1081" s="169" t="s">
        <v>118</v>
      </c>
      <c r="B1081" s="166"/>
      <c r="C1081" s="166"/>
      <c r="D1081" s="168"/>
      <c r="E1081" s="157"/>
      <c r="F1081" s="158"/>
    </row>
    <row r="1082" spans="1:6" x14ac:dyDescent="0.25">
      <c r="A1082" s="193"/>
      <c r="B1082" s="194"/>
      <c r="C1082" s="194"/>
      <c r="D1082" s="196"/>
      <c r="E1082" s="178"/>
      <c r="F1082" s="179"/>
    </row>
    <row r="1083" spans="1:6" x14ac:dyDescent="0.25">
      <c r="A1083" s="165"/>
      <c r="B1083" s="166"/>
      <c r="C1083" s="166"/>
      <c r="D1083" s="168"/>
      <c r="E1083" s="157" t="s">
        <v>160</v>
      </c>
      <c r="F1083" s="179">
        <v>0</v>
      </c>
    </row>
    <row r="1084" spans="1:6" x14ac:dyDescent="0.25">
      <c r="A1084" s="165"/>
      <c r="B1084" s="166"/>
      <c r="C1084" s="166"/>
      <c r="D1084" s="168"/>
      <c r="E1084" s="157"/>
      <c r="F1084" s="158"/>
    </row>
    <row r="1085" spans="1:6" ht="16.5" thickBot="1" x14ac:dyDescent="0.3">
      <c r="A1085" s="171"/>
      <c r="B1085" s="198"/>
      <c r="C1085" s="209"/>
      <c r="D1085" s="200" t="s">
        <v>120</v>
      </c>
      <c r="E1085" s="185">
        <f>F1074+F1077+F1080</f>
        <v>11411.935000000001</v>
      </c>
      <c r="F1085" s="186">
        <f>+ROUNDUP(E1085,0)</f>
        <v>11412</v>
      </c>
    </row>
    <row r="1086" spans="1:6" ht="16.5" thickTop="1" x14ac:dyDescent="0.25"/>
    <row r="1087" spans="1:6" ht="16.5" thickBot="1" x14ac:dyDescent="0.3"/>
    <row r="1088" spans="1:6" ht="16.5" thickTop="1" x14ac:dyDescent="0.25">
      <c r="A1088" s="328" t="s">
        <v>408</v>
      </c>
      <c r="B1088" s="329"/>
      <c r="C1088" s="329"/>
      <c r="D1088" s="329"/>
      <c r="E1088" s="172"/>
      <c r="F1088" s="150" t="s">
        <v>121</v>
      </c>
    </row>
    <row r="1089" spans="1:6" x14ac:dyDescent="0.25">
      <c r="A1089" s="330"/>
      <c r="B1089" s="331"/>
      <c r="C1089" s="331"/>
      <c r="D1089" s="331"/>
      <c r="E1089" s="173"/>
      <c r="F1089" s="153">
        <v>6.15</v>
      </c>
    </row>
    <row r="1090" spans="1:6" x14ac:dyDescent="0.25">
      <c r="A1090" s="174" t="s">
        <v>98</v>
      </c>
      <c r="B1090" s="175" t="s">
        <v>13</v>
      </c>
      <c r="C1090" s="175" t="s">
        <v>99</v>
      </c>
      <c r="D1090" s="177" t="s">
        <v>100</v>
      </c>
      <c r="E1090" s="178" t="s">
        <v>101</v>
      </c>
      <c r="F1090" s="179" t="s">
        <v>102</v>
      </c>
    </row>
    <row r="1091" spans="1:6" x14ac:dyDescent="0.25">
      <c r="A1091" s="154"/>
      <c r="B1091" s="155"/>
      <c r="C1091" s="155"/>
      <c r="D1091" s="180"/>
      <c r="E1091" s="157"/>
      <c r="F1091" s="158"/>
    </row>
    <row r="1092" spans="1:6" x14ac:dyDescent="0.25">
      <c r="A1092" s="159" t="s">
        <v>103</v>
      </c>
      <c r="B1092" s="155"/>
      <c r="C1092" s="155"/>
      <c r="D1092" s="180"/>
      <c r="E1092" s="157"/>
      <c r="F1092" s="158"/>
    </row>
    <row r="1093" spans="1:6" x14ac:dyDescent="0.25">
      <c r="A1093" s="174" t="s">
        <v>408</v>
      </c>
      <c r="B1093" s="175" t="s">
        <v>13</v>
      </c>
      <c r="C1093" s="175">
        <v>1</v>
      </c>
      <c r="D1093" s="177"/>
      <c r="E1093" s="178">
        <v>524043.76250710496</v>
      </c>
      <c r="F1093" s="179">
        <f t="shared" ref="F1093" si="40">+(1+(D1093/100))*C1093*E1093</f>
        <v>524043.76250710496</v>
      </c>
    </row>
    <row r="1094" spans="1:6" x14ac:dyDescent="0.25">
      <c r="A1094" s="154"/>
      <c r="B1094" s="155"/>
      <c r="C1094" s="155"/>
      <c r="D1094" s="180"/>
      <c r="E1094" s="157" t="s">
        <v>110</v>
      </c>
      <c r="F1094" s="160">
        <f>SUM(F1093)</f>
        <v>524043.76250710496</v>
      </c>
    </row>
    <row r="1095" spans="1:6" x14ac:dyDescent="0.25">
      <c r="A1095" s="159" t="s">
        <v>111</v>
      </c>
      <c r="B1095" s="155"/>
      <c r="C1095" s="155"/>
      <c r="D1095" s="180"/>
      <c r="E1095" s="157"/>
      <c r="F1095" s="158"/>
    </row>
    <row r="1096" spans="1:6" x14ac:dyDescent="0.25">
      <c r="A1096" s="174" t="s">
        <v>146</v>
      </c>
      <c r="B1096" s="175" t="s">
        <v>113</v>
      </c>
      <c r="C1096" s="175">
        <v>3</v>
      </c>
      <c r="D1096" s="177"/>
      <c r="E1096" s="178">
        <v>39294</v>
      </c>
      <c r="F1096" s="179">
        <f t="shared" ref="F1096" si="41">+(1+(D1096/100))*C1096*E1096</f>
        <v>117882</v>
      </c>
    </row>
    <row r="1097" spans="1:6" x14ac:dyDescent="0.25">
      <c r="A1097" s="154"/>
      <c r="B1097" s="155"/>
      <c r="C1097" s="155"/>
      <c r="D1097" s="180"/>
      <c r="E1097" s="157" t="s">
        <v>114</v>
      </c>
      <c r="F1097" s="160">
        <f>SUM(F1096)</f>
        <v>117882</v>
      </c>
    </row>
    <row r="1098" spans="1:6" x14ac:dyDescent="0.25">
      <c r="A1098" s="161" t="s">
        <v>115</v>
      </c>
      <c r="B1098" s="155"/>
      <c r="C1098" s="155"/>
      <c r="D1098" s="180"/>
      <c r="E1098" s="157"/>
      <c r="F1098" s="158"/>
    </row>
    <row r="1099" spans="1:6" x14ac:dyDescent="0.25">
      <c r="A1099" s="174" t="s">
        <v>116</v>
      </c>
      <c r="B1099" s="175" t="s">
        <v>59</v>
      </c>
      <c r="C1099" s="175">
        <v>1</v>
      </c>
      <c r="D1099" s="177"/>
      <c r="E1099" s="178">
        <f>0.05*F1097</f>
        <v>5894.1</v>
      </c>
      <c r="F1099" s="179">
        <f t="shared" ref="F1099" si="42">+(1+(D1099/100))*C1099*E1099</f>
        <v>5894.1</v>
      </c>
    </row>
    <row r="1100" spans="1:6" x14ac:dyDescent="0.25">
      <c r="A1100" s="154"/>
      <c r="B1100" s="155"/>
      <c r="C1100" s="155"/>
      <c r="D1100" s="180"/>
      <c r="E1100" s="157" t="s">
        <v>117</v>
      </c>
      <c r="F1100" s="160">
        <f>SUM(F1099)</f>
        <v>5894.1</v>
      </c>
    </row>
    <row r="1101" spans="1:6" x14ac:dyDescent="0.25">
      <c r="A1101" s="159" t="s">
        <v>118</v>
      </c>
      <c r="B1101" s="155"/>
      <c r="C1101" s="155"/>
      <c r="D1101" s="180"/>
      <c r="E1101" s="157"/>
      <c r="F1101" s="158"/>
    </row>
    <row r="1102" spans="1:6" x14ac:dyDescent="0.25">
      <c r="A1102" s="174"/>
      <c r="B1102" s="175"/>
      <c r="C1102" s="175"/>
      <c r="D1102" s="177"/>
      <c r="E1102" s="178"/>
      <c r="F1102" s="179"/>
    </row>
    <row r="1103" spans="1:6" x14ac:dyDescent="0.25">
      <c r="A1103" s="154"/>
      <c r="B1103" s="155"/>
      <c r="C1103" s="155"/>
      <c r="D1103" s="180"/>
      <c r="E1103" s="157" t="s">
        <v>119</v>
      </c>
      <c r="F1103" s="179">
        <v>0</v>
      </c>
    </row>
    <row r="1104" spans="1:6" x14ac:dyDescent="0.25">
      <c r="A1104" s="154"/>
      <c r="B1104" s="155"/>
      <c r="C1104" s="155"/>
      <c r="D1104" s="180"/>
      <c r="E1104" s="157"/>
      <c r="F1104" s="158"/>
    </row>
    <row r="1105" spans="1:6" ht="16.5" thickBot="1" x14ac:dyDescent="0.3">
      <c r="A1105" s="162"/>
      <c r="B1105" s="182"/>
      <c r="C1105" s="203"/>
      <c r="D1105" s="184" t="s">
        <v>120</v>
      </c>
      <c r="E1105" s="185">
        <f>F1094+F1097+F1100</f>
        <v>647819.86250710499</v>
      </c>
      <c r="F1105" s="186">
        <f>ROUND(E1105,0)</f>
        <v>647820</v>
      </c>
    </row>
    <row r="1106" spans="1:6" ht="16.5" thickTop="1" x14ac:dyDescent="0.25"/>
    <row r="1107" spans="1:6" ht="16.5" thickBot="1" x14ac:dyDescent="0.3"/>
    <row r="1108" spans="1:6" ht="16.5" thickTop="1" x14ac:dyDescent="0.25">
      <c r="A1108" s="328" t="s">
        <v>409</v>
      </c>
      <c r="B1108" s="329"/>
      <c r="C1108" s="329"/>
      <c r="D1108" s="329"/>
      <c r="E1108" s="172"/>
      <c r="F1108" s="150" t="s">
        <v>121</v>
      </c>
    </row>
    <row r="1109" spans="1:6" x14ac:dyDescent="0.25">
      <c r="A1109" s="330"/>
      <c r="B1109" s="331"/>
      <c r="C1109" s="331"/>
      <c r="D1109" s="331"/>
      <c r="E1109" s="173"/>
      <c r="F1109" s="153">
        <v>6.16</v>
      </c>
    </row>
    <row r="1110" spans="1:6" x14ac:dyDescent="0.25">
      <c r="A1110" s="174" t="s">
        <v>98</v>
      </c>
      <c r="B1110" s="175" t="s">
        <v>13</v>
      </c>
      <c r="C1110" s="175" t="s">
        <v>99</v>
      </c>
      <c r="D1110" s="177" t="s">
        <v>100</v>
      </c>
      <c r="E1110" s="178" t="s">
        <v>101</v>
      </c>
      <c r="F1110" s="179" t="s">
        <v>102</v>
      </c>
    </row>
    <row r="1111" spans="1:6" x14ac:dyDescent="0.25">
      <c r="A1111" s="154"/>
      <c r="B1111" s="155"/>
      <c r="C1111" s="155"/>
      <c r="D1111" s="180"/>
      <c r="E1111" s="157"/>
      <c r="F1111" s="158"/>
    </row>
    <row r="1112" spans="1:6" x14ac:dyDescent="0.25">
      <c r="A1112" s="159" t="s">
        <v>103</v>
      </c>
      <c r="B1112" s="155"/>
      <c r="C1112" s="155"/>
      <c r="D1112" s="180"/>
      <c r="E1112" s="157"/>
      <c r="F1112" s="158"/>
    </row>
    <row r="1113" spans="1:6" x14ac:dyDescent="0.25">
      <c r="A1113" s="174" t="s">
        <v>409</v>
      </c>
      <c r="B1113" s="175" t="s">
        <v>13</v>
      </c>
      <c r="C1113" s="175">
        <v>1</v>
      </c>
      <c r="D1113" s="177"/>
      <c r="E1113" s="178">
        <v>257846.16135891745</v>
      </c>
      <c r="F1113" s="179">
        <f t="shared" ref="F1113" si="43">+(1+(D1113/100))*C1113*E1113</f>
        <v>257846.16135891745</v>
      </c>
    </row>
    <row r="1114" spans="1:6" x14ac:dyDescent="0.25">
      <c r="A1114" s="154"/>
      <c r="B1114" s="155"/>
      <c r="C1114" s="155"/>
      <c r="D1114" s="180"/>
      <c r="E1114" s="157" t="s">
        <v>110</v>
      </c>
      <c r="F1114" s="160">
        <f>SUM(F1113)</f>
        <v>257846.16135891745</v>
      </c>
    </row>
    <row r="1115" spans="1:6" x14ac:dyDescent="0.25">
      <c r="A1115" s="159" t="s">
        <v>111</v>
      </c>
      <c r="B1115" s="155"/>
      <c r="C1115" s="155"/>
      <c r="D1115" s="180"/>
      <c r="E1115" s="157"/>
      <c r="F1115" s="158"/>
    </row>
    <row r="1116" spans="1:6" x14ac:dyDescent="0.25">
      <c r="A1116" s="174" t="s">
        <v>146</v>
      </c>
      <c r="B1116" s="175" t="s">
        <v>113</v>
      </c>
      <c r="C1116" s="175">
        <v>2</v>
      </c>
      <c r="D1116" s="177"/>
      <c r="E1116" s="178">
        <v>39294</v>
      </c>
      <c r="F1116" s="179">
        <f t="shared" ref="F1116" si="44">+(1+(D1116/100))*C1116*E1116</f>
        <v>78588</v>
      </c>
    </row>
    <row r="1117" spans="1:6" x14ac:dyDescent="0.25">
      <c r="A1117" s="154"/>
      <c r="B1117" s="155"/>
      <c r="C1117" s="155"/>
      <c r="D1117" s="180"/>
      <c r="E1117" s="157" t="s">
        <v>114</v>
      </c>
      <c r="F1117" s="160">
        <f>SUM(F1116)</f>
        <v>78588</v>
      </c>
    </row>
    <row r="1118" spans="1:6" x14ac:dyDescent="0.25">
      <c r="A1118" s="161" t="s">
        <v>115</v>
      </c>
      <c r="B1118" s="155"/>
      <c r="C1118" s="155"/>
      <c r="D1118" s="180"/>
      <c r="E1118" s="157"/>
      <c r="F1118" s="158"/>
    </row>
    <row r="1119" spans="1:6" x14ac:dyDescent="0.25">
      <c r="A1119" s="174" t="s">
        <v>116</v>
      </c>
      <c r="B1119" s="175" t="s">
        <v>59</v>
      </c>
      <c r="C1119" s="175">
        <v>1</v>
      </c>
      <c r="D1119" s="177"/>
      <c r="E1119" s="178">
        <f>0.05*F1117</f>
        <v>3929.4</v>
      </c>
      <c r="F1119" s="179">
        <f t="shared" ref="F1119" si="45">+(1+(D1119/100))*C1119*E1119</f>
        <v>3929.4</v>
      </c>
    </row>
    <row r="1120" spans="1:6" x14ac:dyDescent="0.25">
      <c r="A1120" s="154"/>
      <c r="B1120" s="155"/>
      <c r="C1120" s="155"/>
      <c r="D1120" s="180"/>
      <c r="E1120" s="157" t="s">
        <v>117</v>
      </c>
      <c r="F1120" s="160">
        <f>SUM(F1119)</f>
        <v>3929.4</v>
      </c>
    </row>
    <row r="1121" spans="1:6" x14ac:dyDescent="0.25">
      <c r="A1121" s="159" t="s">
        <v>118</v>
      </c>
      <c r="B1121" s="155"/>
      <c r="C1121" s="155"/>
      <c r="D1121" s="180"/>
      <c r="E1121" s="157"/>
      <c r="F1121" s="158"/>
    </row>
    <row r="1122" spans="1:6" x14ac:dyDescent="0.25">
      <c r="A1122" s="174"/>
      <c r="B1122" s="175"/>
      <c r="C1122" s="175"/>
      <c r="D1122" s="177"/>
      <c r="E1122" s="178"/>
      <c r="F1122" s="179"/>
    </row>
    <row r="1123" spans="1:6" x14ac:dyDescent="0.25">
      <c r="A1123" s="154"/>
      <c r="B1123" s="155"/>
      <c r="C1123" s="155"/>
      <c r="D1123" s="180"/>
      <c r="E1123" s="157" t="s">
        <v>119</v>
      </c>
      <c r="F1123" s="179">
        <v>0</v>
      </c>
    </row>
    <row r="1124" spans="1:6" x14ac:dyDescent="0.25">
      <c r="A1124" s="154"/>
      <c r="B1124" s="155"/>
      <c r="C1124" s="155"/>
      <c r="D1124" s="180"/>
      <c r="E1124" s="157"/>
      <c r="F1124" s="158"/>
    </row>
    <row r="1125" spans="1:6" ht="16.5" thickBot="1" x14ac:dyDescent="0.3">
      <c r="A1125" s="162"/>
      <c r="B1125" s="182"/>
      <c r="C1125" s="203"/>
      <c r="D1125" s="184" t="s">
        <v>120</v>
      </c>
      <c r="E1125" s="185">
        <f>F1114+F1117+F1120</f>
        <v>340363.5613589175</v>
      </c>
      <c r="F1125" s="186">
        <f>ROUND(E1125,0)</f>
        <v>340364</v>
      </c>
    </row>
    <row r="1126" spans="1:6" ht="16.5" thickTop="1" x14ac:dyDescent="0.25"/>
    <row r="1127" spans="1:6" ht="16.5" thickBot="1" x14ac:dyDescent="0.3"/>
    <row r="1128" spans="1:6" ht="16.5" thickTop="1" x14ac:dyDescent="0.25">
      <c r="A1128" s="332" t="s">
        <v>410</v>
      </c>
      <c r="B1128" s="333"/>
      <c r="C1128" s="333"/>
      <c r="D1128" s="333"/>
      <c r="E1128" s="149"/>
      <c r="F1128" s="163" t="s">
        <v>268</v>
      </c>
    </row>
    <row r="1129" spans="1:6" x14ac:dyDescent="0.25">
      <c r="A1129" s="334"/>
      <c r="B1129" s="335"/>
      <c r="C1129" s="335"/>
      <c r="D1129" s="335"/>
      <c r="E1129" s="152"/>
      <c r="F1129" s="164">
        <v>6.17</v>
      </c>
    </row>
    <row r="1130" spans="1:6" x14ac:dyDescent="0.25">
      <c r="A1130" s="188" t="s">
        <v>98</v>
      </c>
      <c r="B1130" s="189" t="s">
        <v>13</v>
      </c>
      <c r="C1130" s="189" t="s">
        <v>99</v>
      </c>
      <c r="D1130" s="191" t="s">
        <v>100</v>
      </c>
      <c r="E1130" s="192" t="s">
        <v>101</v>
      </c>
      <c r="F1130" s="179" t="s">
        <v>102</v>
      </c>
    </row>
    <row r="1131" spans="1:6" x14ac:dyDescent="0.25">
      <c r="A1131" s="165"/>
      <c r="B1131" s="166"/>
      <c r="C1131" s="166"/>
      <c r="D1131" s="168"/>
      <c r="E1131" s="157"/>
      <c r="F1131" s="158"/>
    </row>
    <row r="1132" spans="1:6" x14ac:dyDescent="0.25">
      <c r="A1132" s="169" t="s">
        <v>103</v>
      </c>
      <c r="B1132" s="166"/>
      <c r="C1132" s="166"/>
      <c r="D1132" s="168"/>
      <c r="E1132" s="157"/>
      <c r="F1132" s="158"/>
    </row>
    <row r="1133" spans="1:6" x14ac:dyDescent="0.25">
      <c r="A1133" s="193" t="s">
        <v>410</v>
      </c>
      <c r="B1133" s="194" t="s">
        <v>13</v>
      </c>
      <c r="C1133" s="194">
        <v>1</v>
      </c>
      <c r="D1133" s="196"/>
      <c r="E1133" s="178">
        <v>173597.90802807678</v>
      </c>
      <c r="F1133" s="179">
        <f t="shared" ref="F1133" si="46">+(1+(D1133/100))*C1133*E1133</f>
        <v>173597.90802807678</v>
      </c>
    </row>
    <row r="1134" spans="1:6" x14ac:dyDescent="0.25">
      <c r="A1134" s="165"/>
      <c r="B1134" s="166"/>
      <c r="C1134" s="166"/>
      <c r="D1134" s="168"/>
      <c r="E1134" s="157" t="s">
        <v>110</v>
      </c>
      <c r="F1134" s="197">
        <f>SUM(F1133)</f>
        <v>173597.90802807678</v>
      </c>
    </row>
    <row r="1135" spans="1:6" x14ac:dyDescent="0.25">
      <c r="A1135" s="169" t="s">
        <v>111</v>
      </c>
      <c r="B1135" s="166"/>
      <c r="C1135" s="166"/>
      <c r="D1135" s="168"/>
      <c r="E1135" s="157"/>
      <c r="F1135" s="158"/>
    </row>
    <row r="1136" spans="1:6" x14ac:dyDescent="0.25">
      <c r="A1136" s="193" t="s">
        <v>146</v>
      </c>
      <c r="B1136" s="194" t="s">
        <v>113</v>
      </c>
      <c r="C1136" s="194">
        <v>0.8</v>
      </c>
      <c r="D1136" s="196"/>
      <c r="E1136" s="178">
        <v>39294</v>
      </c>
      <c r="F1136" s="179">
        <f t="shared" ref="F1136" si="47">+(1+(D1136/100))*C1136*E1136</f>
        <v>31435.200000000001</v>
      </c>
    </row>
    <row r="1137" spans="1:6" x14ac:dyDescent="0.25">
      <c r="A1137" s="165"/>
      <c r="B1137" s="166"/>
      <c r="C1137" s="166"/>
      <c r="D1137" s="168"/>
      <c r="E1137" s="157" t="s">
        <v>147</v>
      </c>
      <c r="F1137" s="197">
        <f>SUM(F1136)</f>
        <v>31435.200000000001</v>
      </c>
    </row>
    <row r="1138" spans="1:6" x14ac:dyDescent="0.25">
      <c r="A1138" s="170" t="s">
        <v>115</v>
      </c>
      <c r="B1138" s="166"/>
      <c r="C1138" s="166"/>
      <c r="D1138" s="168"/>
      <c r="E1138" s="157"/>
      <c r="F1138" s="158"/>
    </row>
    <row r="1139" spans="1:6" x14ac:dyDescent="0.25">
      <c r="A1139" s="193" t="s">
        <v>116</v>
      </c>
      <c r="B1139" s="194" t="s">
        <v>59</v>
      </c>
      <c r="C1139" s="194">
        <v>1</v>
      </c>
      <c r="D1139" s="196"/>
      <c r="E1139" s="178">
        <f>0.05*F1137</f>
        <v>1571.7600000000002</v>
      </c>
      <c r="F1139" s="179">
        <f t="shared" ref="F1139" si="48">+(1+(D1139/100))*C1139*E1139</f>
        <v>1571.7600000000002</v>
      </c>
    </row>
    <row r="1140" spans="1:6" x14ac:dyDescent="0.25">
      <c r="A1140" s="165"/>
      <c r="B1140" s="166"/>
      <c r="C1140" s="166"/>
      <c r="D1140" s="168"/>
      <c r="E1140" s="157" t="s">
        <v>117</v>
      </c>
      <c r="F1140" s="197">
        <f>SUM(F1139)</f>
        <v>1571.7600000000002</v>
      </c>
    </row>
    <row r="1141" spans="1:6" x14ac:dyDescent="0.25">
      <c r="A1141" s="169" t="s">
        <v>118</v>
      </c>
      <c r="B1141" s="166"/>
      <c r="C1141" s="166"/>
      <c r="D1141" s="168"/>
      <c r="E1141" s="157"/>
      <c r="F1141" s="158"/>
    </row>
    <row r="1142" spans="1:6" x14ac:dyDescent="0.25">
      <c r="A1142" s="193"/>
      <c r="B1142" s="194"/>
      <c r="C1142" s="194"/>
      <c r="D1142" s="196"/>
      <c r="E1142" s="178"/>
      <c r="F1142" s="179"/>
    </row>
    <row r="1143" spans="1:6" x14ac:dyDescent="0.25">
      <c r="A1143" s="165"/>
      <c r="B1143" s="166"/>
      <c r="C1143" s="166"/>
      <c r="D1143" s="168"/>
      <c r="E1143" s="157" t="s">
        <v>160</v>
      </c>
      <c r="F1143" s="179">
        <v>0</v>
      </c>
    </row>
    <row r="1144" spans="1:6" x14ac:dyDescent="0.25">
      <c r="A1144" s="165"/>
      <c r="B1144" s="166"/>
      <c r="C1144" s="166"/>
      <c r="D1144" s="168"/>
      <c r="E1144" s="157"/>
      <c r="F1144" s="158"/>
    </row>
    <row r="1145" spans="1:6" ht="16.5" thickBot="1" x14ac:dyDescent="0.3">
      <c r="A1145" s="171"/>
      <c r="B1145" s="198"/>
      <c r="C1145" s="209"/>
      <c r="D1145" s="200" t="s">
        <v>120</v>
      </c>
      <c r="E1145" s="185">
        <f>F1134+F1137+F1140</f>
        <v>206604.8680280768</v>
      </c>
      <c r="F1145" s="186">
        <f>+ROUNDUP(E1145,0)</f>
        <v>206605</v>
      </c>
    </row>
    <row r="1146" spans="1:6" ht="16.5" thickTop="1" x14ac:dyDescent="0.25"/>
    <row r="1147" spans="1:6" ht="16.5" thickBot="1" x14ac:dyDescent="0.3"/>
    <row r="1148" spans="1:6" ht="16.5" thickTop="1" x14ac:dyDescent="0.25">
      <c r="A1148" s="328" t="s">
        <v>37</v>
      </c>
      <c r="B1148" s="329"/>
      <c r="C1148" s="329"/>
      <c r="D1148" s="329"/>
      <c r="E1148" s="172"/>
      <c r="F1148" s="150" t="s">
        <v>121</v>
      </c>
    </row>
    <row r="1149" spans="1:6" x14ac:dyDescent="0.25">
      <c r="A1149" s="330"/>
      <c r="B1149" s="331"/>
      <c r="C1149" s="331"/>
      <c r="D1149" s="331"/>
      <c r="E1149" s="173"/>
      <c r="F1149" s="153">
        <v>6.18</v>
      </c>
    </row>
    <row r="1150" spans="1:6" x14ac:dyDescent="0.25">
      <c r="A1150" s="174" t="s">
        <v>98</v>
      </c>
      <c r="B1150" s="175" t="s">
        <v>13</v>
      </c>
      <c r="C1150" s="175" t="s">
        <v>99</v>
      </c>
      <c r="D1150" s="177" t="s">
        <v>100</v>
      </c>
      <c r="E1150" s="178" t="s">
        <v>101</v>
      </c>
      <c r="F1150" s="179" t="s">
        <v>102</v>
      </c>
    </row>
    <row r="1151" spans="1:6" x14ac:dyDescent="0.25">
      <c r="A1151" s="154"/>
      <c r="B1151" s="155"/>
      <c r="C1151" s="155"/>
      <c r="D1151" s="180"/>
      <c r="E1151" s="157"/>
      <c r="F1151" s="158"/>
    </row>
    <row r="1152" spans="1:6" x14ac:dyDescent="0.25">
      <c r="A1152" s="159" t="s">
        <v>103</v>
      </c>
      <c r="B1152" s="155"/>
      <c r="C1152" s="155"/>
      <c r="D1152" s="180"/>
      <c r="E1152" s="157"/>
      <c r="F1152" s="158"/>
    </row>
    <row r="1153" spans="1:6" x14ac:dyDescent="0.25">
      <c r="A1153" s="174" t="s">
        <v>37</v>
      </c>
      <c r="B1153" s="175" t="s">
        <v>13</v>
      </c>
      <c r="C1153" s="175">
        <v>1</v>
      </c>
      <c r="D1153" s="177"/>
      <c r="E1153" s="178">
        <v>27666</v>
      </c>
      <c r="F1153" s="179">
        <f t="shared" ref="F1153" si="49">+(1+(D1153/100))*C1153*E1153</f>
        <v>27666</v>
      </c>
    </row>
    <row r="1154" spans="1:6" x14ac:dyDescent="0.25">
      <c r="A1154" s="154"/>
      <c r="B1154" s="155"/>
      <c r="C1154" s="155"/>
      <c r="D1154" s="180"/>
      <c r="E1154" s="157" t="s">
        <v>110</v>
      </c>
      <c r="F1154" s="160">
        <f>SUM(F1153)</f>
        <v>27666</v>
      </c>
    </row>
    <row r="1155" spans="1:6" x14ac:dyDescent="0.25">
      <c r="A1155" s="159" t="s">
        <v>111</v>
      </c>
      <c r="B1155" s="155"/>
      <c r="C1155" s="155"/>
      <c r="D1155" s="180"/>
      <c r="E1155" s="157"/>
      <c r="F1155" s="158"/>
    </row>
    <row r="1156" spans="1:6" x14ac:dyDescent="0.25">
      <c r="A1156" s="174" t="s">
        <v>146</v>
      </c>
      <c r="B1156" s="175" t="s">
        <v>113</v>
      </c>
      <c r="C1156" s="175">
        <v>0.5</v>
      </c>
      <c r="D1156" s="177"/>
      <c r="E1156" s="178">
        <v>39294</v>
      </c>
      <c r="F1156" s="179">
        <f t="shared" ref="F1156" si="50">+(1+(D1156/100))*C1156*E1156</f>
        <v>19647</v>
      </c>
    </row>
    <row r="1157" spans="1:6" x14ac:dyDescent="0.25">
      <c r="A1157" s="154"/>
      <c r="B1157" s="155"/>
      <c r="C1157" s="155"/>
      <c r="D1157" s="180"/>
      <c r="E1157" s="157" t="s">
        <v>114</v>
      </c>
      <c r="F1157" s="160">
        <f>SUM(F1156)</f>
        <v>19647</v>
      </c>
    </row>
    <row r="1158" spans="1:6" x14ac:dyDescent="0.25">
      <c r="A1158" s="161" t="s">
        <v>115</v>
      </c>
      <c r="B1158" s="155"/>
      <c r="C1158" s="155"/>
      <c r="D1158" s="180"/>
      <c r="E1158" s="157"/>
      <c r="F1158" s="158"/>
    </row>
    <row r="1159" spans="1:6" x14ac:dyDescent="0.25">
      <c r="A1159" s="174" t="s">
        <v>116</v>
      </c>
      <c r="B1159" s="175" t="s">
        <v>59</v>
      </c>
      <c r="C1159" s="175">
        <v>1</v>
      </c>
      <c r="D1159" s="177"/>
      <c r="E1159" s="178">
        <f>0.05*F1157</f>
        <v>982.35</v>
      </c>
      <c r="F1159" s="179">
        <f t="shared" ref="F1159" si="51">+(1+(D1159/100))*C1159*E1159</f>
        <v>982.35</v>
      </c>
    </row>
    <row r="1160" spans="1:6" x14ac:dyDescent="0.25">
      <c r="A1160" s="154"/>
      <c r="B1160" s="155"/>
      <c r="C1160" s="155"/>
      <c r="D1160" s="180"/>
      <c r="E1160" s="157" t="s">
        <v>117</v>
      </c>
      <c r="F1160" s="160">
        <f>SUM(F1159)</f>
        <v>982.35</v>
      </c>
    </row>
    <row r="1161" spans="1:6" x14ac:dyDescent="0.25">
      <c r="A1161" s="159" t="s">
        <v>118</v>
      </c>
      <c r="B1161" s="155"/>
      <c r="C1161" s="155"/>
      <c r="D1161" s="180"/>
      <c r="E1161" s="157"/>
      <c r="F1161" s="158"/>
    </row>
    <row r="1162" spans="1:6" x14ac:dyDescent="0.25">
      <c r="A1162" s="174"/>
      <c r="B1162" s="175"/>
      <c r="C1162" s="175"/>
      <c r="D1162" s="177"/>
      <c r="E1162" s="178"/>
      <c r="F1162" s="179"/>
    </row>
    <row r="1163" spans="1:6" x14ac:dyDescent="0.25">
      <c r="A1163" s="154"/>
      <c r="B1163" s="155"/>
      <c r="C1163" s="155"/>
      <c r="D1163" s="180"/>
      <c r="E1163" s="157" t="s">
        <v>119</v>
      </c>
      <c r="F1163" s="179">
        <v>0</v>
      </c>
    </row>
    <row r="1164" spans="1:6" x14ac:dyDescent="0.25">
      <c r="A1164" s="154"/>
      <c r="B1164" s="155"/>
      <c r="C1164" s="155"/>
      <c r="D1164" s="180"/>
      <c r="E1164" s="157"/>
      <c r="F1164" s="158"/>
    </row>
    <row r="1165" spans="1:6" ht="16.5" thickBot="1" x14ac:dyDescent="0.3">
      <c r="A1165" s="162"/>
      <c r="B1165" s="182"/>
      <c r="C1165" s="203"/>
      <c r="D1165" s="184" t="s">
        <v>120</v>
      </c>
      <c r="E1165" s="185">
        <f>F1154+F1157+F1160</f>
        <v>48295.35</v>
      </c>
      <c r="F1165" s="186">
        <f>ROUND(E1165,0)</f>
        <v>48295</v>
      </c>
    </row>
    <row r="1166" spans="1:6" ht="16.5" thickTop="1" x14ac:dyDescent="0.25"/>
    <row r="1167" spans="1:6" ht="16.5" thickBot="1" x14ac:dyDescent="0.3"/>
    <row r="1168" spans="1:6" ht="16.5" thickTop="1" x14ac:dyDescent="0.25">
      <c r="A1168" s="328" t="s">
        <v>411</v>
      </c>
      <c r="B1168" s="329"/>
      <c r="C1168" s="329"/>
      <c r="D1168" s="329"/>
      <c r="E1168" s="172"/>
      <c r="F1168" s="150" t="s">
        <v>121</v>
      </c>
    </row>
    <row r="1169" spans="1:6" x14ac:dyDescent="0.25">
      <c r="A1169" s="330"/>
      <c r="B1169" s="331"/>
      <c r="C1169" s="331"/>
      <c r="D1169" s="331"/>
      <c r="E1169" s="173"/>
      <c r="F1169" s="153">
        <v>6.19</v>
      </c>
    </row>
    <row r="1170" spans="1:6" x14ac:dyDescent="0.25">
      <c r="A1170" s="174" t="s">
        <v>98</v>
      </c>
      <c r="B1170" s="175" t="s">
        <v>13</v>
      </c>
      <c r="C1170" s="175" t="s">
        <v>99</v>
      </c>
      <c r="D1170" s="177" t="s">
        <v>100</v>
      </c>
      <c r="E1170" s="178" t="s">
        <v>101</v>
      </c>
      <c r="F1170" s="179" t="s">
        <v>102</v>
      </c>
    </row>
    <row r="1171" spans="1:6" x14ac:dyDescent="0.25">
      <c r="A1171" s="154"/>
      <c r="B1171" s="155"/>
      <c r="C1171" s="155"/>
      <c r="D1171" s="180"/>
      <c r="E1171" s="157"/>
      <c r="F1171" s="158"/>
    </row>
    <row r="1172" spans="1:6" x14ac:dyDescent="0.25">
      <c r="A1172" s="159" t="s">
        <v>103</v>
      </c>
      <c r="B1172" s="155"/>
      <c r="C1172" s="155"/>
      <c r="D1172" s="180"/>
      <c r="E1172" s="157"/>
      <c r="F1172" s="158"/>
    </row>
    <row r="1173" spans="1:6" x14ac:dyDescent="0.25">
      <c r="A1173" s="174" t="s">
        <v>411</v>
      </c>
      <c r="B1173" s="175" t="s">
        <v>13</v>
      </c>
      <c r="C1173" s="175">
        <v>1</v>
      </c>
      <c r="D1173" s="177"/>
      <c r="E1173" s="178">
        <v>73146.626520580132</v>
      </c>
      <c r="F1173" s="179">
        <f t="shared" ref="F1173" si="52">+(1+(D1173/100))*C1173*E1173</f>
        <v>73146.626520580132</v>
      </c>
    </row>
    <row r="1174" spans="1:6" x14ac:dyDescent="0.25">
      <c r="A1174" s="154"/>
      <c r="B1174" s="155"/>
      <c r="C1174" s="155"/>
      <c r="D1174" s="180"/>
      <c r="E1174" s="157" t="s">
        <v>110</v>
      </c>
      <c r="F1174" s="160">
        <f>SUM(F1173)</f>
        <v>73146.626520580132</v>
      </c>
    </row>
    <row r="1175" spans="1:6" x14ac:dyDescent="0.25">
      <c r="A1175" s="159" t="s">
        <v>111</v>
      </c>
      <c r="B1175" s="155"/>
      <c r="C1175" s="155"/>
      <c r="D1175" s="180"/>
      <c r="E1175" s="157"/>
      <c r="F1175" s="158"/>
    </row>
    <row r="1176" spans="1:6" x14ac:dyDescent="0.25">
      <c r="A1176" s="174" t="s">
        <v>146</v>
      </c>
      <c r="B1176" s="175" t="s">
        <v>113</v>
      </c>
      <c r="C1176" s="175">
        <v>0.6</v>
      </c>
      <c r="D1176" s="177"/>
      <c r="E1176" s="178">
        <v>39294</v>
      </c>
      <c r="F1176" s="179">
        <f t="shared" ref="F1176" si="53">+(1+(D1176/100))*C1176*E1176</f>
        <v>23576.399999999998</v>
      </c>
    </row>
    <row r="1177" spans="1:6" x14ac:dyDescent="0.25">
      <c r="A1177" s="154"/>
      <c r="B1177" s="155"/>
      <c r="C1177" s="155"/>
      <c r="D1177" s="180"/>
      <c r="E1177" s="157" t="s">
        <v>114</v>
      </c>
      <c r="F1177" s="160">
        <f>SUM(F1176)</f>
        <v>23576.399999999998</v>
      </c>
    </row>
    <row r="1178" spans="1:6" x14ac:dyDescent="0.25">
      <c r="A1178" s="161" t="s">
        <v>115</v>
      </c>
      <c r="B1178" s="155"/>
      <c r="C1178" s="155"/>
      <c r="D1178" s="180"/>
      <c r="E1178" s="157"/>
      <c r="F1178" s="158"/>
    </row>
    <row r="1179" spans="1:6" x14ac:dyDescent="0.25">
      <c r="A1179" s="174" t="s">
        <v>116</v>
      </c>
      <c r="B1179" s="175" t="s">
        <v>59</v>
      </c>
      <c r="C1179" s="175">
        <v>1</v>
      </c>
      <c r="D1179" s="177"/>
      <c r="E1179" s="178">
        <f>0.05*F1177</f>
        <v>1178.82</v>
      </c>
      <c r="F1179" s="179">
        <f t="shared" ref="F1179" si="54">+(1+(D1179/100))*C1179*E1179</f>
        <v>1178.82</v>
      </c>
    </row>
    <row r="1180" spans="1:6" x14ac:dyDescent="0.25">
      <c r="A1180" s="154"/>
      <c r="B1180" s="155"/>
      <c r="C1180" s="155"/>
      <c r="D1180" s="180"/>
      <c r="E1180" s="157" t="s">
        <v>117</v>
      </c>
      <c r="F1180" s="160">
        <f>SUM(F1179)</f>
        <v>1178.82</v>
      </c>
    </row>
    <row r="1181" spans="1:6" x14ac:dyDescent="0.25">
      <c r="A1181" s="159" t="s">
        <v>118</v>
      </c>
      <c r="B1181" s="155"/>
      <c r="C1181" s="155"/>
      <c r="D1181" s="180"/>
      <c r="E1181" s="157"/>
      <c r="F1181" s="158"/>
    </row>
    <row r="1182" spans="1:6" x14ac:dyDescent="0.25">
      <c r="A1182" s="174"/>
      <c r="B1182" s="175"/>
      <c r="C1182" s="175"/>
      <c r="D1182" s="177"/>
      <c r="E1182" s="178"/>
      <c r="F1182" s="179"/>
    </row>
    <row r="1183" spans="1:6" x14ac:dyDescent="0.25">
      <c r="A1183" s="154"/>
      <c r="B1183" s="155"/>
      <c r="C1183" s="155"/>
      <c r="D1183" s="180"/>
      <c r="E1183" s="157" t="s">
        <v>119</v>
      </c>
      <c r="F1183" s="179">
        <v>0</v>
      </c>
    </row>
    <row r="1184" spans="1:6" x14ac:dyDescent="0.25">
      <c r="A1184" s="154"/>
      <c r="B1184" s="155"/>
      <c r="C1184" s="155"/>
      <c r="D1184" s="180"/>
      <c r="E1184" s="157"/>
      <c r="F1184" s="158"/>
    </row>
    <row r="1185" spans="1:6" ht="16.5" thickBot="1" x14ac:dyDescent="0.3">
      <c r="A1185" s="162"/>
      <c r="B1185" s="182"/>
      <c r="C1185" s="203"/>
      <c r="D1185" s="184" t="s">
        <v>120</v>
      </c>
      <c r="E1185" s="185">
        <f>F1174+F1177+F1180</f>
        <v>97901.846520580133</v>
      </c>
      <c r="F1185" s="186">
        <f>ROUND(E1185,0)</f>
        <v>97902</v>
      </c>
    </row>
    <row r="1186" spans="1:6" ht="16.5" thickTop="1" x14ac:dyDescent="0.25"/>
    <row r="1187" spans="1:6" ht="16.5" thickBot="1" x14ac:dyDescent="0.3"/>
    <row r="1188" spans="1:6" ht="16.5" thickTop="1" x14ac:dyDescent="0.25">
      <c r="A1188" s="328" t="s">
        <v>412</v>
      </c>
      <c r="B1188" s="329"/>
      <c r="C1188" s="329"/>
      <c r="D1188" s="329"/>
      <c r="E1188" s="172"/>
      <c r="F1188" s="150" t="s">
        <v>121</v>
      </c>
    </row>
    <row r="1189" spans="1:6" x14ac:dyDescent="0.25">
      <c r="A1189" s="330"/>
      <c r="B1189" s="331"/>
      <c r="C1189" s="331"/>
      <c r="D1189" s="331"/>
      <c r="E1189" s="173"/>
      <c r="F1189" s="153">
        <v>6.2</v>
      </c>
    </row>
    <row r="1190" spans="1:6" x14ac:dyDescent="0.25">
      <c r="A1190" s="174" t="s">
        <v>98</v>
      </c>
      <c r="B1190" s="175" t="s">
        <v>13</v>
      </c>
      <c r="C1190" s="175" t="s">
        <v>99</v>
      </c>
      <c r="D1190" s="177" t="s">
        <v>100</v>
      </c>
      <c r="E1190" s="178" t="s">
        <v>101</v>
      </c>
      <c r="F1190" s="179" t="s">
        <v>102</v>
      </c>
    </row>
    <row r="1191" spans="1:6" x14ac:dyDescent="0.25">
      <c r="A1191" s="154"/>
      <c r="B1191" s="155"/>
      <c r="C1191" s="155"/>
      <c r="D1191" s="180"/>
      <c r="E1191" s="157"/>
      <c r="F1191" s="158"/>
    </row>
    <row r="1192" spans="1:6" x14ac:dyDescent="0.25">
      <c r="A1192" s="159" t="s">
        <v>103</v>
      </c>
      <c r="B1192" s="155"/>
      <c r="C1192" s="155"/>
      <c r="D1192" s="180"/>
      <c r="E1192" s="157"/>
      <c r="F1192" s="158"/>
    </row>
    <row r="1193" spans="1:6" x14ac:dyDescent="0.25">
      <c r="A1193" s="174" t="s">
        <v>412</v>
      </c>
      <c r="B1193" s="175" t="s">
        <v>13</v>
      </c>
      <c r="C1193" s="175">
        <v>1</v>
      </c>
      <c r="D1193" s="177"/>
      <c r="E1193" s="178">
        <v>172208.16859977748</v>
      </c>
      <c r="F1193" s="179">
        <f t="shared" ref="F1193" si="55">+(1+(D1193/100))*C1193*E1193</f>
        <v>172208.16859977748</v>
      </c>
    </row>
    <row r="1194" spans="1:6" x14ac:dyDescent="0.25">
      <c r="A1194" s="154"/>
      <c r="B1194" s="155"/>
      <c r="C1194" s="155"/>
      <c r="D1194" s="180"/>
      <c r="E1194" s="157" t="s">
        <v>110</v>
      </c>
      <c r="F1194" s="160">
        <f>SUM(F1193)</f>
        <v>172208.16859977748</v>
      </c>
    </row>
    <row r="1195" spans="1:6" x14ac:dyDescent="0.25">
      <c r="A1195" s="159" t="s">
        <v>111</v>
      </c>
      <c r="B1195" s="155"/>
      <c r="C1195" s="155"/>
      <c r="D1195" s="180"/>
      <c r="E1195" s="157"/>
      <c r="F1195" s="158"/>
    </row>
    <row r="1196" spans="1:6" x14ac:dyDescent="0.25">
      <c r="A1196" s="174" t="s">
        <v>146</v>
      </c>
      <c r="B1196" s="175" t="s">
        <v>113</v>
      </c>
      <c r="C1196" s="175">
        <v>0.7</v>
      </c>
      <c r="D1196" s="177"/>
      <c r="E1196" s="178">
        <v>39294</v>
      </c>
      <c r="F1196" s="179">
        <f t="shared" ref="F1196" si="56">+(1+(D1196/100))*C1196*E1196</f>
        <v>27505.8</v>
      </c>
    </row>
    <row r="1197" spans="1:6" x14ac:dyDescent="0.25">
      <c r="A1197" s="154"/>
      <c r="B1197" s="155"/>
      <c r="C1197" s="155"/>
      <c r="D1197" s="180"/>
      <c r="E1197" s="157" t="s">
        <v>114</v>
      </c>
      <c r="F1197" s="160">
        <f>SUM(F1196)</f>
        <v>27505.8</v>
      </c>
    </row>
    <row r="1198" spans="1:6" x14ac:dyDescent="0.25">
      <c r="A1198" s="161" t="s">
        <v>115</v>
      </c>
      <c r="B1198" s="155"/>
      <c r="C1198" s="155"/>
      <c r="D1198" s="180"/>
      <c r="E1198" s="157"/>
      <c r="F1198" s="158"/>
    </row>
    <row r="1199" spans="1:6" x14ac:dyDescent="0.25">
      <c r="A1199" s="174" t="s">
        <v>116</v>
      </c>
      <c r="B1199" s="175" t="s">
        <v>59</v>
      </c>
      <c r="C1199" s="175">
        <v>1</v>
      </c>
      <c r="D1199" s="177"/>
      <c r="E1199" s="178">
        <f>0.05*F1197</f>
        <v>1375.29</v>
      </c>
      <c r="F1199" s="179">
        <f t="shared" ref="F1199" si="57">+(1+(D1199/100))*C1199*E1199</f>
        <v>1375.29</v>
      </c>
    </row>
    <row r="1200" spans="1:6" x14ac:dyDescent="0.25">
      <c r="A1200" s="154"/>
      <c r="B1200" s="155"/>
      <c r="C1200" s="155"/>
      <c r="D1200" s="180"/>
      <c r="E1200" s="157" t="s">
        <v>117</v>
      </c>
      <c r="F1200" s="160">
        <f>SUM(F1199)</f>
        <v>1375.29</v>
      </c>
    </row>
    <row r="1201" spans="1:6" x14ac:dyDescent="0.25">
      <c r="A1201" s="159" t="s">
        <v>118</v>
      </c>
      <c r="B1201" s="155"/>
      <c r="C1201" s="155"/>
      <c r="D1201" s="180"/>
      <c r="E1201" s="157"/>
      <c r="F1201" s="158"/>
    </row>
    <row r="1202" spans="1:6" x14ac:dyDescent="0.25">
      <c r="A1202" s="174"/>
      <c r="B1202" s="175"/>
      <c r="C1202" s="175"/>
      <c r="D1202" s="177"/>
      <c r="E1202" s="178"/>
      <c r="F1202" s="179"/>
    </row>
    <row r="1203" spans="1:6" x14ac:dyDescent="0.25">
      <c r="A1203" s="154"/>
      <c r="B1203" s="155"/>
      <c r="C1203" s="155"/>
      <c r="D1203" s="180"/>
      <c r="E1203" s="157" t="s">
        <v>119</v>
      </c>
      <c r="F1203" s="179">
        <v>0</v>
      </c>
    </row>
    <row r="1204" spans="1:6" x14ac:dyDescent="0.25">
      <c r="A1204" s="154"/>
      <c r="B1204" s="155"/>
      <c r="C1204" s="155"/>
      <c r="D1204" s="180"/>
      <c r="E1204" s="157"/>
      <c r="F1204" s="158"/>
    </row>
    <row r="1205" spans="1:6" ht="16.5" thickBot="1" x14ac:dyDescent="0.3">
      <c r="A1205" s="162"/>
      <c r="B1205" s="182"/>
      <c r="C1205" s="203"/>
      <c r="D1205" s="184" t="s">
        <v>120</v>
      </c>
      <c r="E1205" s="185">
        <f>F1194+F1197+F1200</f>
        <v>201089.25859977747</v>
      </c>
      <c r="F1205" s="186">
        <f>ROUND(E1205,0)</f>
        <v>201089</v>
      </c>
    </row>
    <row r="1206" spans="1:6" ht="16.5" thickTop="1" x14ac:dyDescent="0.25"/>
    <row r="1207" spans="1:6" ht="16.5" thickBot="1" x14ac:dyDescent="0.3"/>
    <row r="1208" spans="1:6" ht="16.5" thickTop="1" x14ac:dyDescent="0.25">
      <c r="A1208" s="328" t="s">
        <v>413</v>
      </c>
      <c r="B1208" s="329"/>
      <c r="C1208" s="329"/>
      <c r="D1208" s="329"/>
      <c r="E1208" s="172"/>
      <c r="F1208" s="150" t="s">
        <v>121</v>
      </c>
    </row>
    <row r="1209" spans="1:6" x14ac:dyDescent="0.25">
      <c r="A1209" s="330"/>
      <c r="B1209" s="331"/>
      <c r="C1209" s="331"/>
      <c r="D1209" s="331"/>
      <c r="E1209" s="173"/>
      <c r="F1209" s="153">
        <v>6.21</v>
      </c>
    </row>
    <row r="1210" spans="1:6" x14ac:dyDescent="0.25">
      <c r="A1210" s="174" t="s">
        <v>98</v>
      </c>
      <c r="B1210" s="175" t="s">
        <v>13</v>
      </c>
      <c r="C1210" s="175" t="s">
        <v>99</v>
      </c>
      <c r="D1210" s="177" t="s">
        <v>100</v>
      </c>
      <c r="E1210" s="178" t="s">
        <v>101</v>
      </c>
      <c r="F1210" s="179" t="s">
        <v>102</v>
      </c>
    </row>
    <row r="1211" spans="1:6" x14ac:dyDescent="0.25">
      <c r="A1211" s="154"/>
      <c r="B1211" s="155"/>
      <c r="C1211" s="155"/>
      <c r="D1211" s="180"/>
      <c r="E1211" s="157"/>
      <c r="F1211" s="158"/>
    </row>
    <row r="1212" spans="1:6" x14ac:dyDescent="0.25">
      <c r="A1212" s="159" t="s">
        <v>103</v>
      </c>
      <c r="B1212" s="155"/>
      <c r="C1212" s="155"/>
      <c r="D1212" s="180"/>
      <c r="E1212" s="157"/>
      <c r="F1212" s="158"/>
    </row>
    <row r="1213" spans="1:6" x14ac:dyDescent="0.25">
      <c r="A1213" s="174" t="s">
        <v>413</v>
      </c>
      <c r="B1213" s="175" t="s">
        <v>13</v>
      </c>
      <c r="C1213" s="175">
        <v>1</v>
      </c>
      <c r="D1213" s="177"/>
      <c r="E1213" s="178">
        <v>39602</v>
      </c>
      <c r="F1213" s="179">
        <f t="shared" ref="F1213" si="58">+(1+(D1213/100))*C1213*E1213</f>
        <v>39602</v>
      </c>
    </row>
    <row r="1214" spans="1:6" x14ac:dyDescent="0.25">
      <c r="A1214" s="154"/>
      <c r="B1214" s="155"/>
      <c r="C1214" s="155"/>
      <c r="D1214" s="180"/>
      <c r="E1214" s="157" t="s">
        <v>110</v>
      </c>
      <c r="F1214" s="160">
        <f>SUM(F1213:F1213)</f>
        <v>39602</v>
      </c>
    </row>
    <row r="1215" spans="1:6" x14ac:dyDescent="0.25">
      <c r="A1215" s="159" t="s">
        <v>111</v>
      </c>
      <c r="B1215" s="155"/>
      <c r="C1215" s="155"/>
      <c r="D1215" s="180"/>
      <c r="E1215" s="157"/>
      <c r="F1215" s="158"/>
    </row>
    <row r="1216" spans="1:6" x14ac:dyDescent="0.25">
      <c r="A1216" s="174" t="s">
        <v>146</v>
      </c>
      <c r="B1216" s="175" t="s">
        <v>113</v>
      </c>
      <c r="C1216" s="175">
        <v>0.1</v>
      </c>
      <c r="D1216" s="177"/>
      <c r="E1216" s="178">
        <v>39294</v>
      </c>
      <c r="F1216" s="179">
        <f t="shared" ref="F1216" si="59">+(1+(D1216/100))*C1216*E1216</f>
        <v>3929.4</v>
      </c>
    </row>
    <row r="1217" spans="1:6" x14ac:dyDescent="0.25">
      <c r="A1217" s="154"/>
      <c r="B1217" s="155"/>
      <c r="C1217" s="155"/>
      <c r="D1217" s="180"/>
      <c r="E1217" s="157" t="s">
        <v>114</v>
      </c>
      <c r="F1217" s="160">
        <f>SUM(F1216)</f>
        <v>3929.4</v>
      </c>
    </row>
    <row r="1218" spans="1:6" x14ac:dyDescent="0.25">
      <c r="A1218" s="161" t="s">
        <v>115</v>
      </c>
      <c r="B1218" s="155"/>
      <c r="C1218" s="155"/>
      <c r="D1218" s="180"/>
      <c r="E1218" s="157"/>
      <c r="F1218" s="158"/>
    </row>
    <row r="1219" spans="1:6" x14ac:dyDescent="0.25">
      <c r="A1219" s="174" t="s">
        <v>116</v>
      </c>
      <c r="B1219" s="175" t="s">
        <v>59</v>
      </c>
      <c r="C1219" s="175">
        <v>1</v>
      </c>
      <c r="D1219" s="177"/>
      <c r="E1219" s="178">
        <f>0.05*F1217</f>
        <v>196.47000000000003</v>
      </c>
      <c r="F1219" s="179">
        <f t="shared" ref="F1219" si="60">+(1+(D1219/100))*C1219*E1219</f>
        <v>196.47000000000003</v>
      </c>
    </row>
    <row r="1220" spans="1:6" x14ac:dyDescent="0.25">
      <c r="A1220" s="154"/>
      <c r="B1220" s="155"/>
      <c r="C1220" s="155"/>
      <c r="D1220" s="180"/>
      <c r="E1220" s="157" t="s">
        <v>117</v>
      </c>
      <c r="F1220" s="160">
        <f>SUM(F1219)</f>
        <v>196.47000000000003</v>
      </c>
    </row>
    <row r="1221" spans="1:6" x14ac:dyDescent="0.25">
      <c r="A1221" s="159" t="s">
        <v>118</v>
      </c>
      <c r="B1221" s="155"/>
      <c r="C1221" s="155"/>
      <c r="D1221" s="180"/>
      <c r="E1221" s="157"/>
      <c r="F1221" s="158"/>
    </row>
    <row r="1222" spans="1:6" x14ac:dyDescent="0.25">
      <c r="A1222" s="174"/>
      <c r="B1222" s="175"/>
      <c r="C1222" s="175"/>
      <c r="D1222" s="177"/>
      <c r="E1222" s="178"/>
      <c r="F1222" s="179"/>
    </row>
    <row r="1223" spans="1:6" x14ac:dyDescent="0.25">
      <c r="A1223" s="154"/>
      <c r="B1223" s="155"/>
      <c r="C1223" s="155"/>
      <c r="D1223" s="180"/>
      <c r="E1223" s="157" t="s">
        <v>119</v>
      </c>
      <c r="F1223" s="179">
        <v>0</v>
      </c>
    </row>
    <row r="1224" spans="1:6" x14ac:dyDescent="0.25">
      <c r="A1224" s="154"/>
      <c r="B1224" s="155"/>
      <c r="C1224" s="155"/>
      <c r="D1224" s="180"/>
      <c r="E1224" s="157"/>
      <c r="F1224" s="158"/>
    </row>
    <row r="1225" spans="1:6" ht="16.5" thickBot="1" x14ac:dyDescent="0.3">
      <c r="A1225" s="162"/>
      <c r="B1225" s="182"/>
      <c r="C1225" s="203"/>
      <c r="D1225" s="184" t="s">
        <v>120</v>
      </c>
      <c r="E1225" s="185">
        <f>F1214+F1217+F1220</f>
        <v>43727.87</v>
      </c>
      <c r="F1225" s="186">
        <f>ROUND(E1225,0)</f>
        <v>43728</v>
      </c>
    </row>
    <row r="1226" spans="1:6" ht="16.5" thickTop="1" x14ac:dyDescent="0.25"/>
    <row r="1227" spans="1:6" ht="16.5" thickBot="1" x14ac:dyDescent="0.3"/>
    <row r="1228" spans="1:6" ht="16.5" thickTop="1" x14ac:dyDescent="0.25">
      <c r="A1228" s="332" t="s">
        <v>414</v>
      </c>
      <c r="B1228" s="333"/>
      <c r="C1228" s="333"/>
      <c r="D1228" s="333"/>
      <c r="E1228" s="149"/>
      <c r="F1228" s="163" t="s">
        <v>327</v>
      </c>
    </row>
    <row r="1229" spans="1:6" x14ac:dyDescent="0.25">
      <c r="A1229" s="334"/>
      <c r="B1229" s="335"/>
      <c r="C1229" s="335"/>
      <c r="D1229" s="335"/>
      <c r="E1229" s="152"/>
      <c r="F1229" s="164">
        <v>6.22</v>
      </c>
    </row>
    <row r="1230" spans="1:6" x14ac:dyDescent="0.25">
      <c r="A1230" s="188" t="s">
        <v>98</v>
      </c>
      <c r="B1230" s="189" t="s">
        <v>13</v>
      </c>
      <c r="C1230" s="189" t="s">
        <v>99</v>
      </c>
      <c r="D1230" s="191" t="s">
        <v>100</v>
      </c>
      <c r="E1230" s="192" t="s">
        <v>101</v>
      </c>
      <c r="F1230" s="179" t="s">
        <v>102</v>
      </c>
    </row>
    <row r="1231" spans="1:6" x14ac:dyDescent="0.25">
      <c r="A1231" s="165"/>
      <c r="B1231" s="166"/>
      <c r="C1231" s="166"/>
      <c r="D1231" s="168"/>
      <c r="E1231" s="157"/>
      <c r="F1231" s="158"/>
    </row>
    <row r="1232" spans="1:6" x14ac:dyDescent="0.25">
      <c r="A1232" s="169" t="s">
        <v>103</v>
      </c>
      <c r="B1232" s="166"/>
      <c r="C1232" s="166"/>
      <c r="D1232" s="168"/>
      <c r="E1232" s="157"/>
      <c r="F1232" s="158"/>
    </row>
    <row r="1233" spans="1:6" x14ac:dyDescent="0.25">
      <c r="A1233" s="193" t="s">
        <v>415</v>
      </c>
      <c r="B1233" s="194" t="s">
        <v>13</v>
      </c>
      <c r="C1233" s="194">
        <v>0.04</v>
      </c>
      <c r="D1233" s="196"/>
      <c r="E1233" s="216">
        <v>2100</v>
      </c>
      <c r="F1233" s="179">
        <f t="shared" ref="F1233:F1236" si="61">+(1+(D1233/100))*C1233*E1233</f>
        <v>84</v>
      </c>
    </row>
    <row r="1234" spans="1:6" x14ac:dyDescent="0.25">
      <c r="A1234" s="193" t="s">
        <v>416</v>
      </c>
      <c r="B1234" s="194" t="s">
        <v>13</v>
      </c>
      <c r="C1234" s="194">
        <v>0.5</v>
      </c>
      <c r="D1234" s="196"/>
      <c r="E1234" s="178">
        <v>670</v>
      </c>
      <c r="F1234" s="179">
        <f t="shared" si="61"/>
        <v>335</v>
      </c>
    </row>
    <row r="1235" spans="1:6" x14ac:dyDescent="0.25">
      <c r="A1235" s="193" t="s">
        <v>417</v>
      </c>
      <c r="B1235" s="194" t="s">
        <v>13</v>
      </c>
      <c r="C1235" s="194">
        <v>0.33500000000000002</v>
      </c>
      <c r="D1235" s="196"/>
      <c r="E1235" s="216">
        <v>3650</v>
      </c>
      <c r="F1235" s="179">
        <f t="shared" si="61"/>
        <v>1222.75</v>
      </c>
    </row>
    <row r="1236" spans="1:6" x14ac:dyDescent="0.25">
      <c r="A1236" s="193" t="s">
        <v>418</v>
      </c>
      <c r="B1236" s="194" t="s">
        <v>13</v>
      </c>
      <c r="C1236" s="194">
        <v>0.33</v>
      </c>
      <c r="D1236" s="196"/>
      <c r="E1236" s="178">
        <v>71150</v>
      </c>
      <c r="F1236" s="179">
        <f t="shared" si="61"/>
        <v>23479.5</v>
      </c>
    </row>
    <row r="1237" spans="1:6" x14ac:dyDescent="0.25">
      <c r="A1237" s="165"/>
      <c r="B1237" s="166"/>
      <c r="C1237" s="166"/>
      <c r="D1237" s="168"/>
      <c r="E1237" s="157" t="s">
        <v>110</v>
      </c>
      <c r="F1237" s="197">
        <f>SUM(F1236)</f>
        <v>23479.5</v>
      </c>
    </row>
    <row r="1238" spans="1:6" x14ac:dyDescent="0.25">
      <c r="A1238" s="169" t="s">
        <v>111</v>
      </c>
      <c r="B1238" s="166"/>
      <c r="C1238" s="166"/>
      <c r="D1238" s="168"/>
      <c r="E1238" s="157"/>
      <c r="F1238" s="158"/>
    </row>
    <row r="1239" spans="1:6" x14ac:dyDescent="0.25">
      <c r="A1239" s="193" t="s">
        <v>146</v>
      </c>
      <c r="B1239" s="194" t="s">
        <v>113</v>
      </c>
      <c r="C1239" s="194">
        <v>0.08</v>
      </c>
      <c r="D1239" s="196"/>
      <c r="E1239" s="178">
        <v>39294</v>
      </c>
      <c r="F1239" s="179">
        <f t="shared" ref="F1239" si="62">+(1+(D1239/100))*C1239*E1239</f>
        <v>3143.52</v>
      </c>
    </row>
    <row r="1240" spans="1:6" x14ac:dyDescent="0.25">
      <c r="A1240" s="165"/>
      <c r="B1240" s="166"/>
      <c r="C1240" s="166"/>
      <c r="D1240" s="168"/>
      <c r="E1240" s="157" t="s">
        <v>147</v>
      </c>
      <c r="F1240" s="197">
        <f>SUM(F1239)</f>
        <v>3143.52</v>
      </c>
    </row>
    <row r="1241" spans="1:6" x14ac:dyDescent="0.25">
      <c r="A1241" s="170" t="s">
        <v>115</v>
      </c>
      <c r="B1241" s="166"/>
      <c r="C1241" s="166"/>
      <c r="D1241" s="168"/>
      <c r="E1241" s="157"/>
      <c r="F1241" s="158"/>
    </row>
    <row r="1242" spans="1:6" x14ac:dyDescent="0.25">
      <c r="A1242" s="193" t="s">
        <v>116</v>
      </c>
      <c r="B1242" s="194" t="s">
        <v>59</v>
      </c>
      <c r="C1242" s="194">
        <v>0.35199999999999998</v>
      </c>
      <c r="D1242" s="196"/>
      <c r="E1242" s="178">
        <v>1690</v>
      </c>
      <c r="F1242" s="179">
        <f t="shared" ref="F1242" si="63">+(1+(D1242/100))*C1242*E1242</f>
        <v>594.88</v>
      </c>
    </row>
    <row r="1243" spans="1:6" x14ac:dyDescent="0.25">
      <c r="A1243" s="165"/>
      <c r="B1243" s="166"/>
      <c r="C1243" s="166"/>
      <c r="D1243" s="168"/>
      <c r="E1243" s="157" t="s">
        <v>117</v>
      </c>
      <c r="F1243" s="197">
        <f>SUM(F1242)</f>
        <v>594.88</v>
      </c>
    </row>
    <row r="1244" spans="1:6" x14ac:dyDescent="0.25">
      <c r="A1244" s="169" t="s">
        <v>118</v>
      </c>
      <c r="B1244" s="166"/>
      <c r="C1244" s="166"/>
      <c r="D1244" s="168"/>
      <c r="E1244" s="157"/>
      <c r="F1244" s="158"/>
    </row>
    <row r="1245" spans="1:6" x14ac:dyDescent="0.25">
      <c r="A1245" s="193"/>
      <c r="B1245" s="194"/>
      <c r="C1245" s="194"/>
      <c r="D1245" s="196"/>
      <c r="E1245" s="178"/>
      <c r="F1245" s="179"/>
    </row>
    <row r="1246" spans="1:6" x14ac:dyDescent="0.25">
      <c r="A1246" s="165"/>
      <c r="B1246" s="166"/>
      <c r="C1246" s="166"/>
      <c r="D1246" s="168"/>
      <c r="E1246" s="157" t="s">
        <v>160</v>
      </c>
      <c r="F1246" s="179">
        <v>0</v>
      </c>
    </row>
    <row r="1247" spans="1:6" x14ac:dyDescent="0.25">
      <c r="A1247" s="165"/>
      <c r="B1247" s="166"/>
      <c r="C1247" s="166"/>
      <c r="D1247" s="168"/>
      <c r="E1247" s="157"/>
      <c r="F1247" s="158"/>
    </row>
    <row r="1248" spans="1:6" ht="16.5" thickBot="1" x14ac:dyDescent="0.3">
      <c r="A1248" s="171"/>
      <c r="B1248" s="198"/>
      <c r="C1248" s="209"/>
      <c r="D1248" s="200" t="s">
        <v>120</v>
      </c>
      <c r="E1248" s="185">
        <f>F1237+F1240+F1243</f>
        <v>27217.9</v>
      </c>
      <c r="F1248" s="186">
        <f>ROUND(E1248,0)</f>
        <v>27218</v>
      </c>
    </row>
    <row r="1249" spans="1:6" ht="16.5" thickTop="1" x14ac:dyDescent="0.25"/>
    <row r="1250" spans="1:6" ht="16.5" thickBot="1" x14ac:dyDescent="0.3"/>
    <row r="1251" spans="1:6" ht="16.5" thickTop="1" x14ac:dyDescent="0.25">
      <c r="A1251" s="332" t="s">
        <v>420</v>
      </c>
      <c r="B1251" s="333"/>
      <c r="C1251" s="333"/>
      <c r="D1251" s="333"/>
      <c r="E1251" s="149"/>
      <c r="F1251" s="163" t="s">
        <v>268</v>
      </c>
    </row>
    <row r="1252" spans="1:6" x14ac:dyDescent="0.25">
      <c r="A1252" s="334"/>
      <c r="B1252" s="335"/>
      <c r="C1252" s="335"/>
      <c r="D1252" s="335"/>
      <c r="E1252" s="152"/>
      <c r="F1252" s="164">
        <v>6.23</v>
      </c>
    </row>
    <row r="1253" spans="1:6" x14ac:dyDescent="0.25">
      <c r="A1253" s="188" t="s">
        <v>98</v>
      </c>
      <c r="B1253" s="189" t="s">
        <v>13</v>
      </c>
      <c r="C1253" s="189" t="s">
        <v>99</v>
      </c>
      <c r="D1253" s="191" t="s">
        <v>100</v>
      </c>
      <c r="E1253" s="192" t="s">
        <v>101</v>
      </c>
      <c r="F1253" s="179" t="s">
        <v>102</v>
      </c>
    </row>
    <row r="1254" spans="1:6" x14ac:dyDescent="0.25">
      <c r="A1254" s="165"/>
      <c r="B1254" s="166"/>
      <c r="C1254" s="166"/>
      <c r="D1254" s="168"/>
      <c r="E1254" s="157"/>
      <c r="F1254" s="158"/>
    </row>
    <row r="1255" spans="1:6" x14ac:dyDescent="0.25">
      <c r="A1255" s="169" t="s">
        <v>103</v>
      </c>
      <c r="B1255" s="166"/>
      <c r="C1255" s="166"/>
      <c r="D1255" s="168"/>
      <c r="E1255" s="157"/>
      <c r="F1255" s="158"/>
    </row>
    <row r="1256" spans="1:6" x14ac:dyDescent="0.25">
      <c r="A1256" s="193" t="s">
        <v>420</v>
      </c>
      <c r="B1256" s="194" t="s">
        <v>13</v>
      </c>
      <c r="C1256" s="194">
        <v>1</v>
      </c>
      <c r="D1256" s="196"/>
      <c r="E1256" s="178">
        <v>6209</v>
      </c>
      <c r="F1256" s="179">
        <f t="shared" ref="F1256" si="64">+(1+(D1256/100))*C1256*E1256</f>
        <v>6209</v>
      </c>
    </row>
    <row r="1257" spans="1:6" x14ac:dyDescent="0.25">
      <c r="A1257" s="165"/>
      <c r="B1257" s="166"/>
      <c r="C1257" s="166"/>
      <c r="D1257" s="168"/>
      <c r="E1257" s="157" t="s">
        <v>110</v>
      </c>
      <c r="F1257" s="197">
        <f>SUM(F1256)</f>
        <v>6209</v>
      </c>
    </row>
    <row r="1258" spans="1:6" x14ac:dyDescent="0.25">
      <c r="A1258" s="169" t="s">
        <v>111</v>
      </c>
      <c r="B1258" s="166"/>
      <c r="C1258" s="166"/>
      <c r="D1258" s="168"/>
      <c r="E1258" s="157"/>
      <c r="F1258" s="158"/>
    </row>
    <row r="1259" spans="1:6" x14ac:dyDescent="0.25">
      <c r="A1259" s="193" t="s">
        <v>146</v>
      </c>
      <c r="B1259" s="194" t="s">
        <v>113</v>
      </c>
      <c r="C1259" s="194">
        <v>0.04</v>
      </c>
      <c r="D1259" s="196"/>
      <c r="E1259" s="178">
        <v>39294</v>
      </c>
      <c r="F1259" s="179">
        <f t="shared" ref="F1259" si="65">+(1+(D1259/100))*C1259*E1259</f>
        <v>1571.76</v>
      </c>
    </row>
    <row r="1260" spans="1:6" x14ac:dyDescent="0.25">
      <c r="A1260" s="165"/>
      <c r="B1260" s="166"/>
      <c r="C1260" s="166"/>
      <c r="D1260" s="168"/>
      <c r="E1260" s="157" t="s">
        <v>147</v>
      </c>
      <c r="F1260" s="197">
        <f>SUM(F1259)</f>
        <v>1571.76</v>
      </c>
    </row>
    <row r="1261" spans="1:6" x14ac:dyDescent="0.25">
      <c r="A1261" s="170" t="s">
        <v>115</v>
      </c>
      <c r="B1261" s="166"/>
      <c r="C1261" s="166"/>
      <c r="D1261" s="168"/>
      <c r="E1261" s="157"/>
      <c r="F1261" s="158"/>
    </row>
    <row r="1262" spans="1:6" x14ac:dyDescent="0.25">
      <c r="A1262" s="193" t="s">
        <v>116</v>
      </c>
      <c r="B1262" s="194" t="s">
        <v>59</v>
      </c>
      <c r="C1262" s="194">
        <v>1</v>
      </c>
      <c r="D1262" s="196"/>
      <c r="E1262" s="178">
        <f>0.05*F1260</f>
        <v>78.588000000000008</v>
      </c>
      <c r="F1262" s="179">
        <f t="shared" ref="F1262" si="66">+(1+(D1262/100))*C1262*E1262</f>
        <v>78.588000000000008</v>
      </c>
    </row>
    <row r="1263" spans="1:6" x14ac:dyDescent="0.25">
      <c r="A1263" s="165"/>
      <c r="B1263" s="166"/>
      <c r="C1263" s="166"/>
      <c r="D1263" s="168"/>
      <c r="E1263" s="157" t="s">
        <v>117</v>
      </c>
      <c r="F1263" s="197">
        <f>SUM(F1262)</f>
        <v>78.588000000000008</v>
      </c>
    </row>
    <row r="1264" spans="1:6" x14ac:dyDescent="0.25">
      <c r="A1264" s="169" t="s">
        <v>118</v>
      </c>
      <c r="B1264" s="166"/>
      <c r="C1264" s="166"/>
      <c r="D1264" s="168"/>
      <c r="E1264" s="157"/>
      <c r="F1264" s="158"/>
    </row>
    <row r="1265" spans="1:6" x14ac:dyDescent="0.25">
      <c r="A1265" s="193"/>
      <c r="B1265" s="194"/>
      <c r="C1265" s="194"/>
      <c r="D1265" s="196"/>
      <c r="E1265" s="178"/>
      <c r="F1265" s="179"/>
    </row>
    <row r="1266" spans="1:6" x14ac:dyDescent="0.25">
      <c r="A1266" s="165"/>
      <c r="B1266" s="166"/>
      <c r="C1266" s="166"/>
      <c r="D1266" s="168"/>
      <c r="E1266" s="157" t="s">
        <v>160</v>
      </c>
      <c r="F1266" s="179">
        <v>0</v>
      </c>
    </row>
    <row r="1267" spans="1:6" x14ac:dyDescent="0.25">
      <c r="A1267" s="165"/>
      <c r="B1267" s="166"/>
      <c r="C1267" s="166"/>
      <c r="D1267" s="168"/>
      <c r="E1267" s="157"/>
      <c r="F1267" s="158"/>
    </row>
    <row r="1268" spans="1:6" ht="16.5" thickBot="1" x14ac:dyDescent="0.3">
      <c r="A1268" s="171"/>
      <c r="B1268" s="198"/>
      <c r="C1268" s="209"/>
      <c r="D1268" s="200" t="s">
        <v>120</v>
      </c>
      <c r="E1268" s="185">
        <f>F1257+F1260+F1263</f>
        <v>7859.348</v>
      </c>
      <c r="F1268" s="186">
        <f>ROUND(E1268,0)</f>
        <v>7859</v>
      </c>
    </row>
    <row r="1269" spans="1:6" ht="16.5" thickTop="1" x14ac:dyDescent="0.25"/>
    <row r="1270" spans="1:6" ht="16.5" thickBot="1" x14ac:dyDescent="0.3"/>
    <row r="1271" spans="1:6" ht="16.5" thickTop="1" x14ac:dyDescent="0.25">
      <c r="A1271" s="332" t="s">
        <v>184</v>
      </c>
      <c r="B1271" s="333"/>
      <c r="C1271" s="333"/>
      <c r="D1271" s="333"/>
      <c r="E1271" s="149"/>
      <c r="F1271" s="163" t="s">
        <v>327</v>
      </c>
    </row>
    <row r="1272" spans="1:6" x14ac:dyDescent="0.25">
      <c r="A1272" s="334"/>
      <c r="B1272" s="335"/>
      <c r="C1272" s="335"/>
      <c r="D1272" s="335"/>
      <c r="E1272" s="152"/>
      <c r="F1272" s="164">
        <v>6.24</v>
      </c>
    </row>
    <row r="1273" spans="1:6" x14ac:dyDescent="0.25">
      <c r="A1273" s="188" t="s">
        <v>98</v>
      </c>
      <c r="B1273" s="189" t="s">
        <v>13</v>
      </c>
      <c r="C1273" s="189" t="s">
        <v>99</v>
      </c>
      <c r="D1273" s="191" t="s">
        <v>100</v>
      </c>
      <c r="E1273" s="192" t="s">
        <v>101</v>
      </c>
      <c r="F1273" s="179" t="s">
        <v>102</v>
      </c>
    </row>
    <row r="1274" spans="1:6" x14ac:dyDescent="0.25">
      <c r="A1274" s="165"/>
      <c r="B1274" s="166"/>
      <c r="C1274" s="166"/>
      <c r="D1274" s="168"/>
      <c r="E1274" s="157"/>
      <c r="F1274" s="158"/>
    </row>
    <row r="1275" spans="1:6" x14ac:dyDescent="0.25">
      <c r="A1275" s="169" t="s">
        <v>103</v>
      </c>
      <c r="B1275" s="166"/>
      <c r="C1275" s="166"/>
      <c r="D1275" s="168"/>
      <c r="E1275" s="157"/>
      <c r="F1275" s="158"/>
    </row>
    <row r="1276" spans="1:6" x14ac:dyDescent="0.25">
      <c r="A1276" s="193" t="s">
        <v>178</v>
      </c>
      <c r="B1276" s="194" t="s">
        <v>13</v>
      </c>
      <c r="C1276" s="194">
        <v>0.04</v>
      </c>
      <c r="D1276" s="196"/>
      <c r="E1276" s="216">
        <v>2100</v>
      </c>
      <c r="F1276" s="179">
        <f t="shared" ref="F1276:F1279" si="67">+(1+(D1276/100))*C1276*E1276</f>
        <v>84</v>
      </c>
    </row>
    <row r="1277" spans="1:6" x14ac:dyDescent="0.25">
      <c r="A1277" s="193" t="s">
        <v>151</v>
      </c>
      <c r="B1277" s="194" t="s">
        <v>13</v>
      </c>
      <c r="C1277" s="194">
        <v>0.5</v>
      </c>
      <c r="D1277" s="196"/>
      <c r="E1277" s="178">
        <v>670</v>
      </c>
      <c r="F1277" s="179">
        <f t="shared" si="67"/>
        <v>335</v>
      </c>
    </row>
    <row r="1278" spans="1:6" x14ac:dyDescent="0.25">
      <c r="A1278" s="193" t="s">
        <v>156</v>
      </c>
      <c r="B1278" s="194" t="s">
        <v>13</v>
      </c>
      <c r="C1278" s="194">
        <v>0.33500000000000002</v>
      </c>
      <c r="D1278" s="196"/>
      <c r="E1278" s="216">
        <v>2600</v>
      </c>
      <c r="F1278" s="179">
        <f t="shared" si="67"/>
        <v>871</v>
      </c>
    </row>
    <row r="1279" spans="1:6" x14ac:dyDescent="0.25">
      <c r="A1279" s="193" t="s">
        <v>159</v>
      </c>
      <c r="B1279" s="194" t="s">
        <v>13</v>
      </c>
      <c r="C1279" s="194">
        <v>0.33500000000000002</v>
      </c>
      <c r="D1279" s="196"/>
      <c r="E1279" s="216">
        <v>34900</v>
      </c>
      <c r="F1279" s="179">
        <f t="shared" si="67"/>
        <v>11691.5</v>
      </c>
    </row>
    <row r="1280" spans="1:6" x14ac:dyDescent="0.25">
      <c r="A1280" s="165"/>
      <c r="B1280" s="166"/>
      <c r="C1280" s="166"/>
      <c r="D1280" s="168"/>
      <c r="E1280" s="157" t="s">
        <v>110</v>
      </c>
      <c r="F1280" s="197">
        <f>SUM(F1276:F1279)</f>
        <v>12981.5</v>
      </c>
    </row>
    <row r="1281" spans="1:6" x14ac:dyDescent="0.25">
      <c r="A1281" s="169" t="s">
        <v>111</v>
      </c>
      <c r="B1281" s="166"/>
      <c r="C1281" s="166"/>
      <c r="D1281" s="168"/>
      <c r="E1281" s="157"/>
      <c r="F1281" s="158"/>
    </row>
    <row r="1282" spans="1:6" x14ac:dyDescent="0.25">
      <c r="A1282" s="193" t="s">
        <v>146</v>
      </c>
      <c r="B1282" s="194" t="s">
        <v>113</v>
      </c>
      <c r="C1282" s="194">
        <v>0.06</v>
      </c>
      <c r="D1282" s="196"/>
      <c r="E1282" s="178">
        <v>39294</v>
      </c>
      <c r="F1282" s="179">
        <f t="shared" ref="F1282" si="68">+(1+(D1282/100))*C1282*E1282</f>
        <v>2357.64</v>
      </c>
    </row>
    <row r="1283" spans="1:6" x14ac:dyDescent="0.25">
      <c r="A1283" s="165"/>
      <c r="B1283" s="166"/>
      <c r="C1283" s="166"/>
      <c r="D1283" s="168"/>
      <c r="E1283" s="157" t="s">
        <v>147</v>
      </c>
      <c r="F1283" s="197">
        <f>SUM(F1282)</f>
        <v>2357.64</v>
      </c>
    </row>
    <row r="1284" spans="1:6" x14ac:dyDescent="0.25">
      <c r="A1284" s="170" t="s">
        <v>115</v>
      </c>
      <c r="B1284" s="166"/>
      <c r="C1284" s="166"/>
      <c r="D1284" s="168"/>
      <c r="E1284" s="157"/>
      <c r="F1284" s="158"/>
    </row>
    <row r="1285" spans="1:6" x14ac:dyDescent="0.25">
      <c r="A1285" s="193" t="s">
        <v>116</v>
      </c>
      <c r="B1285" s="194" t="s">
        <v>59</v>
      </c>
      <c r="C1285" s="194">
        <v>1</v>
      </c>
      <c r="D1285" s="196"/>
      <c r="E1285" s="178">
        <f>0.05*F1283</f>
        <v>117.88200000000001</v>
      </c>
      <c r="F1285" s="179">
        <f t="shared" ref="F1285" si="69">+(1+(D1285/100))*C1285*E1285</f>
        <v>117.88200000000001</v>
      </c>
    </row>
    <row r="1286" spans="1:6" x14ac:dyDescent="0.25">
      <c r="A1286" s="165"/>
      <c r="B1286" s="166"/>
      <c r="C1286" s="166"/>
      <c r="D1286" s="168"/>
      <c r="E1286" s="157" t="s">
        <v>117</v>
      </c>
      <c r="F1286" s="197">
        <f>SUM(F1285)</f>
        <v>117.88200000000001</v>
      </c>
    </row>
    <row r="1287" spans="1:6" x14ac:dyDescent="0.25">
      <c r="A1287" s="169" t="s">
        <v>118</v>
      </c>
      <c r="B1287" s="166"/>
      <c r="C1287" s="166"/>
      <c r="D1287" s="168"/>
      <c r="E1287" s="157"/>
      <c r="F1287" s="158"/>
    </row>
    <row r="1288" spans="1:6" x14ac:dyDescent="0.25">
      <c r="A1288" s="193"/>
      <c r="B1288" s="194"/>
      <c r="C1288" s="194"/>
      <c r="D1288" s="196"/>
      <c r="E1288" s="178"/>
      <c r="F1288" s="179"/>
    </row>
    <row r="1289" spans="1:6" x14ac:dyDescent="0.25">
      <c r="A1289" s="165"/>
      <c r="B1289" s="166"/>
      <c r="C1289" s="166"/>
      <c r="D1289" s="168"/>
      <c r="E1289" s="157" t="s">
        <v>160</v>
      </c>
      <c r="F1289" s="179">
        <v>0</v>
      </c>
    </row>
    <row r="1290" spans="1:6" x14ac:dyDescent="0.25">
      <c r="A1290" s="165"/>
      <c r="B1290" s="166"/>
      <c r="C1290" s="166"/>
      <c r="D1290" s="168"/>
      <c r="E1290" s="157"/>
      <c r="F1290" s="158"/>
    </row>
    <row r="1291" spans="1:6" ht="16.5" thickBot="1" x14ac:dyDescent="0.3">
      <c r="A1291" s="171"/>
      <c r="B1291" s="198"/>
      <c r="C1291" s="209"/>
      <c r="D1291" s="200" t="s">
        <v>120</v>
      </c>
      <c r="E1291" s="185">
        <f>F1280+F1283+F1286</f>
        <v>15457.021999999999</v>
      </c>
      <c r="F1291" s="186">
        <f>ROUND(E1291,0)</f>
        <v>15457</v>
      </c>
    </row>
    <row r="1292" spans="1:6" ht="16.5" thickTop="1" x14ac:dyDescent="0.25"/>
    <row r="1293" spans="1:6" ht="16.5" thickBot="1" x14ac:dyDescent="0.3"/>
    <row r="1294" spans="1:6" ht="16.5" thickTop="1" x14ac:dyDescent="0.25">
      <c r="A1294" s="332" t="s">
        <v>421</v>
      </c>
      <c r="B1294" s="333"/>
      <c r="C1294" s="333"/>
      <c r="D1294" s="333"/>
      <c r="E1294" s="149"/>
      <c r="F1294" s="163" t="s">
        <v>268</v>
      </c>
    </row>
    <row r="1295" spans="1:6" x14ac:dyDescent="0.25">
      <c r="A1295" s="334"/>
      <c r="B1295" s="335"/>
      <c r="C1295" s="335"/>
      <c r="D1295" s="335"/>
      <c r="E1295" s="152"/>
      <c r="F1295" s="164">
        <v>6.25</v>
      </c>
    </row>
    <row r="1296" spans="1:6" x14ac:dyDescent="0.25">
      <c r="A1296" s="188" t="s">
        <v>98</v>
      </c>
      <c r="B1296" s="189" t="s">
        <v>13</v>
      </c>
      <c r="C1296" s="189" t="s">
        <v>99</v>
      </c>
      <c r="D1296" s="191" t="s">
        <v>100</v>
      </c>
      <c r="E1296" s="192" t="s">
        <v>101</v>
      </c>
      <c r="F1296" s="179" t="s">
        <v>102</v>
      </c>
    </row>
    <row r="1297" spans="1:6" x14ac:dyDescent="0.25">
      <c r="A1297" s="165"/>
      <c r="B1297" s="166"/>
      <c r="C1297" s="166"/>
      <c r="D1297" s="168"/>
      <c r="E1297" s="157"/>
      <c r="F1297" s="158"/>
    </row>
    <row r="1298" spans="1:6" x14ac:dyDescent="0.25">
      <c r="A1298" s="169" t="s">
        <v>103</v>
      </c>
      <c r="B1298" s="166"/>
      <c r="C1298" s="166"/>
      <c r="D1298" s="168"/>
      <c r="E1298" s="157"/>
      <c r="F1298" s="158"/>
    </row>
    <row r="1299" spans="1:6" x14ac:dyDescent="0.25">
      <c r="A1299" s="193" t="s">
        <v>422</v>
      </c>
      <c r="B1299" s="194" t="s">
        <v>13</v>
      </c>
      <c r="C1299" s="194">
        <v>1</v>
      </c>
      <c r="D1299" s="196"/>
      <c r="E1299" s="178">
        <v>12450</v>
      </c>
      <c r="F1299" s="179">
        <f t="shared" ref="F1299" si="70">+(1+(D1299/100))*C1299*E1299</f>
        <v>12450</v>
      </c>
    </row>
    <row r="1300" spans="1:6" x14ac:dyDescent="0.25">
      <c r="A1300" s="165"/>
      <c r="B1300" s="166"/>
      <c r="C1300" s="166"/>
      <c r="D1300" s="168"/>
      <c r="E1300" s="157" t="s">
        <v>110</v>
      </c>
      <c r="F1300" s="197">
        <f>SUM(F1299)</f>
        <v>12450</v>
      </c>
    </row>
    <row r="1301" spans="1:6" x14ac:dyDescent="0.25">
      <c r="A1301" s="169" t="s">
        <v>111</v>
      </c>
      <c r="B1301" s="166"/>
      <c r="C1301" s="166"/>
      <c r="D1301" s="168"/>
      <c r="E1301" s="157"/>
      <c r="F1301" s="158"/>
    </row>
    <row r="1302" spans="1:6" x14ac:dyDescent="0.25">
      <c r="A1302" s="193" t="s">
        <v>146</v>
      </c>
      <c r="B1302" s="194" t="s">
        <v>113</v>
      </c>
      <c r="C1302" s="194">
        <v>0.25</v>
      </c>
      <c r="D1302" s="196"/>
      <c r="E1302" s="178">
        <v>39294</v>
      </c>
      <c r="F1302" s="179">
        <f t="shared" ref="F1302" si="71">+(1+(D1302/100))*C1302*E1302</f>
        <v>9823.5</v>
      </c>
    </row>
    <row r="1303" spans="1:6" x14ac:dyDescent="0.25">
      <c r="A1303" s="165"/>
      <c r="B1303" s="166"/>
      <c r="C1303" s="166"/>
      <c r="D1303" s="168"/>
      <c r="E1303" s="157" t="s">
        <v>147</v>
      </c>
      <c r="F1303" s="197">
        <f>SUM(F1302)</f>
        <v>9823.5</v>
      </c>
    </row>
    <row r="1304" spans="1:6" x14ac:dyDescent="0.25">
      <c r="A1304" s="170" t="s">
        <v>115</v>
      </c>
      <c r="B1304" s="166"/>
      <c r="C1304" s="166"/>
      <c r="D1304" s="168"/>
      <c r="E1304" s="157"/>
      <c r="F1304" s="158"/>
    </row>
    <row r="1305" spans="1:6" x14ac:dyDescent="0.25">
      <c r="A1305" s="193" t="s">
        <v>116</v>
      </c>
      <c r="B1305" s="194" t="s">
        <v>59</v>
      </c>
      <c r="C1305" s="194">
        <v>1</v>
      </c>
      <c r="D1305" s="196"/>
      <c r="E1305" s="178">
        <f>0.05*F1303</f>
        <v>491.17500000000001</v>
      </c>
      <c r="F1305" s="179">
        <f t="shared" ref="F1305" si="72">+(1+(D1305/100))*C1305*E1305</f>
        <v>491.17500000000001</v>
      </c>
    </row>
    <row r="1306" spans="1:6" x14ac:dyDescent="0.25">
      <c r="A1306" s="165"/>
      <c r="B1306" s="166"/>
      <c r="C1306" s="166"/>
      <c r="D1306" s="168"/>
      <c r="E1306" s="157" t="s">
        <v>117</v>
      </c>
      <c r="F1306" s="197">
        <f>SUM(F1305)</f>
        <v>491.17500000000001</v>
      </c>
    </row>
    <row r="1307" spans="1:6" x14ac:dyDescent="0.25">
      <c r="A1307" s="169" t="s">
        <v>118</v>
      </c>
      <c r="B1307" s="166"/>
      <c r="C1307" s="166"/>
      <c r="D1307" s="168"/>
      <c r="E1307" s="157"/>
      <c r="F1307" s="158"/>
    </row>
    <row r="1308" spans="1:6" x14ac:dyDescent="0.25">
      <c r="A1308" s="193"/>
      <c r="B1308" s="194"/>
      <c r="C1308" s="194"/>
      <c r="D1308" s="196"/>
      <c r="E1308" s="178"/>
      <c r="F1308" s="179"/>
    </row>
    <row r="1309" spans="1:6" x14ac:dyDescent="0.25">
      <c r="A1309" s="165"/>
      <c r="B1309" s="166"/>
      <c r="C1309" s="166"/>
      <c r="D1309" s="168"/>
      <c r="E1309" s="157" t="s">
        <v>160</v>
      </c>
      <c r="F1309" s="179">
        <v>0</v>
      </c>
    </row>
    <row r="1310" spans="1:6" x14ac:dyDescent="0.25">
      <c r="A1310" s="165"/>
      <c r="B1310" s="166"/>
      <c r="C1310" s="166"/>
      <c r="D1310" s="168"/>
      <c r="E1310" s="157"/>
      <c r="F1310" s="158"/>
    </row>
    <row r="1311" spans="1:6" ht="16.5" thickBot="1" x14ac:dyDescent="0.3">
      <c r="A1311" s="171"/>
      <c r="B1311" s="198"/>
      <c r="C1311" s="209"/>
      <c r="D1311" s="200" t="s">
        <v>120</v>
      </c>
      <c r="E1311" s="185">
        <f>F1300+F1303+F1306</f>
        <v>22764.674999999999</v>
      </c>
      <c r="F1311" s="186">
        <f>ROUND(E1311,0)</f>
        <v>22765</v>
      </c>
    </row>
    <row r="1312" spans="1:6" ht="16.5" thickTop="1" x14ac:dyDescent="0.25"/>
    <row r="1313" spans="1:6" ht="16.5" thickBot="1" x14ac:dyDescent="0.3"/>
    <row r="1314" spans="1:6" ht="16.5" thickTop="1" x14ac:dyDescent="0.25">
      <c r="A1314" s="332" t="s">
        <v>419</v>
      </c>
      <c r="B1314" s="333"/>
      <c r="C1314" s="333"/>
      <c r="D1314" s="333"/>
      <c r="E1314" s="149"/>
      <c r="F1314" s="163" t="s">
        <v>268</v>
      </c>
    </row>
    <row r="1315" spans="1:6" x14ac:dyDescent="0.25">
      <c r="A1315" s="334"/>
      <c r="B1315" s="335"/>
      <c r="C1315" s="335"/>
      <c r="D1315" s="335"/>
      <c r="E1315" s="152"/>
      <c r="F1315" s="164">
        <v>6.26</v>
      </c>
    </row>
    <row r="1316" spans="1:6" x14ac:dyDescent="0.25">
      <c r="A1316" s="188" t="s">
        <v>98</v>
      </c>
      <c r="B1316" s="189" t="s">
        <v>13</v>
      </c>
      <c r="C1316" s="189" t="s">
        <v>99</v>
      </c>
      <c r="D1316" s="191" t="s">
        <v>100</v>
      </c>
      <c r="E1316" s="192" t="s">
        <v>101</v>
      </c>
      <c r="F1316" s="179" t="s">
        <v>102</v>
      </c>
    </row>
    <row r="1317" spans="1:6" x14ac:dyDescent="0.25">
      <c r="A1317" s="165"/>
      <c r="B1317" s="166"/>
      <c r="C1317" s="166"/>
      <c r="D1317" s="168"/>
      <c r="E1317" s="157"/>
      <c r="F1317" s="158"/>
    </row>
    <row r="1318" spans="1:6" x14ac:dyDescent="0.25">
      <c r="A1318" s="169" t="s">
        <v>103</v>
      </c>
      <c r="B1318" s="166"/>
      <c r="C1318" s="166"/>
      <c r="D1318" s="168"/>
      <c r="E1318" s="157"/>
      <c r="F1318" s="158"/>
    </row>
    <row r="1319" spans="1:6" x14ac:dyDescent="0.25">
      <c r="A1319" s="193" t="s">
        <v>419</v>
      </c>
      <c r="B1319" s="194" t="s">
        <v>13</v>
      </c>
      <c r="C1319" s="194">
        <v>1</v>
      </c>
      <c r="D1319" s="196"/>
      <c r="E1319" s="178">
        <v>6300</v>
      </c>
      <c r="F1319" s="179">
        <f t="shared" ref="F1319" si="73">+(1+(D1319/100))*C1319*E1319</f>
        <v>6300</v>
      </c>
    </row>
    <row r="1320" spans="1:6" x14ac:dyDescent="0.25">
      <c r="A1320" s="165"/>
      <c r="B1320" s="166"/>
      <c r="C1320" s="166"/>
      <c r="D1320" s="168"/>
      <c r="E1320" s="157" t="s">
        <v>110</v>
      </c>
      <c r="F1320" s="197">
        <f>SUM(F1319)</f>
        <v>6300</v>
      </c>
    </row>
    <row r="1321" spans="1:6" x14ac:dyDescent="0.25">
      <c r="A1321" s="169" t="s">
        <v>111</v>
      </c>
      <c r="B1321" s="166"/>
      <c r="C1321" s="166"/>
      <c r="D1321" s="168"/>
      <c r="E1321" s="157"/>
      <c r="F1321" s="158"/>
    </row>
    <row r="1322" spans="1:6" x14ac:dyDescent="0.25">
      <c r="A1322" s="193" t="s">
        <v>146</v>
      </c>
      <c r="B1322" s="194" t="s">
        <v>113</v>
      </c>
      <c r="C1322" s="194">
        <v>0.02</v>
      </c>
      <c r="D1322" s="196"/>
      <c r="E1322" s="178">
        <v>39294</v>
      </c>
      <c r="F1322" s="179">
        <f t="shared" ref="F1322" si="74">+(1+(D1322/100))*C1322*E1322</f>
        <v>785.88</v>
      </c>
    </row>
    <row r="1323" spans="1:6" x14ac:dyDescent="0.25">
      <c r="A1323" s="165"/>
      <c r="B1323" s="166"/>
      <c r="C1323" s="166"/>
      <c r="D1323" s="168"/>
      <c r="E1323" s="157" t="s">
        <v>147</v>
      </c>
      <c r="F1323" s="197">
        <f>SUM(F1322)</f>
        <v>785.88</v>
      </c>
    </row>
    <row r="1324" spans="1:6" x14ac:dyDescent="0.25">
      <c r="A1324" s="170" t="s">
        <v>115</v>
      </c>
      <c r="B1324" s="166"/>
      <c r="C1324" s="166"/>
      <c r="D1324" s="168"/>
      <c r="E1324" s="157"/>
      <c r="F1324" s="158"/>
    </row>
    <row r="1325" spans="1:6" x14ac:dyDescent="0.25">
      <c r="A1325" s="193" t="s">
        <v>116</v>
      </c>
      <c r="B1325" s="194" t="s">
        <v>59</v>
      </c>
      <c r="C1325" s="194">
        <v>1</v>
      </c>
      <c r="D1325" s="196"/>
      <c r="E1325" s="178">
        <f>0.05*F1323</f>
        <v>39.294000000000004</v>
      </c>
      <c r="F1325" s="179">
        <f t="shared" ref="F1325" si="75">+(1+(D1325/100))*C1325*E1325</f>
        <v>39.294000000000004</v>
      </c>
    </row>
    <row r="1326" spans="1:6" x14ac:dyDescent="0.25">
      <c r="A1326" s="165"/>
      <c r="B1326" s="166"/>
      <c r="C1326" s="166"/>
      <c r="D1326" s="168"/>
      <c r="E1326" s="157" t="s">
        <v>117</v>
      </c>
      <c r="F1326" s="197">
        <f>SUM(F1325)</f>
        <v>39.294000000000004</v>
      </c>
    </row>
    <row r="1327" spans="1:6" x14ac:dyDescent="0.25">
      <c r="A1327" s="169" t="s">
        <v>118</v>
      </c>
      <c r="B1327" s="166"/>
      <c r="C1327" s="166"/>
      <c r="D1327" s="168"/>
      <c r="E1327" s="157"/>
      <c r="F1327" s="158"/>
    </row>
    <row r="1328" spans="1:6" x14ac:dyDescent="0.25">
      <c r="A1328" s="193"/>
      <c r="B1328" s="194"/>
      <c r="C1328" s="194"/>
      <c r="D1328" s="196"/>
      <c r="E1328" s="178"/>
      <c r="F1328" s="179"/>
    </row>
    <row r="1329" spans="1:6" x14ac:dyDescent="0.25">
      <c r="A1329" s="165"/>
      <c r="B1329" s="166"/>
      <c r="C1329" s="166"/>
      <c r="D1329" s="168"/>
      <c r="E1329" s="157" t="s">
        <v>160</v>
      </c>
      <c r="F1329" s="179">
        <v>0</v>
      </c>
    </row>
    <row r="1330" spans="1:6" x14ac:dyDescent="0.25">
      <c r="A1330" s="165"/>
      <c r="B1330" s="166"/>
      <c r="C1330" s="166"/>
      <c r="D1330" s="168"/>
      <c r="E1330" s="157"/>
      <c r="F1330" s="158"/>
    </row>
    <row r="1331" spans="1:6" ht="16.5" thickBot="1" x14ac:dyDescent="0.3">
      <c r="A1331" s="171"/>
      <c r="B1331" s="198"/>
      <c r="C1331" s="209"/>
      <c r="D1331" s="200" t="s">
        <v>120</v>
      </c>
      <c r="E1331" s="185">
        <f>F1320+F1323+F1326</f>
        <v>7125.174</v>
      </c>
      <c r="F1331" s="186">
        <f>ROUND(E1331,0)</f>
        <v>7125</v>
      </c>
    </row>
    <row r="1332" spans="1:6" ht="16.5" thickTop="1" x14ac:dyDescent="0.25"/>
    <row r="1333" spans="1:6" ht="16.5" thickBot="1" x14ac:dyDescent="0.3"/>
    <row r="1334" spans="1:6" ht="16.5" thickTop="1" x14ac:dyDescent="0.25">
      <c r="A1334" s="328" t="s">
        <v>423</v>
      </c>
      <c r="B1334" s="329"/>
      <c r="C1334" s="329"/>
      <c r="D1334" s="329"/>
      <c r="E1334" s="172"/>
      <c r="F1334" s="150" t="s">
        <v>121</v>
      </c>
    </row>
    <row r="1335" spans="1:6" x14ac:dyDescent="0.25">
      <c r="A1335" s="330"/>
      <c r="B1335" s="331"/>
      <c r="C1335" s="331"/>
      <c r="D1335" s="331"/>
      <c r="E1335" s="173"/>
      <c r="F1335" s="153">
        <v>6.27</v>
      </c>
    </row>
    <row r="1336" spans="1:6" x14ac:dyDescent="0.25">
      <c r="A1336" s="174" t="s">
        <v>98</v>
      </c>
      <c r="B1336" s="175" t="s">
        <v>13</v>
      </c>
      <c r="C1336" s="175" t="s">
        <v>99</v>
      </c>
      <c r="D1336" s="177" t="s">
        <v>100</v>
      </c>
      <c r="E1336" s="178" t="s">
        <v>101</v>
      </c>
      <c r="F1336" s="179" t="s">
        <v>102</v>
      </c>
    </row>
    <row r="1337" spans="1:6" x14ac:dyDescent="0.25">
      <c r="A1337" s="154"/>
      <c r="B1337" s="155"/>
      <c r="C1337" s="155"/>
      <c r="D1337" s="180"/>
      <c r="E1337" s="157"/>
      <c r="F1337" s="158"/>
    </row>
    <row r="1338" spans="1:6" x14ac:dyDescent="0.25">
      <c r="A1338" s="159" t="s">
        <v>103</v>
      </c>
      <c r="B1338" s="155"/>
      <c r="C1338" s="155"/>
      <c r="D1338" s="180"/>
      <c r="E1338" s="157"/>
      <c r="F1338" s="158"/>
    </row>
    <row r="1339" spans="1:6" x14ac:dyDescent="0.25">
      <c r="A1339" s="174" t="s">
        <v>423</v>
      </c>
      <c r="B1339" s="175" t="s">
        <v>13</v>
      </c>
      <c r="C1339" s="175">
        <v>1</v>
      </c>
      <c r="D1339" s="177"/>
      <c r="E1339" s="178">
        <v>35900</v>
      </c>
      <c r="F1339" s="179">
        <f t="shared" ref="F1339:F1340" si="76">+(1+(D1339/100))*C1339*E1339</f>
        <v>35900</v>
      </c>
    </row>
    <row r="1340" spans="1:6" x14ac:dyDescent="0.25">
      <c r="A1340" s="174" t="s">
        <v>424</v>
      </c>
      <c r="B1340" s="175" t="s">
        <v>13</v>
      </c>
      <c r="C1340" s="175">
        <v>1</v>
      </c>
      <c r="D1340" s="177"/>
      <c r="E1340" s="178">
        <v>3900</v>
      </c>
      <c r="F1340" s="179">
        <f t="shared" si="76"/>
        <v>3900</v>
      </c>
    </row>
    <row r="1341" spans="1:6" x14ac:dyDescent="0.25">
      <c r="A1341" s="154"/>
      <c r="B1341" s="155"/>
      <c r="C1341" s="155"/>
      <c r="D1341" s="180"/>
      <c r="E1341" s="157" t="s">
        <v>110</v>
      </c>
      <c r="F1341" s="160">
        <f>SUM(F1339:F1340)</f>
        <v>39800</v>
      </c>
    </row>
    <row r="1342" spans="1:6" x14ac:dyDescent="0.25">
      <c r="A1342" s="159" t="s">
        <v>111</v>
      </c>
      <c r="B1342" s="155"/>
      <c r="C1342" s="155"/>
      <c r="D1342" s="180"/>
      <c r="E1342" s="157"/>
      <c r="F1342" s="158"/>
    </row>
    <row r="1343" spans="1:6" x14ac:dyDescent="0.25">
      <c r="A1343" s="174" t="s">
        <v>146</v>
      </c>
      <c r="B1343" s="175" t="s">
        <v>113</v>
      </c>
      <c r="C1343" s="175">
        <v>0.06</v>
      </c>
      <c r="D1343" s="177"/>
      <c r="E1343" s="178">
        <v>39294</v>
      </c>
      <c r="F1343" s="179">
        <f t="shared" ref="F1343" si="77">+(1+(D1343/100))*C1343*E1343</f>
        <v>2357.64</v>
      </c>
    </row>
    <row r="1344" spans="1:6" x14ac:dyDescent="0.25">
      <c r="A1344" s="154"/>
      <c r="B1344" s="155"/>
      <c r="C1344" s="155"/>
      <c r="D1344" s="180"/>
      <c r="E1344" s="157" t="s">
        <v>114</v>
      </c>
      <c r="F1344" s="160">
        <f>SUM(F1343)</f>
        <v>2357.64</v>
      </c>
    </row>
    <row r="1345" spans="1:6" x14ac:dyDescent="0.25">
      <c r="A1345" s="161" t="s">
        <v>115</v>
      </c>
      <c r="B1345" s="155"/>
      <c r="C1345" s="155"/>
      <c r="D1345" s="180"/>
      <c r="E1345" s="157"/>
      <c r="F1345" s="158"/>
    </row>
    <row r="1346" spans="1:6" x14ac:dyDescent="0.25">
      <c r="A1346" s="174" t="s">
        <v>116</v>
      </c>
      <c r="B1346" s="175" t="s">
        <v>59</v>
      </c>
      <c r="C1346" s="175">
        <v>1</v>
      </c>
      <c r="D1346" s="177"/>
      <c r="E1346" s="178">
        <f>0.05*F1344</f>
        <v>117.88200000000001</v>
      </c>
      <c r="F1346" s="179">
        <f t="shared" ref="F1346" si="78">+(1+(D1346/100))*C1346*E1346</f>
        <v>117.88200000000001</v>
      </c>
    </row>
    <row r="1347" spans="1:6" x14ac:dyDescent="0.25">
      <c r="A1347" s="154"/>
      <c r="B1347" s="155"/>
      <c r="C1347" s="155"/>
      <c r="D1347" s="180"/>
      <c r="E1347" s="157" t="s">
        <v>117</v>
      </c>
      <c r="F1347" s="160">
        <f>SUM(F1346)</f>
        <v>117.88200000000001</v>
      </c>
    </row>
    <row r="1348" spans="1:6" x14ac:dyDescent="0.25">
      <c r="A1348" s="159" t="s">
        <v>118</v>
      </c>
      <c r="B1348" s="155"/>
      <c r="C1348" s="155"/>
      <c r="D1348" s="180"/>
      <c r="E1348" s="157"/>
      <c r="F1348" s="158"/>
    </row>
    <row r="1349" spans="1:6" x14ac:dyDescent="0.25">
      <c r="A1349" s="174"/>
      <c r="B1349" s="175"/>
      <c r="C1349" s="175"/>
      <c r="D1349" s="177"/>
      <c r="E1349" s="178"/>
      <c r="F1349" s="179"/>
    </row>
    <row r="1350" spans="1:6" x14ac:dyDescent="0.25">
      <c r="A1350" s="154"/>
      <c r="B1350" s="155"/>
      <c r="C1350" s="155"/>
      <c r="D1350" s="180"/>
      <c r="E1350" s="157" t="s">
        <v>119</v>
      </c>
      <c r="F1350" s="179">
        <v>0</v>
      </c>
    </row>
    <row r="1351" spans="1:6" x14ac:dyDescent="0.25">
      <c r="A1351" s="154"/>
      <c r="B1351" s="155"/>
      <c r="C1351" s="155"/>
      <c r="D1351" s="180"/>
      <c r="E1351" s="157"/>
      <c r="F1351" s="158"/>
    </row>
    <row r="1352" spans="1:6" ht="16.5" thickBot="1" x14ac:dyDescent="0.3">
      <c r="A1352" s="162"/>
      <c r="B1352" s="182"/>
      <c r="C1352" s="203"/>
      <c r="D1352" s="184" t="s">
        <v>120</v>
      </c>
      <c r="E1352" s="185">
        <f>F1341+F1344+F1347</f>
        <v>42275.521999999997</v>
      </c>
      <c r="F1352" s="186">
        <f>ROUND(E1352,0)</f>
        <v>42276</v>
      </c>
    </row>
    <row r="1353" spans="1:6" ht="16.5" thickTop="1" x14ac:dyDescent="0.25"/>
    <row r="1354" spans="1:6" ht="16.5" thickBot="1" x14ac:dyDescent="0.3"/>
    <row r="1355" spans="1:6" ht="16.5" thickTop="1" x14ac:dyDescent="0.25">
      <c r="A1355" s="332" t="s">
        <v>425</v>
      </c>
      <c r="B1355" s="333"/>
      <c r="C1355" s="333"/>
      <c r="D1355" s="333"/>
      <c r="E1355" s="149"/>
      <c r="F1355" s="163" t="s">
        <v>268</v>
      </c>
    </row>
    <row r="1356" spans="1:6" x14ac:dyDescent="0.25">
      <c r="A1356" s="334"/>
      <c r="B1356" s="335"/>
      <c r="C1356" s="335"/>
      <c r="D1356" s="335"/>
      <c r="E1356" s="152"/>
      <c r="F1356" s="164">
        <v>6.28</v>
      </c>
    </row>
    <row r="1357" spans="1:6" x14ac:dyDescent="0.25">
      <c r="A1357" s="188" t="s">
        <v>98</v>
      </c>
      <c r="B1357" s="189" t="s">
        <v>13</v>
      </c>
      <c r="C1357" s="189" t="s">
        <v>99</v>
      </c>
      <c r="D1357" s="191" t="s">
        <v>100</v>
      </c>
      <c r="E1357" s="192" t="s">
        <v>101</v>
      </c>
      <c r="F1357" s="179" t="s">
        <v>102</v>
      </c>
    </row>
    <row r="1358" spans="1:6" x14ac:dyDescent="0.25">
      <c r="A1358" s="165"/>
      <c r="B1358" s="166"/>
      <c r="C1358" s="166"/>
      <c r="D1358" s="168"/>
      <c r="E1358" s="157"/>
      <c r="F1358" s="158"/>
    </row>
    <row r="1359" spans="1:6" x14ac:dyDescent="0.25">
      <c r="A1359" s="169" t="s">
        <v>103</v>
      </c>
      <c r="B1359" s="166"/>
      <c r="C1359" s="166"/>
      <c r="D1359" s="168"/>
      <c r="E1359" s="157"/>
      <c r="F1359" s="158"/>
    </row>
    <row r="1360" spans="1:6" x14ac:dyDescent="0.25">
      <c r="A1360" s="193" t="s">
        <v>425</v>
      </c>
      <c r="B1360" s="194" t="s">
        <v>13</v>
      </c>
      <c r="C1360" s="194">
        <v>1</v>
      </c>
      <c r="D1360" s="196"/>
      <c r="E1360" s="178">
        <v>13055.439766579844</v>
      </c>
      <c r="F1360" s="179">
        <f t="shared" ref="F1360" si="79">+(1+(D1360/100))*C1360*E1360</f>
        <v>13055.439766579844</v>
      </c>
    </row>
    <row r="1361" spans="1:6" x14ac:dyDescent="0.25">
      <c r="A1361" s="165"/>
      <c r="B1361" s="166"/>
      <c r="C1361" s="166"/>
      <c r="D1361" s="168"/>
      <c r="E1361" s="157" t="s">
        <v>110</v>
      </c>
      <c r="F1361" s="197">
        <f>SUM(F1360)</f>
        <v>13055.439766579844</v>
      </c>
    </row>
    <row r="1362" spans="1:6" x14ac:dyDescent="0.25">
      <c r="A1362" s="169" t="s">
        <v>111</v>
      </c>
      <c r="B1362" s="166"/>
      <c r="C1362" s="166"/>
      <c r="D1362" s="168"/>
      <c r="E1362" s="157"/>
      <c r="F1362" s="158"/>
    </row>
    <row r="1363" spans="1:6" x14ac:dyDescent="0.25">
      <c r="A1363" s="193" t="s">
        <v>146</v>
      </c>
      <c r="B1363" s="194" t="s">
        <v>113</v>
      </c>
      <c r="C1363" s="194">
        <v>0.25</v>
      </c>
      <c r="D1363" s="196"/>
      <c r="E1363" s="178">
        <v>39294</v>
      </c>
      <c r="F1363" s="179">
        <f t="shared" ref="F1363" si="80">+(1+(D1363/100))*C1363*E1363</f>
        <v>9823.5</v>
      </c>
    </row>
    <row r="1364" spans="1:6" x14ac:dyDescent="0.25">
      <c r="A1364" s="165"/>
      <c r="B1364" s="166"/>
      <c r="C1364" s="166"/>
      <c r="D1364" s="168"/>
      <c r="E1364" s="157" t="s">
        <v>147</v>
      </c>
      <c r="F1364" s="197">
        <f>SUM(F1363)</f>
        <v>9823.5</v>
      </c>
    </row>
    <row r="1365" spans="1:6" x14ac:dyDescent="0.25">
      <c r="A1365" s="170" t="s">
        <v>115</v>
      </c>
      <c r="B1365" s="166"/>
      <c r="C1365" s="166"/>
      <c r="D1365" s="168"/>
      <c r="E1365" s="157"/>
      <c r="F1365" s="158"/>
    </row>
    <row r="1366" spans="1:6" x14ac:dyDescent="0.25">
      <c r="A1366" s="193" t="s">
        <v>116</v>
      </c>
      <c r="B1366" s="194" t="s">
        <v>59</v>
      </c>
      <c r="C1366" s="194">
        <v>1</v>
      </c>
      <c r="D1366" s="196"/>
      <c r="E1366" s="178">
        <f>0.05*F1364</f>
        <v>491.17500000000001</v>
      </c>
      <c r="F1366" s="179">
        <f t="shared" ref="F1366" si="81">+(1+(D1366/100))*C1366*E1366</f>
        <v>491.17500000000001</v>
      </c>
    </row>
    <row r="1367" spans="1:6" x14ac:dyDescent="0.25">
      <c r="A1367" s="165"/>
      <c r="B1367" s="166"/>
      <c r="C1367" s="166"/>
      <c r="D1367" s="168"/>
      <c r="E1367" s="157" t="s">
        <v>117</v>
      </c>
      <c r="F1367" s="197">
        <f>SUM(F1366)</f>
        <v>491.17500000000001</v>
      </c>
    </row>
    <row r="1368" spans="1:6" x14ac:dyDescent="0.25">
      <c r="A1368" s="169" t="s">
        <v>118</v>
      </c>
      <c r="B1368" s="166"/>
      <c r="C1368" s="166"/>
      <c r="D1368" s="168"/>
      <c r="E1368" s="157"/>
      <c r="F1368" s="158"/>
    </row>
    <row r="1369" spans="1:6" x14ac:dyDescent="0.25">
      <c r="A1369" s="193"/>
      <c r="B1369" s="194"/>
      <c r="C1369" s="194"/>
      <c r="D1369" s="196"/>
      <c r="E1369" s="178"/>
      <c r="F1369" s="179"/>
    </row>
    <row r="1370" spans="1:6" x14ac:dyDescent="0.25">
      <c r="A1370" s="165"/>
      <c r="B1370" s="166"/>
      <c r="C1370" s="166"/>
      <c r="D1370" s="168"/>
      <c r="E1370" s="157" t="s">
        <v>160</v>
      </c>
      <c r="F1370" s="179">
        <v>0</v>
      </c>
    </row>
    <row r="1371" spans="1:6" x14ac:dyDescent="0.25">
      <c r="A1371" s="165"/>
      <c r="B1371" s="166"/>
      <c r="C1371" s="166"/>
      <c r="D1371" s="168"/>
      <c r="E1371" s="157"/>
      <c r="F1371" s="158"/>
    </row>
    <row r="1372" spans="1:6" ht="16.5" thickBot="1" x14ac:dyDescent="0.3">
      <c r="A1372" s="171"/>
      <c r="B1372" s="198"/>
      <c r="C1372" s="209"/>
      <c r="D1372" s="200" t="s">
        <v>120</v>
      </c>
      <c r="E1372" s="185">
        <f>F1361+F1364+F1367</f>
        <v>23370.114766579845</v>
      </c>
      <c r="F1372" s="186">
        <f>ROUND(E1372,0)</f>
        <v>23370</v>
      </c>
    </row>
    <row r="1373" spans="1:6" ht="16.5" thickTop="1" x14ac:dyDescent="0.25"/>
    <row r="1374" spans="1:6" ht="16.5" thickBot="1" x14ac:dyDescent="0.3"/>
    <row r="1375" spans="1:6" ht="16.5" thickTop="1" x14ac:dyDescent="0.25">
      <c r="A1375" s="328" t="s">
        <v>426</v>
      </c>
      <c r="B1375" s="329"/>
      <c r="C1375" s="329"/>
      <c r="D1375" s="329"/>
      <c r="E1375" s="149"/>
      <c r="F1375" s="150" t="s">
        <v>121</v>
      </c>
    </row>
    <row r="1376" spans="1:6" x14ac:dyDescent="0.25">
      <c r="A1376" s="330"/>
      <c r="B1376" s="331"/>
      <c r="C1376" s="331"/>
      <c r="D1376" s="331"/>
      <c r="E1376" s="152"/>
      <c r="F1376" s="153">
        <v>6.29</v>
      </c>
    </row>
    <row r="1377" spans="1:6" x14ac:dyDescent="0.25">
      <c r="A1377" s="174" t="s">
        <v>98</v>
      </c>
      <c r="B1377" s="175" t="s">
        <v>13</v>
      </c>
      <c r="C1377" s="175" t="s">
        <v>99</v>
      </c>
      <c r="D1377" s="176" t="s">
        <v>100</v>
      </c>
      <c r="E1377" s="178" t="s">
        <v>101</v>
      </c>
      <c r="F1377" s="179" t="s">
        <v>102</v>
      </c>
    </row>
    <row r="1378" spans="1:6" x14ac:dyDescent="0.25">
      <c r="A1378" s="154"/>
      <c r="B1378" s="155"/>
      <c r="C1378" s="155"/>
      <c r="D1378" s="156"/>
      <c r="E1378" s="157"/>
      <c r="F1378" s="158"/>
    </row>
    <row r="1379" spans="1:6" x14ac:dyDescent="0.25">
      <c r="A1379" s="159" t="s">
        <v>103</v>
      </c>
      <c r="B1379" s="155"/>
      <c r="C1379" s="155"/>
      <c r="D1379" s="156"/>
      <c r="E1379" s="157"/>
      <c r="F1379" s="158"/>
    </row>
    <row r="1380" spans="1:6" x14ac:dyDescent="0.25">
      <c r="A1380" s="174" t="s">
        <v>427</v>
      </c>
      <c r="B1380" s="175" t="s">
        <v>13</v>
      </c>
      <c r="C1380" s="175">
        <v>1</v>
      </c>
      <c r="D1380" s="176"/>
      <c r="E1380" s="178">
        <v>62374.698265682666</v>
      </c>
      <c r="F1380" s="179">
        <f t="shared" ref="F1380" si="82">+(1+(D1380/100))*C1380*E1380</f>
        <v>62374.698265682666</v>
      </c>
    </row>
    <row r="1381" spans="1:6" x14ac:dyDescent="0.25">
      <c r="A1381" s="154"/>
      <c r="B1381" s="155"/>
      <c r="C1381" s="155"/>
      <c r="D1381" s="156"/>
      <c r="E1381" s="157" t="s">
        <v>110</v>
      </c>
      <c r="F1381" s="160">
        <f>SUM(F1380:F1380)</f>
        <v>62374.698265682666</v>
      </c>
    </row>
    <row r="1382" spans="1:6" x14ac:dyDescent="0.25">
      <c r="A1382" s="159" t="s">
        <v>111</v>
      </c>
      <c r="B1382" s="155"/>
      <c r="C1382" s="155"/>
      <c r="D1382" s="156"/>
      <c r="E1382" s="157"/>
      <c r="F1382" s="158"/>
    </row>
    <row r="1383" spans="1:6" x14ac:dyDescent="0.25">
      <c r="A1383" s="174" t="s">
        <v>146</v>
      </c>
      <c r="B1383" s="175" t="s">
        <v>113</v>
      </c>
      <c r="C1383" s="175">
        <v>0.5</v>
      </c>
      <c r="D1383" s="176"/>
      <c r="E1383" s="178">
        <v>39294</v>
      </c>
      <c r="F1383" s="179">
        <f t="shared" ref="F1383" si="83">+(1+(D1383/100))*C1383*E1383</f>
        <v>19647</v>
      </c>
    </row>
    <row r="1384" spans="1:6" x14ac:dyDescent="0.25">
      <c r="A1384" s="154"/>
      <c r="B1384" s="155"/>
      <c r="C1384" s="155"/>
      <c r="D1384" s="156"/>
      <c r="E1384" s="157" t="s">
        <v>114</v>
      </c>
      <c r="F1384" s="160">
        <f>SUM(F1383)</f>
        <v>19647</v>
      </c>
    </row>
    <row r="1385" spans="1:6" x14ac:dyDescent="0.25">
      <c r="A1385" s="161" t="s">
        <v>115</v>
      </c>
      <c r="B1385" s="155"/>
      <c r="C1385" s="155"/>
      <c r="D1385" s="156"/>
      <c r="E1385" s="157"/>
      <c r="F1385" s="158"/>
    </row>
    <row r="1386" spans="1:6" x14ac:dyDescent="0.25">
      <c r="A1386" s="174" t="s">
        <v>116</v>
      </c>
      <c r="B1386" s="175" t="s">
        <v>59</v>
      </c>
      <c r="C1386" s="175">
        <v>1</v>
      </c>
      <c r="D1386" s="177"/>
      <c r="E1386" s="178">
        <f>0.05*F1384</f>
        <v>982.35</v>
      </c>
      <c r="F1386" s="179">
        <f t="shared" ref="F1386" si="84">+(1+(D1386/100))*C1386*E1386</f>
        <v>982.35</v>
      </c>
    </row>
    <row r="1387" spans="1:6" x14ac:dyDescent="0.25">
      <c r="A1387" s="154"/>
      <c r="B1387" s="155"/>
      <c r="C1387" s="155"/>
      <c r="D1387" s="156"/>
      <c r="E1387" s="157" t="s">
        <v>117</v>
      </c>
      <c r="F1387" s="160">
        <f>SUM(F1386)</f>
        <v>982.35</v>
      </c>
    </row>
    <row r="1388" spans="1:6" x14ac:dyDescent="0.25">
      <c r="A1388" s="159" t="s">
        <v>118</v>
      </c>
      <c r="B1388" s="155"/>
      <c r="C1388" s="155"/>
      <c r="D1388" s="156"/>
      <c r="E1388" s="157"/>
      <c r="F1388" s="158"/>
    </row>
    <row r="1389" spans="1:6" x14ac:dyDescent="0.25">
      <c r="A1389" s="174"/>
      <c r="B1389" s="175"/>
      <c r="C1389" s="175"/>
      <c r="D1389" s="176"/>
      <c r="E1389" s="178"/>
      <c r="F1389" s="179"/>
    </row>
    <row r="1390" spans="1:6" x14ac:dyDescent="0.25">
      <c r="A1390" s="154"/>
      <c r="B1390" s="155"/>
      <c r="C1390" s="155"/>
      <c r="D1390" s="156"/>
      <c r="E1390" s="157" t="s">
        <v>119</v>
      </c>
      <c r="F1390" s="179">
        <v>0</v>
      </c>
    </row>
    <row r="1391" spans="1:6" x14ac:dyDescent="0.25">
      <c r="A1391" s="154"/>
      <c r="B1391" s="155"/>
      <c r="C1391" s="155"/>
      <c r="D1391" s="156"/>
      <c r="E1391" s="157"/>
      <c r="F1391" s="158"/>
    </row>
    <row r="1392" spans="1:6" ht="16.5" thickBot="1" x14ac:dyDescent="0.3">
      <c r="A1392" s="162"/>
      <c r="B1392" s="182"/>
      <c r="C1392" s="203"/>
      <c r="D1392" s="184" t="s">
        <v>120</v>
      </c>
      <c r="E1392" s="185">
        <f>F1381+F1384+F1387</f>
        <v>83004.048265682679</v>
      </c>
      <c r="F1392" s="186">
        <f>ROUND(E1392,0)</f>
        <v>83004</v>
      </c>
    </row>
    <row r="1393" spans="1:6" ht="16.5" thickTop="1" x14ac:dyDescent="0.25"/>
    <row r="1394" spans="1:6" ht="16.5" thickBot="1" x14ac:dyDescent="0.3"/>
    <row r="1395" spans="1:6" ht="16.5" thickTop="1" x14ac:dyDescent="0.25">
      <c r="A1395" s="328" t="s">
        <v>429</v>
      </c>
      <c r="B1395" s="329"/>
      <c r="C1395" s="329"/>
      <c r="D1395" s="329"/>
      <c r="E1395" s="149"/>
      <c r="F1395" s="150" t="s">
        <v>121</v>
      </c>
    </row>
    <row r="1396" spans="1:6" x14ac:dyDescent="0.25">
      <c r="A1396" s="330"/>
      <c r="B1396" s="331"/>
      <c r="C1396" s="331"/>
      <c r="D1396" s="331"/>
      <c r="E1396" s="152"/>
      <c r="F1396" s="153">
        <v>6.3</v>
      </c>
    </row>
    <row r="1397" spans="1:6" x14ac:dyDescent="0.25">
      <c r="A1397" s="174" t="s">
        <v>98</v>
      </c>
      <c r="B1397" s="175" t="s">
        <v>13</v>
      </c>
      <c r="C1397" s="175" t="s">
        <v>99</v>
      </c>
      <c r="D1397" s="176" t="s">
        <v>100</v>
      </c>
      <c r="E1397" s="178" t="s">
        <v>101</v>
      </c>
      <c r="F1397" s="179" t="s">
        <v>102</v>
      </c>
    </row>
    <row r="1398" spans="1:6" x14ac:dyDescent="0.25">
      <c r="A1398" s="154"/>
      <c r="B1398" s="155"/>
      <c r="C1398" s="155"/>
      <c r="D1398" s="156"/>
      <c r="E1398" s="157"/>
      <c r="F1398" s="158"/>
    </row>
    <row r="1399" spans="1:6" x14ac:dyDescent="0.25">
      <c r="A1399" s="159" t="s">
        <v>103</v>
      </c>
      <c r="B1399" s="155"/>
      <c r="C1399" s="155"/>
      <c r="D1399" s="156"/>
      <c r="E1399" s="157"/>
      <c r="F1399" s="158"/>
    </row>
    <row r="1400" spans="1:6" x14ac:dyDescent="0.25">
      <c r="A1400" s="174" t="s">
        <v>428</v>
      </c>
      <c r="B1400" s="175" t="s">
        <v>13</v>
      </c>
      <c r="C1400" s="175">
        <v>1</v>
      </c>
      <c r="D1400" s="176"/>
      <c r="E1400" s="178">
        <v>9829.3712945665047</v>
      </c>
      <c r="F1400" s="179">
        <f t="shared" ref="F1400" si="85">+(1+(D1400/100))*C1400*E1400</f>
        <v>9829.3712945665047</v>
      </c>
    </row>
    <row r="1401" spans="1:6" x14ac:dyDescent="0.25">
      <c r="A1401" s="154"/>
      <c r="B1401" s="155"/>
      <c r="C1401" s="155"/>
      <c r="D1401" s="156"/>
      <c r="E1401" s="157" t="s">
        <v>110</v>
      </c>
      <c r="F1401" s="160">
        <f>SUM(F1400:F1400)</f>
        <v>9829.3712945665047</v>
      </c>
    </row>
    <row r="1402" spans="1:6" x14ac:dyDescent="0.25">
      <c r="A1402" s="159" t="s">
        <v>111</v>
      </c>
      <c r="B1402" s="155"/>
      <c r="C1402" s="155"/>
      <c r="D1402" s="156"/>
      <c r="E1402" s="157"/>
      <c r="F1402" s="158"/>
    </row>
    <row r="1403" spans="1:6" x14ac:dyDescent="0.25">
      <c r="A1403" s="174" t="s">
        <v>146</v>
      </c>
      <c r="B1403" s="175" t="s">
        <v>113</v>
      </c>
      <c r="C1403" s="175">
        <v>0.1</v>
      </c>
      <c r="D1403" s="176"/>
      <c r="E1403" s="178">
        <v>39294</v>
      </c>
      <c r="F1403" s="179">
        <f t="shared" ref="F1403" si="86">+(1+(D1403/100))*C1403*E1403</f>
        <v>3929.4</v>
      </c>
    </row>
    <row r="1404" spans="1:6" x14ac:dyDescent="0.25">
      <c r="A1404" s="154"/>
      <c r="B1404" s="155"/>
      <c r="C1404" s="155"/>
      <c r="D1404" s="156"/>
      <c r="E1404" s="157" t="s">
        <v>114</v>
      </c>
      <c r="F1404" s="160">
        <f>SUM(F1403)</f>
        <v>3929.4</v>
      </c>
    </row>
    <row r="1405" spans="1:6" x14ac:dyDescent="0.25">
      <c r="A1405" s="161" t="s">
        <v>115</v>
      </c>
      <c r="B1405" s="155"/>
      <c r="C1405" s="155"/>
      <c r="D1405" s="156"/>
      <c r="E1405" s="157"/>
      <c r="F1405" s="158"/>
    </row>
    <row r="1406" spans="1:6" x14ac:dyDescent="0.25">
      <c r="A1406" s="174" t="s">
        <v>116</v>
      </c>
      <c r="B1406" s="175" t="s">
        <v>59</v>
      </c>
      <c r="C1406" s="175">
        <v>1</v>
      </c>
      <c r="D1406" s="176"/>
      <c r="E1406" s="178">
        <f>0.05*F1404</f>
        <v>196.47000000000003</v>
      </c>
      <c r="F1406" s="179">
        <f t="shared" ref="F1406" si="87">+(1+(D1406/100))*C1406*E1406</f>
        <v>196.47000000000003</v>
      </c>
    </row>
    <row r="1407" spans="1:6" x14ac:dyDescent="0.25">
      <c r="A1407" s="154"/>
      <c r="B1407" s="155"/>
      <c r="C1407" s="155"/>
      <c r="D1407" s="156"/>
      <c r="E1407" s="157" t="s">
        <v>117</v>
      </c>
      <c r="F1407" s="160">
        <f>SUM(F1406)</f>
        <v>196.47000000000003</v>
      </c>
    </row>
    <row r="1408" spans="1:6" x14ac:dyDescent="0.25">
      <c r="A1408" s="159" t="s">
        <v>118</v>
      </c>
      <c r="B1408" s="155"/>
      <c r="C1408" s="155"/>
      <c r="D1408" s="156"/>
      <c r="E1408" s="157"/>
      <c r="F1408" s="158"/>
    </row>
    <row r="1409" spans="1:6" x14ac:dyDescent="0.25">
      <c r="A1409" s="174"/>
      <c r="B1409" s="175"/>
      <c r="C1409" s="175"/>
      <c r="D1409" s="176"/>
      <c r="E1409" s="178"/>
      <c r="F1409" s="179"/>
    </row>
    <row r="1410" spans="1:6" x14ac:dyDescent="0.25">
      <c r="A1410" s="154"/>
      <c r="B1410" s="155"/>
      <c r="C1410" s="155"/>
      <c r="D1410" s="156"/>
      <c r="E1410" s="157" t="s">
        <v>119</v>
      </c>
      <c r="F1410" s="179">
        <v>0</v>
      </c>
    </row>
    <row r="1411" spans="1:6" x14ac:dyDescent="0.25">
      <c r="A1411" s="154"/>
      <c r="B1411" s="155"/>
      <c r="C1411" s="155"/>
      <c r="D1411" s="156"/>
      <c r="E1411" s="157"/>
      <c r="F1411" s="158"/>
    </row>
    <row r="1412" spans="1:6" ht="16.5" thickBot="1" x14ac:dyDescent="0.3">
      <c r="A1412" s="162"/>
      <c r="B1412" s="182"/>
      <c r="C1412" s="203"/>
      <c r="D1412" s="184" t="s">
        <v>120</v>
      </c>
      <c r="E1412" s="185">
        <f>F1401+F1404+F1407</f>
        <v>13955.241294566504</v>
      </c>
      <c r="F1412" s="186">
        <f>ROUND(E1412,0)</f>
        <v>13955</v>
      </c>
    </row>
    <row r="1413" spans="1:6" ht="16.5" thickTop="1" x14ac:dyDescent="0.25"/>
    <row r="1414" spans="1:6" ht="16.5" thickBot="1" x14ac:dyDescent="0.3"/>
    <row r="1415" spans="1:6" ht="16.5" thickTop="1" x14ac:dyDescent="0.25">
      <c r="A1415" s="332" t="s">
        <v>25</v>
      </c>
      <c r="B1415" s="333"/>
      <c r="C1415" s="333"/>
      <c r="D1415" s="333"/>
      <c r="E1415" s="172"/>
      <c r="F1415" s="150" t="s">
        <v>121</v>
      </c>
    </row>
    <row r="1416" spans="1:6" x14ac:dyDescent="0.25">
      <c r="A1416" s="334"/>
      <c r="B1416" s="335"/>
      <c r="C1416" s="335"/>
      <c r="D1416" s="335"/>
      <c r="E1416" s="173"/>
      <c r="F1416" s="153">
        <v>6.31</v>
      </c>
    </row>
    <row r="1417" spans="1:6" x14ac:dyDescent="0.25">
      <c r="A1417" s="188" t="s">
        <v>98</v>
      </c>
      <c r="B1417" s="189" t="s">
        <v>13</v>
      </c>
      <c r="C1417" s="189" t="s">
        <v>99</v>
      </c>
      <c r="D1417" s="191" t="s">
        <v>100</v>
      </c>
      <c r="E1417" s="192" t="s">
        <v>101</v>
      </c>
      <c r="F1417" s="179" t="s">
        <v>102</v>
      </c>
    </row>
    <row r="1418" spans="1:6" x14ac:dyDescent="0.25">
      <c r="A1418" s="165"/>
      <c r="B1418" s="166"/>
      <c r="C1418" s="166"/>
      <c r="D1418" s="168"/>
      <c r="E1418" s="157"/>
      <c r="F1418" s="158"/>
    </row>
    <row r="1419" spans="1:6" x14ac:dyDescent="0.25">
      <c r="A1419" s="169" t="s">
        <v>103</v>
      </c>
      <c r="B1419" s="166"/>
      <c r="C1419" s="166"/>
      <c r="D1419" s="168"/>
      <c r="E1419" s="157"/>
      <c r="F1419" s="158"/>
    </row>
    <row r="1420" spans="1:6" x14ac:dyDescent="0.25">
      <c r="A1420" s="214" t="s">
        <v>165</v>
      </c>
      <c r="B1420" s="175" t="s">
        <v>11</v>
      </c>
      <c r="C1420" s="175">
        <v>9</v>
      </c>
      <c r="D1420" s="177"/>
      <c r="E1420" s="215">
        <v>3300</v>
      </c>
      <c r="F1420" s="179">
        <f t="shared" ref="F1420:F1429" si="88">+(1+(D1420/100))*C1420*E1420</f>
        <v>29700</v>
      </c>
    </row>
    <row r="1421" spans="1:6" x14ac:dyDescent="0.25">
      <c r="A1421" s="208" t="s">
        <v>107</v>
      </c>
      <c r="B1421" s="175" t="s">
        <v>108</v>
      </c>
      <c r="C1421" s="175">
        <v>0.05</v>
      </c>
      <c r="D1421" s="177"/>
      <c r="E1421" s="216">
        <f>10456*1.1057</f>
        <v>11561.199199999999</v>
      </c>
      <c r="F1421" s="179">
        <f t="shared" si="88"/>
        <v>578.05995999999993</v>
      </c>
    </row>
    <row r="1422" spans="1:6" x14ac:dyDescent="0.25">
      <c r="A1422" s="208" t="s">
        <v>151</v>
      </c>
      <c r="B1422" s="175" t="s">
        <v>13</v>
      </c>
      <c r="C1422" s="175">
        <v>3</v>
      </c>
      <c r="D1422" s="177"/>
      <c r="E1422" s="216">
        <v>670</v>
      </c>
      <c r="F1422" s="179">
        <f t="shared" si="88"/>
        <v>2010</v>
      </c>
    </row>
    <row r="1423" spans="1:6" x14ac:dyDescent="0.25">
      <c r="A1423" s="174" t="s">
        <v>152</v>
      </c>
      <c r="B1423" s="175" t="s">
        <v>13</v>
      </c>
      <c r="C1423" s="175">
        <v>3</v>
      </c>
      <c r="D1423" s="176"/>
      <c r="E1423" s="178">
        <v>800</v>
      </c>
      <c r="F1423" s="179">
        <f t="shared" si="88"/>
        <v>2400</v>
      </c>
    </row>
    <row r="1424" spans="1:6" x14ac:dyDescent="0.25">
      <c r="A1424" s="193" t="s">
        <v>154</v>
      </c>
      <c r="B1424" s="194" t="s">
        <v>13</v>
      </c>
      <c r="C1424" s="194">
        <v>1</v>
      </c>
      <c r="D1424" s="196"/>
      <c r="E1424" s="178">
        <v>18487.065394669971</v>
      </c>
      <c r="F1424" s="179">
        <f t="shared" si="88"/>
        <v>18487.065394669971</v>
      </c>
    </row>
    <row r="1425" spans="1:6" x14ac:dyDescent="0.25">
      <c r="A1425" s="208" t="s">
        <v>155</v>
      </c>
      <c r="B1425" s="175" t="s">
        <v>13</v>
      </c>
      <c r="C1425" s="175">
        <v>2</v>
      </c>
      <c r="D1425" s="177"/>
      <c r="E1425" s="216">
        <v>2100</v>
      </c>
      <c r="F1425" s="179">
        <f t="shared" si="88"/>
        <v>4200</v>
      </c>
    </row>
    <row r="1426" spans="1:6" x14ac:dyDescent="0.25">
      <c r="A1426" s="208" t="s">
        <v>156</v>
      </c>
      <c r="B1426" s="175" t="s">
        <v>13</v>
      </c>
      <c r="C1426" s="175">
        <v>2</v>
      </c>
      <c r="D1426" s="177"/>
      <c r="E1426" s="216">
        <v>2600</v>
      </c>
      <c r="F1426" s="179">
        <f t="shared" si="88"/>
        <v>5200</v>
      </c>
    </row>
    <row r="1427" spans="1:6" x14ac:dyDescent="0.25">
      <c r="A1427" s="208" t="s">
        <v>157</v>
      </c>
      <c r="B1427" s="175" t="s">
        <v>13</v>
      </c>
      <c r="C1427" s="175">
        <v>1</v>
      </c>
      <c r="D1427" s="177"/>
      <c r="E1427" s="216">
        <v>2300</v>
      </c>
      <c r="F1427" s="179">
        <f t="shared" si="88"/>
        <v>2300</v>
      </c>
    </row>
    <row r="1428" spans="1:6" x14ac:dyDescent="0.25">
      <c r="A1428" s="208" t="s">
        <v>158</v>
      </c>
      <c r="B1428" s="175" t="s">
        <v>13</v>
      </c>
      <c r="C1428" s="175">
        <v>1</v>
      </c>
      <c r="D1428" s="177"/>
      <c r="E1428" s="216">
        <v>11900</v>
      </c>
      <c r="F1428" s="179">
        <f t="shared" si="88"/>
        <v>11900</v>
      </c>
    </row>
    <row r="1429" spans="1:6" x14ac:dyDescent="0.25">
      <c r="A1429" s="208" t="s">
        <v>159</v>
      </c>
      <c r="B1429" s="175" t="s">
        <v>13</v>
      </c>
      <c r="C1429" s="175">
        <v>1</v>
      </c>
      <c r="D1429" s="177"/>
      <c r="E1429" s="216">
        <v>34900</v>
      </c>
      <c r="F1429" s="179">
        <f t="shared" si="88"/>
        <v>34900</v>
      </c>
    </row>
    <row r="1430" spans="1:6" x14ac:dyDescent="0.25">
      <c r="A1430" s="165"/>
      <c r="B1430" s="166"/>
      <c r="C1430" s="166"/>
      <c r="D1430" s="168"/>
      <c r="E1430" s="157" t="s">
        <v>110</v>
      </c>
      <c r="F1430" s="197">
        <f>SUM(F1420:F1429)</f>
        <v>111675.12535466997</v>
      </c>
    </row>
    <row r="1431" spans="1:6" x14ac:dyDescent="0.25">
      <c r="A1431" s="169" t="s">
        <v>111</v>
      </c>
      <c r="B1431" s="166"/>
      <c r="C1431" s="166"/>
      <c r="D1431" s="168"/>
      <c r="E1431" s="157"/>
      <c r="F1431" s="158"/>
    </row>
    <row r="1432" spans="1:6" x14ac:dyDescent="0.25">
      <c r="A1432" s="208" t="s">
        <v>146</v>
      </c>
      <c r="B1432" s="175" t="s">
        <v>113</v>
      </c>
      <c r="C1432" s="175">
        <v>0.9</v>
      </c>
      <c r="D1432" s="177"/>
      <c r="E1432" s="178">
        <v>39294</v>
      </c>
      <c r="F1432" s="179">
        <f t="shared" ref="F1432" si="89">+(1+(D1432/100))*C1432*E1432</f>
        <v>35364.6</v>
      </c>
    </row>
    <row r="1433" spans="1:6" x14ac:dyDescent="0.25">
      <c r="A1433" s="165"/>
      <c r="B1433" s="166"/>
      <c r="C1433" s="166"/>
      <c r="D1433" s="168"/>
      <c r="E1433" s="157" t="s">
        <v>147</v>
      </c>
      <c r="F1433" s="197">
        <f>SUM(F1432)</f>
        <v>35364.6</v>
      </c>
    </row>
    <row r="1434" spans="1:6" x14ac:dyDescent="0.25">
      <c r="A1434" s="170" t="s">
        <v>115</v>
      </c>
      <c r="B1434" s="166"/>
      <c r="C1434" s="166"/>
      <c r="D1434" s="168"/>
      <c r="E1434" s="157"/>
      <c r="F1434" s="158"/>
    </row>
    <row r="1435" spans="1:6" x14ac:dyDescent="0.25">
      <c r="A1435" s="208" t="s">
        <v>116</v>
      </c>
      <c r="B1435" s="175" t="s">
        <v>59</v>
      </c>
      <c r="C1435" s="175">
        <v>1</v>
      </c>
      <c r="D1435" s="177"/>
      <c r="E1435" s="178">
        <f>0.05*F1433</f>
        <v>1768.23</v>
      </c>
      <c r="F1435" s="179">
        <f t="shared" ref="F1435" si="90">+(1+(D1435/100))*C1435*E1435</f>
        <v>1768.23</v>
      </c>
    </row>
    <row r="1436" spans="1:6" x14ac:dyDescent="0.25">
      <c r="A1436" s="165"/>
      <c r="B1436" s="166"/>
      <c r="C1436" s="166"/>
      <c r="D1436" s="168"/>
      <c r="E1436" s="157" t="s">
        <v>117</v>
      </c>
      <c r="F1436" s="197">
        <f>SUM(F1435)</f>
        <v>1768.23</v>
      </c>
    </row>
    <row r="1437" spans="1:6" x14ac:dyDescent="0.25">
      <c r="A1437" s="169" t="s">
        <v>118</v>
      </c>
      <c r="B1437" s="166"/>
      <c r="C1437" s="166"/>
      <c r="D1437" s="168"/>
      <c r="E1437" s="157"/>
      <c r="F1437" s="158"/>
    </row>
    <row r="1438" spans="1:6" x14ac:dyDescent="0.25">
      <c r="A1438" s="193"/>
      <c r="B1438" s="194"/>
      <c r="C1438" s="194"/>
      <c r="D1438" s="196"/>
      <c r="E1438" s="178"/>
      <c r="F1438" s="179"/>
    </row>
    <row r="1439" spans="1:6" x14ac:dyDescent="0.25">
      <c r="A1439" s="165"/>
      <c r="B1439" s="166"/>
      <c r="C1439" s="166"/>
      <c r="D1439" s="168"/>
      <c r="E1439" s="157" t="s">
        <v>160</v>
      </c>
      <c r="F1439" s="179">
        <v>0</v>
      </c>
    </row>
    <row r="1440" spans="1:6" x14ac:dyDescent="0.25">
      <c r="A1440" s="165"/>
      <c r="B1440" s="166"/>
      <c r="C1440" s="166"/>
      <c r="D1440" s="168"/>
      <c r="E1440" s="157"/>
      <c r="F1440" s="158"/>
    </row>
    <row r="1441" spans="1:6" ht="16.5" thickBot="1" x14ac:dyDescent="0.3">
      <c r="A1441" s="171"/>
      <c r="B1441" s="198"/>
      <c r="C1441" s="209"/>
      <c r="D1441" s="200" t="s">
        <v>120</v>
      </c>
      <c r="E1441" s="185">
        <f>F1430+F1433+F1436</f>
        <v>148807.95535466998</v>
      </c>
      <c r="F1441" s="186">
        <f>ROUND(E1441,0)</f>
        <v>148808</v>
      </c>
    </row>
    <row r="1442" spans="1:6" ht="16.5" thickTop="1" x14ac:dyDescent="0.25"/>
    <row r="1443" spans="1:6" ht="16.5" thickBot="1" x14ac:dyDescent="0.3"/>
    <row r="1444" spans="1:6" ht="16.5" thickTop="1" x14ac:dyDescent="0.25">
      <c r="A1444" s="332" t="s">
        <v>430</v>
      </c>
      <c r="B1444" s="333"/>
      <c r="C1444" s="333"/>
      <c r="D1444" s="333"/>
      <c r="E1444" s="149"/>
      <c r="F1444" s="163" t="s">
        <v>268</v>
      </c>
    </row>
    <row r="1445" spans="1:6" x14ac:dyDescent="0.25">
      <c r="A1445" s="334"/>
      <c r="B1445" s="335"/>
      <c r="C1445" s="335"/>
      <c r="D1445" s="335"/>
      <c r="E1445" s="152"/>
      <c r="F1445" s="164">
        <v>6.32</v>
      </c>
    </row>
    <row r="1446" spans="1:6" x14ac:dyDescent="0.25">
      <c r="A1446" s="188" t="s">
        <v>98</v>
      </c>
      <c r="B1446" s="238" t="s">
        <v>13</v>
      </c>
      <c r="C1446" s="238" t="s">
        <v>99</v>
      </c>
      <c r="D1446" s="239" t="s">
        <v>100</v>
      </c>
      <c r="E1446" s="240" t="s">
        <v>101</v>
      </c>
      <c r="F1446" s="179" t="s">
        <v>102</v>
      </c>
    </row>
    <row r="1447" spans="1:6" x14ac:dyDescent="0.25">
      <c r="A1447" s="165"/>
      <c r="B1447" s="166"/>
      <c r="C1447" s="166"/>
      <c r="D1447" s="168"/>
      <c r="E1447" s="157"/>
      <c r="F1447" s="158"/>
    </row>
    <row r="1448" spans="1:6" x14ac:dyDescent="0.25">
      <c r="A1448" s="169" t="s">
        <v>103</v>
      </c>
      <c r="B1448" s="166"/>
      <c r="C1448" s="166"/>
      <c r="D1448" s="168"/>
      <c r="E1448" s="157"/>
      <c r="F1448" s="158"/>
    </row>
    <row r="1449" spans="1:6" x14ac:dyDescent="0.25">
      <c r="A1449" s="229" t="s">
        <v>401</v>
      </c>
      <c r="B1449" s="226" t="s">
        <v>11</v>
      </c>
      <c r="C1449" s="226">
        <v>9</v>
      </c>
      <c r="D1449" s="230"/>
      <c r="E1449" s="231">
        <v>4080</v>
      </c>
      <c r="F1449" s="179">
        <f t="shared" ref="F1449:F1458" si="91">+(1+(D1449/100))*C1449*E1449</f>
        <v>36720</v>
      </c>
    </row>
    <row r="1450" spans="1:6" x14ac:dyDescent="0.25">
      <c r="A1450" s="193" t="s">
        <v>107</v>
      </c>
      <c r="B1450" s="241" t="s">
        <v>108</v>
      </c>
      <c r="C1450" s="241">
        <v>0.05</v>
      </c>
      <c r="D1450" s="242"/>
      <c r="E1450" s="228">
        <v>10456</v>
      </c>
      <c r="F1450" s="179">
        <f t="shared" si="91"/>
        <v>522.80000000000007</v>
      </c>
    </row>
    <row r="1451" spans="1:6" x14ac:dyDescent="0.25">
      <c r="A1451" s="193" t="s">
        <v>151</v>
      </c>
      <c r="B1451" s="241" t="s">
        <v>13</v>
      </c>
      <c r="C1451" s="241">
        <v>3</v>
      </c>
      <c r="D1451" s="242"/>
      <c r="E1451" s="228">
        <v>670</v>
      </c>
      <c r="F1451" s="179">
        <f t="shared" si="91"/>
        <v>2010</v>
      </c>
    </row>
    <row r="1452" spans="1:6" x14ac:dyDescent="0.25">
      <c r="A1452" s="174" t="s">
        <v>431</v>
      </c>
      <c r="B1452" s="226" t="s">
        <v>13</v>
      </c>
      <c r="C1452" s="226">
        <v>3</v>
      </c>
      <c r="D1452" s="227"/>
      <c r="E1452" s="228">
        <v>850</v>
      </c>
      <c r="F1452" s="179">
        <f t="shared" si="91"/>
        <v>2550</v>
      </c>
    </row>
    <row r="1453" spans="1:6" x14ac:dyDescent="0.25">
      <c r="A1453" s="193" t="s">
        <v>155</v>
      </c>
      <c r="B1453" s="241" t="s">
        <v>13</v>
      </c>
      <c r="C1453" s="241">
        <v>2</v>
      </c>
      <c r="D1453" s="242"/>
      <c r="E1453" s="232">
        <v>2100</v>
      </c>
      <c r="F1453" s="179">
        <f t="shared" si="91"/>
        <v>4200</v>
      </c>
    </row>
    <row r="1454" spans="1:6" x14ac:dyDescent="0.25">
      <c r="A1454" s="193" t="s">
        <v>156</v>
      </c>
      <c r="B1454" s="241" t="s">
        <v>13</v>
      </c>
      <c r="C1454" s="241">
        <v>2</v>
      </c>
      <c r="D1454" s="242"/>
      <c r="E1454" s="232">
        <v>2600</v>
      </c>
      <c r="F1454" s="179">
        <f t="shared" si="91"/>
        <v>5200</v>
      </c>
    </row>
    <row r="1455" spans="1:6" x14ac:dyDescent="0.25">
      <c r="A1455" s="193" t="s">
        <v>157</v>
      </c>
      <c r="B1455" s="241" t="s">
        <v>13</v>
      </c>
      <c r="C1455" s="241">
        <v>1</v>
      </c>
      <c r="D1455" s="242"/>
      <c r="E1455" s="232">
        <v>2300</v>
      </c>
      <c r="F1455" s="179">
        <f t="shared" si="91"/>
        <v>2300</v>
      </c>
    </row>
    <row r="1456" spans="1:6" x14ac:dyDescent="0.25">
      <c r="A1456" s="208" t="s">
        <v>158</v>
      </c>
      <c r="B1456" s="226" t="s">
        <v>13</v>
      </c>
      <c r="C1456" s="226">
        <v>1</v>
      </c>
      <c r="D1456" s="230"/>
      <c r="E1456" s="232">
        <v>11900</v>
      </c>
      <c r="F1456" s="179">
        <f>+(1+(D1456/100))*C1456*E1456</f>
        <v>11900</v>
      </c>
    </row>
    <row r="1457" spans="1:6" x14ac:dyDescent="0.25">
      <c r="A1457" s="193" t="s">
        <v>159</v>
      </c>
      <c r="B1457" s="241" t="s">
        <v>13</v>
      </c>
      <c r="C1457" s="241">
        <v>1</v>
      </c>
      <c r="D1457" s="242"/>
      <c r="E1457" s="232">
        <v>34900</v>
      </c>
      <c r="F1457" s="179">
        <f t="shared" si="91"/>
        <v>34900</v>
      </c>
    </row>
    <row r="1458" spans="1:6" x14ac:dyDescent="0.25">
      <c r="A1458" s="193" t="s">
        <v>432</v>
      </c>
      <c r="B1458" s="241" t="s">
        <v>13</v>
      </c>
      <c r="C1458" s="241">
        <v>1</v>
      </c>
      <c r="D1458" s="242"/>
      <c r="E1458" s="243">
        <v>42351.827945734512</v>
      </c>
      <c r="F1458" s="179">
        <f t="shared" si="91"/>
        <v>42351.827945734512</v>
      </c>
    </row>
    <row r="1459" spans="1:6" x14ac:dyDescent="0.25">
      <c r="A1459" s="165"/>
      <c r="B1459" s="166"/>
      <c r="C1459" s="166"/>
      <c r="D1459" s="168"/>
      <c r="E1459" s="157" t="s">
        <v>110</v>
      </c>
      <c r="F1459" s="197">
        <f>SUM(F1449:F1458)</f>
        <v>142654.62794573451</v>
      </c>
    </row>
    <row r="1460" spans="1:6" x14ac:dyDescent="0.25">
      <c r="A1460" s="169" t="s">
        <v>111</v>
      </c>
      <c r="B1460" s="166"/>
      <c r="C1460" s="166"/>
      <c r="D1460" s="168"/>
      <c r="E1460" s="157"/>
      <c r="F1460" s="158"/>
    </row>
    <row r="1461" spans="1:6" x14ac:dyDescent="0.25">
      <c r="A1461" s="193" t="s">
        <v>146</v>
      </c>
      <c r="B1461" s="241" t="s">
        <v>113</v>
      </c>
      <c r="C1461" s="241">
        <v>1</v>
      </c>
      <c r="D1461" s="242"/>
      <c r="E1461" s="228">
        <v>39294</v>
      </c>
      <c r="F1461" s="179">
        <f t="shared" ref="F1461" si="92">+(1+(D1461/100))*C1461*E1461</f>
        <v>39294</v>
      </c>
    </row>
    <row r="1462" spans="1:6" x14ac:dyDescent="0.25">
      <c r="A1462" s="165"/>
      <c r="B1462" s="166"/>
      <c r="C1462" s="166"/>
      <c r="D1462" s="168"/>
      <c r="E1462" s="157" t="s">
        <v>147</v>
      </c>
      <c r="F1462" s="197">
        <f>SUM(F1461)</f>
        <v>39294</v>
      </c>
    </row>
    <row r="1463" spans="1:6" x14ac:dyDescent="0.25">
      <c r="A1463" s="170" t="s">
        <v>115</v>
      </c>
      <c r="B1463" s="166"/>
      <c r="C1463" s="166"/>
      <c r="D1463" s="168"/>
      <c r="E1463" s="157"/>
      <c r="F1463" s="158"/>
    </row>
    <row r="1464" spans="1:6" x14ac:dyDescent="0.25">
      <c r="A1464" s="193" t="s">
        <v>116</v>
      </c>
      <c r="B1464" s="241" t="s">
        <v>59</v>
      </c>
      <c r="C1464" s="241">
        <v>1</v>
      </c>
      <c r="D1464" s="242"/>
      <c r="E1464" s="228">
        <f>0.05*F1462</f>
        <v>1964.7</v>
      </c>
      <c r="F1464" s="179">
        <f t="shared" ref="F1464" si="93">+(1+(D1464/100))*C1464*E1464</f>
        <v>1964.7</v>
      </c>
    </row>
    <row r="1465" spans="1:6" x14ac:dyDescent="0.25">
      <c r="A1465" s="165"/>
      <c r="B1465" s="166"/>
      <c r="C1465" s="166"/>
      <c r="D1465" s="168"/>
      <c r="E1465" s="157" t="s">
        <v>117</v>
      </c>
      <c r="F1465" s="197">
        <f>SUM(F1464)</f>
        <v>1964.7</v>
      </c>
    </row>
    <row r="1466" spans="1:6" x14ac:dyDescent="0.25">
      <c r="A1466" s="169" t="s">
        <v>118</v>
      </c>
      <c r="B1466" s="166"/>
      <c r="C1466" s="166"/>
      <c r="D1466" s="168"/>
      <c r="E1466" s="157"/>
      <c r="F1466" s="158"/>
    </row>
    <row r="1467" spans="1:6" x14ac:dyDescent="0.25">
      <c r="A1467" s="193"/>
      <c r="B1467" s="241"/>
      <c r="C1467" s="241"/>
      <c r="D1467" s="242"/>
      <c r="E1467" s="228"/>
      <c r="F1467" s="179"/>
    </row>
    <row r="1468" spans="1:6" x14ac:dyDescent="0.25">
      <c r="A1468" s="165"/>
      <c r="B1468" s="166"/>
      <c r="C1468" s="166"/>
      <c r="D1468" s="168"/>
      <c r="E1468" s="157" t="s">
        <v>160</v>
      </c>
      <c r="F1468" s="179">
        <v>0</v>
      </c>
    </row>
    <row r="1469" spans="1:6" x14ac:dyDescent="0.25">
      <c r="A1469" s="165"/>
      <c r="B1469" s="166"/>
      <c r="C1469" s="166"/>
      <c r="D1469" s="168"/>
      <c r="E1469" s="157"/>
      <c r="F1469" s="158"/>
    </row>
    <row r="1470" spans="1:6" ht="16.5" thickBot="1" x14ac:dyDescent="0.3">
      <c r="A1470" s="171"/>
      <c r="B1470" s="198"/>
      <c r="C1470" s="209"/>
      <c r="D1470" s="200" t="s">
        <v>120</v>
      </c>
      <c r="E1470" s="185">
        <f>F1459+F1462+F1465</f>
        <v>183913.32794573452</v>
      </c>
      <c r="F1470" s="186">
        <f>ROUND(E1470,0)</f>
        <v>183913</v>
      </c>
    </row>
    <row r="1471" spans="1:6" ht="16.5" thickTop="1" x14ac:dyDescent="0.25"/>
    <row r="1472" spans="1:6" ht="16.5" thickBot="1" x14ac:dyDescent="0.3"/>
    <row r="1473" spans="1:6" ht="16.5" thickTop="1" x14ac:dyDescent="0.25">
      <c r="A1473" s="332" t="s">
        <v>433</v>
      </c>
      <c r="B1473" s="333"/>
      <c r="C1473" s="333"/>
      <c r="D1473" s="333"/>
      <c r="E1473" s="172"/>
      <c r="F1473" s="150" t="s">
        <v>121</v>
      </c>
    </row>
    <row r="1474" spans="1:6" x14ac:dyDescent="0.25">
      <c r="A1474" s="334"/>
      <c r="B1474" s="335"/>
      <c r="C1474" s="335"/>
      <c r="D1474" s="335"/>
      <c r="E1474" s="173"/>
      <c r="F1474" s="153">
        <v>6.33</v>
      </c>
    </row>
    <row r="1475" spans="1:6" x14ac:dyDescent="0.25">
      <c r="A1475" s="188" t="s">
        <v>98</v>
      </c>
      <c r="B1475" s="238" t="s">
        <v>13</v>
      </c>
      <c r="C1475" s="238" t="s">
        <v>99</v>
      </c>
      <c r="D1475" s="239" t="s">
        <v>100</v>
      </c>
      <c r="E1475" s="240" t="s">
        <v>101</v>
      </c>
      <c r="F1475" s="179" t="s">
        <v>102</v>
      </c>
    </row>
    <row r="1476" spans="1:6" x14ac:dyDescent="0.25">
      <c r="A1476" s="165"/>
      <c r="B1476" s="166"/>
      <c r="C1476" s="166"/>
      <c r="D1476" s="168"/>
      <c r="E1476" s="157"/>
      <c r="F1476" s="158"/>
    </row>
    <row r="1477" spans="1:6" x14ac:dyDescent="0.25">
      <c r="A1477" s="169" t="s">
        <v>103</v>
      </c>
      <c r="B1477" s="166"/>
      <c r="C1477" s="166"/>
      <c r="D1477" s="168"/>
      <c r="E1477" s="157"/>
      <c r="F1477" s="158"/>
    </row>
    <row r="1478" spans="1:6" x14ac:dyDescent="0.25">
      <c r="A1478" s="229" t="s">
        <v>165</v>
      </c>
      <c r="B1478" s="226" t="s">
        <v>11</v>
      </c>
      <c r="C1478" s="226">
        <v>9</v>
      </c>
      <c r="D1478" s="230"/>
      <c r="E1478" s="231">
        <v>3300</v>
      </c>
      <c r="F1478" s="179">
        <f t="shared" ref="F1478:F1485" si="94">+(1+(D1478/100))*C1478*E1478</f>
        <v>29700</v>
      </c>
    </row>
    <row r="1479" spans="1:6" x14ac:dyDescent="0.25">
      <c r="A1479" s="208" t="s">
        <v>151</v>
      </c>
      <c r="B1479" s="226" t="s">
        <v>13</v>
      </c>
      <c r="C1479" s="226">
        <v>3</v>
      </c>
      <c r="D1479" s="230"/>
      <c r="E1479" s="228">
        <v>670</v>
      </c>
      <c r="F1479" s="179">
        <f t="shared" si="94"/>
        <v>2010</v>
      </c>
    </row>
    <row r="1480" spans="1:6" x14ac:dyDescent="0.25">
      <c r="A1480" s="208" t="s">
        <v>168</v>
      </c>
      <c r="B1480" s="226" t="s">
        <v>13</v>
      </c>
      <c r="C1480" s="226">
        <v>1</v>
      </c>
      <c r="D1480" s="230"/>
      <c r="E1480" s="228">
        <v>23072.528447774814</v>
      </c>
      <c r="F1480" s="179">
        <f t="shared" si="94"/>
        <v>23072.528447774814</v>
      </c>
    </row>
    <row r="1481" spans="1:6" x14ac:dyDescent="0.25">
      <c r="A1481" s="208" t="s">
        <v>155</v>
      </c>
      <c r="B1481" s="226" t="s">
        <v>13</v>
      </c>
      <c r="C1481" s="226">
        <v>2</v>
      </c>
      <c r="D1481" s="230"/>
      <c r="E1481" s="232">
        <v>2100</v>
      </c>
      <c r="F1481" s="179">
        <f t="shared" si="94"/>
        <v>4200</v>
      </c>
    </row>
    <row r="1482" spans="1:6" x14ac:dyDescent="0.25">
      <c r="A1482" s="208" t="s">
        <v>156</v>
      </c>
      <c r="B1482" s="226" t="s">
        <v>13</v>
      </c>
      <c r="C1482" s="226">
        <v>2</v>
      </c>
      <c r="D1482" s="230"/>
      <c r="E1482" s="232">
        <v>2600</v>
      </c>
      <c r="F1482" s="179">
        <f t="shared" si="94"/>
        <v>5200</v>
      </c>
    </row>
    <row r="1483" spans="1:6" x14ac:dyDescent="0.25">
      <c r="A1483" s="208" t="s">
        <v>157</v>
      </c>
      <c r="B1483" s="226" t="s">
        <v>13</v>
      </c>
      <c r="C1483" s="226">
        <v>1</v>
      </c>
      <c r="D1483" s="230"/>
      <c r="E1483" s="232">
        <v>2300</v>
      </c>
      <c r="F1483" s="179">
        <f t="shared" si="94"/>
        <v>2300</v>
      </c>
    </row>
    <row r="1484" spans="1:6" x14ac:dyDescent="0.25">
      <c r="A1484" s="208" t="s">
        <v>158</v>
      </c>
      <c r="B1484" s="226" t="s">
        <v>13</v>
      </c>
      <c r="C1484" s="226">
        <v>1</v>
      </c>
      <c r="D1484" s="230"/>
      <c r="E1484" s="232">
        <v>11900</v>
      </c>
      <c r="F1484" s="179">
        <f t="shared" si="94"/>
        <v>11900</v>
      </c>
    </row>
    <row r="1485" spans="1:6" x14ac:dyDescent="0.25">
      <c r="A1485" s="208" t="s">
        <v>159</v>
      </c>
      <c r="B1485" s="226" t="s">
        <v>13</v>
      </c>
      <c r="C1485" s="226">
        <v>1</v>
      </c>
      <c r="D1485" s="230"/>
      <c r="E1485" s="232">
        <v>34900</v>
      </c>
      <c r="F1485" s="179">
        <f t="shared" si="94"/>
        <v>34900</v>
      </c>
    </row>
    <row r="1486" spans="1:6" x14ac:dyDescent="0.25">
      <c r="A1486" s="165"/>
      <c r="B1486" s="166"/>
      <c r="C1486" s="166"/>
      <c r="D1486" s="168"/>
      <c r="E1486" s="157" t="s">
        <v>110</v>
      </c>
      <c r="F1486" s="197">
        <f>SUM(F1478:F1485)</f>
        <v>113282.52844777482</v>
      </c>
    </row>
    <row r="1487" spans="1:6" x14ac:dyDescent="0.25">
      <c r="A1487" s="169" t="s">
        <v>111</v>
      </c>
      <c r="B1487" s="166"/>
      <c r="C1487" s="166"/>
      <c r="D1487" s="168"/>
      <c r="E1487" s="157"/>
      <c r="F1487" s="158"/>
    </row>
    <row r="1488" spans="1:6" x14ac:dyDescent="0.25">
      <c r="A1488" s="208" t="s">
        <v>146</v>
      </c>
      <c r="B1488" s="226" t="s">
        <v>113</v>
      </c>
      <c r="C1488" s="226">
        <v>1</v>
      </c>
      <c r="D1488" s="230"/>
      <c r="E1488" s="228">
        <v>39294</v>
      </c>
      <c r="F1488" s="179">
        <f t="shared" ref="F1488" si="95">+(1+(D1488/100))*C1488*E1488</f>
        <v>39294</v>
      </c>
    </row>
    <row r="1489" spans="1:6" x14ac:dyDescent="0.25">
      <c r="A1489" s="165"/>
      <c r="B1489" s="166"/>
      <c r="C1489" s="166"/>
      <c r="D1489" s="168"/>
      <c r="E1489" s="157" t="s">
        <v>147</v>
      </c>
      <c r="F1489" s="197">
        <f>SUM(F1488)</f>
        <v>39294</v>
      </c>
    </row>
    <row r="1490" spans="1:6" x14ac:dyDescent="0.25">
      <c r="A1490" s="170" t="s">
        <v>115</v>
      </c>
      <c r="B1490" s="166"/>
      <c r="C1490" s="166"/>
      <c r="D1490" s="168"/>
      <c r="E1490" s="157"/>
      <c r="F1490" s="158"/>
    </row>
    <row r="1491" spans="1:6" x14ac:dyDescent="0.25">
      <c r="A1491" s="208" t="s">
        <v>116</v>
      </c>
      <c r="B1491" s="226" t="s">
        <v>59</v>
      </c>
      <c r="C1491" s="226">
        <v>1</v>
      </c>
      <c r="D1491" s="230"/>
      <c r="E1491" s="228">
        <f>0.05*F1489</f>
        <v>1964.7</v>
      </c>
      <c r="F1491" s="179">
        <f t="shared" ref="F1491" si="96">+(1+(D1491/100))*C1491*E1491</f>
        <v>1964.7</v>
      </c>
    </row>
    <row r="1492" spans="1:6" x14ac:dyDescent="0.25">
      <c r="A1492" s="165"/>
      <c r="B1492" s="166"/>
      <c r="C1492" s="166"/>
      <c r="D1492" s="168"/>
      <c r="E1492" s="157" t="s">
        <v>117</v>
      </c>
      <c r="F1492" s="197">
        <f>SUM(F1491)</f>
        <v>1964.7</v>
      </c>
    </row>
    <row r="1493" spans="1:6" x14ac:dyDescent="0.25">
      <c r="A1493" s="169" t="s">
        <v>118</v>
      </c>
      <c r="B1493" s="166"/>
      <c r="C1493" s="166"/>
      <c r="D1493" s="168"/>
      <c r="E1493" s="157"/>
      <c r="F1493" s="158"/>
    </row>
    <row r="1494" spans="1:6" x14ac:dyDescent="0.25">
      <c r="A1494" s="193"/>
      <c r="B1494" s="241"/>
      <c r="C1494" s="241"/>
      <c r="D1494" s="242"/>
      <c r="E1494" s="228"/>
      <c r="F1494" s="179"/>
    </row>
    <row r="1495" spans="1:6" x14ac:dyDescent="0.25">
      <c r="A1495" s="165"/>
      <c r="B1495" s="166"/>
      <c r="C1495" s="166"/>
      <c r="D1495" s="168"/>
      <c r="E1495" s="157" t="s">
        <v>160</v>
      </c>
      <c r="F1495" s="179">
        <v>0</v>
      </c>
    </row>
    <row r="1496" spans="1:6" x14ac:dyDescent="0.25">
      <c r="A1496" s="165"/>
      <c r="B1496" s="166"/>
      <c r="C1496" s="166"/>
      <c r="D1496" s="168"/>
      <c r="E1496" s="157"/>
      <c r="F1496" s="158"/>
    </row>
    <row r="1497" spans="1:6" ht="16.5" thickBot="1" x14ac:dyDescent="0.3">
      <c r="A1497" s="171"/>
      <c r="B1497" s="198"/>
      <c r="C1497" s="209"/>
      <c r="D1497" s="200" t="s">
        <v>120</v>
      </c>
      <c r="E1497" s="185">
        <f>F1486+F1489+F1492</f>
        <v>154541.22844777483</v>
      </c>
      <c r="F1497" s="186">
        <f>ROUND(E1497,0)</f>
        <v>154541</v>
      </c>
    </row>
    <row r="1498" spans="1:6" ht="16.5" thickTop="1" x14ac:dyDescent="0.25"/>
    <row r="1499" spans="1:6" ht="16.5" thickBot="1" x14ac:dyDescent="0.3"/>
    <row r="1500" spans="1:6" ht="16.5" thickTop="1" x14ac:dyDescent="0.25">
      <c r="A1500" s="332" t="s">
        <v>434</v>
      </c>
      <c r="B1500" s="333"/>
      <c r="C1500" s="333"/>
      <c r="D1500" s="333"/>
      <c r="E1500" s="172"/>
      <c r="F1500" s="150" t="s">
        <v>121</v>
      </c>
    </row>
    <row r="1501" spans="1:6" x14ac:dyDescent="0.25">
      <c r="A1501" s="334"/>
      <c r="B1501" s="335"/>
      <c r="C1501" s="335"/>
      <c r="D1501" s="335"/>
      <c r="E1501" s="173"/>
      <c r="F1501" s="153">
        <v>6.34</v>
      </c>
    </row>
    <row r="1502" spans="1:6" x14ac:dyDescent="0.25">
      <c r="A1502" s="188" t="s">
        <v>98</v>
      </c>
      <c r="B1502" s="238" t="s">
        <v>13</v>
      </c>
      <c r="C1502" s="238" t="s">
        <v>99</v>
      </c>
      <c r="D1502" s="239" t="s">
        <v>100</v>
      </c>
      <c r="E1502" s="240" t="s">
        <v>101</v>
      </c>
      <c r="F1502" s="179" t="s">
        <v>102</v>
      </c>
    </row>
    <row r="1503" spans="1:6" x14ac:dyDescent="0.25">
      <c r="A1503" s="165"/>
      <c r="B1503" s="166"/>
      <c r="C1503" s="166"/>
      <c r="D1503" s="168"/>
      <c r="E1503" s="157"/>
      <c r="F1503" s="158"/>
    </row>
    <row r="1504" spans="1:6" x14ac:dyDescent="0.25">
      <c r="A1504" s="169" t="s">
        <v>103</v>
      </c>
      <c r="B1504" s="166"/>
      <c r="C1504" s="166"/>
      <c r="D1504" s="168"/>
      <c r="E1504" s="157"/>
      <c r="F1504" s="158"/>
    </row>
    <row r="1505" spans="1:6" x14ac:dyDescent="0.25">
      <c r="A1505" s="229" t="s">
        <v>165</v>
      </c>
      <c r="B1505" s="226" t="s">
        <v>11</v>
      </c>
      <c r="C1505" s="226">
        <v>18</v>
      </c>
      <c r="D1505" s="230"/>
      <c r="E1505" s="231">
        <v>3300</v>
      </c>
      <c r="F1505" s="179">
        <f t="shared" ref="F1505:F1512" si="97">+(1+(D1505/100))*C1505*E1505</f>
        <v>59400</v>
      </c>
    </row>
    <row r="1506" spans="1:6" x14ac:dyDescent="0.25">
      <c r="A1506" s="208" t="s">
        <v>151</v>
      </c>
      <c r="B1506" s="226" t="s">
        <v>13</v>
      </c>
      <c r="C1506" s="226">
        <v>3</v>
      </c>
      <c r="D1506" s="230"/>
      <c r="E1506" s="228">
        <v>670</v>
      </c>
      <c r="F1506" s="179">
        <f t="shared" si="97"/>
        <v>2010</v>
      </c>
    </row>
    <row r="1507" spans="1:6" x14ac:dyDescent="0.25">
      <c r="A1507" s="193" t="s">
        <v>435</v>
      </c>
      <c r="B1507" s="241" t="s">
        <v>13</v>
      </c>
      <c r="C1507" s="241">
        <v>1</v>
      </c>
      <c r="D1507" s="242"/>
      <c r="E1507" s="228">
        <v>20461</v>
      </c>
      <c r="F1507" s="179">
        <f t="shared" si="97"/>
        <v>20461</v>
      </c>
    </row>
    <row r="1508" spans="1:6" x14ac:dyDescent="0.25">
      <c r="A1508" s="208" t="s">
        <v>155</v>
      </c>
      <c r="B1508" s="226" t="s">
        <v>13</v>
      </c>
      <c r="C1508" s="226">
        <v>2</v>
      </c>
      <c r="D1508" s="230"/>
      <c r="E1508" s="232">
        <v>2100</v>
      </c>
      <c r="F1508" s="179">
        <f t="shared" si="97"/>
        <v>4200</v>
      </c>
    </row>
    <row r="1509" spans="1:6" x14ac:dyDescent="0.25">
      <c r="A1509" s="208" t="s">
        <v>156</v>
      </c>
      <c r="B1509" s="226" t="s">
        <v>13</v>
      </c>
      <c r="C1509" s="226">
        <v>2</v>
      </c>
      <c r="D1509" s="230"/>
      <c r="E1509" s="232">
        <v>2600</v>
      </c>
      <c r="F1509" s="179">
        <f t="shared" si="97"/>
        <v>5200</v>
      </c>
    </row>
    <row r="1510" spans="1:6" x14ac:dyDescent="0.25">
      <c r="A1510" s="208" t="s">
        <v>157</v>
      </c>
      <c r="B1510" s="226" t="s">
        <v>13</v>
      </c>
      <c r="C1510" s="226">
        <v>1</v>
      </c>
      <c r="D1510" s="230"/>
      <c r="E1510" s="232">
        <v>2300</v>
      </c>
      <c r="F1510" s="179">
        <f t="shared" si="97"/>
        <v>2300</v>
      </c>
    </row>
    <row r="1511" spans="1:6" x14ac:dyDescent="0.25">
      <c r="A1511" s="208" t="s">
        <v>158</v>
      </c>
      <c r="B1511" s="226" t="s">
        <v>13</v>
      </c>
      <c r="C1511" s="226">
        <v>1</v>
      </c>
      <c r="D1511" s="230"/>
      <c r="E1511" s="232">
        <v>11900</v>
      </c>
      <c r="F1511" s="179">
        <f t="shared" si="97"/>
        <v>11900</v>
      </c>
    </row>
    <row r="1512" spans="1:6" x14ac:dyDescent="0.25">
      <c r="A1512" s="208" t="s">
        <v>159</v>
      </c>
      <c r="B1512" s="226" t="s">
        <v>13</v>
      </c>
      <c r="C1512" s="226">
        <v>2</v>
      </c>
      <c r="D1512" s="230"/>
      <c r="E1512" s="232">
        <v>34900</v>
      </c>
      <c r="F1512" s="179">
        <f t="shared" si="97"/>
        <v>69800</v>
      </c>
    </row>
    <row r="1513" spans="1:6" x14ac:dyDescent="0.25">
      <c r="A1513" s="165"/>
      <c r="B1513" s="166"/>
      <c r="C1513" s="166"/>
      <c r="D1513" s="168"/>
      <c r="E1513" s="157" t="s">
        <v>110</v>
      </c>
      <c r="F1513" s="197">
        <f>SUM(F1505:F1512)</f>
        <v>175271</v>
      </c>
    </row>
    <row r="1514" spans="1:6" x14ac:dyDescent="0.25">
      <c r="A1514" s="169" t="s">
        <v>111</v>
      </c>
      <c r="B1514" s="166"/>
      <c r="C1514" s="166"/>
      <c r="D1514" s="168"/>
      <c r="E1514" s="157"/>
      <c r="F1514" s="158"/>
    </row>
    <row r="1515" spans="1:6" x14ac:dyDescent="0.25">
      <c r="A1515" s="208" t="s">
        <v>146</v>
      </c>
      <c r="B1515" s="226" t="s">
        <v>113</v>
      </c>
      <c r="C1515" s="226">
        <v>1.1000000000000001</v>
      </c>
      <c r="D1515" s="230"/>
      <c r="E1515" s="228">
        <v>39294</v>
      </c>
      <c r="F1515" s="179">
        <f t="shared" ref="F1515" si="98">+(1+(D1515/100))*C1515*E1515</f>
        <v>43223.4</v>
      </c>
    </row>
    <row r="1516" spans="1:6" x14ac:dyDescent="0.25">
      <c r="A1516" s="165"/>
      <c r="B1516" s="166"/>
      <c r="C1516" s="166"/>
      <c r="D1516" s="168"/>
      <c r="E1516" s="157" t="s">
        <v>147</v>
      </c>
      <c r="F1516" s="197">
        <f>SUM(F1515)</f>
        <v>43223.4</v>
      </c>
    </row>
    <row r="1517" spans="1:6" x14ac:dyDescent="0.25">
      <c r="A1517" s="170" t="s">
        <v>115</v>
      </c>
      <c r="B1517" s="166"/>
      <c r="C1517" s="166"/>
      <c r="D1517" s="168"/>
      <c r="E1517" s="157"/>
      <c r="F1517" s="158"/>
    </row>
    <row r="1518" spans="1:6" x14ac:dyDescent="0.25">
      <c r="A1518" s="208" t="s">
        <v>116</v>
      </c>
      <c r="B1518" s="226" t="s">
        <v>59</v>
      </c>
      <c r="C1518" s="226">
        <v>1</v>
      </c>
      <c r="D1518" s="230"/>
      <c r="E1518" s="228">
        <f>0.05*F1516</f>
        <v>2161.17</v>
      </c>
      <c r="F1518" s="179">
        <f t="shared" ref="F1518" si="99">+(1+(D1518/100))*C1518*E1518</f>
        <v>2161.17</v>
      </c>
    </row>
    <row r="1519" spans="1:6" x14ac:dyDescent="0.25">
      <c r="A1519" s="165"/>
      <c r="B1519" s="166"/>
      <c r="C1519" s="166"/>
      <c r="D1519" s="168"/>
      <c r="E1519" s="157" t="s">
        <v>117</v>
      </c>
      <c r="F1519" s="197">
        <f>SUM(F1518)</f>
        <v>2161.17</v>
      </c>
    </row>
    <row r="1520" spans="1:6" x14ac:dyDescent="0.25">
      <c r="A1520" s="169" t="s">
        <v>118</v>
      </c>
      <c r="B1520" s="166"/>
      <c r="C1520" s="166"/>
      <c r="D1520" s="168"/>
      <c r="E1520" s="157"/>
      <c r="F1520" s="158"/>
    </row>
    <row r="1521" spans="1:6" x14ac:dyDescent="0.25">
      <c r="A1521" s="193"/>
      <c r="B1521" s="241"/>
      <c r="C1521" s="241"/>
      <c r="D1521" s="242"/>
      <c r="E1521" s="228"/>
      <c r="F1521" s="179"/>
    </row>
    <row r="1522" spans="1:6" x14ac:dyDescent="0.25">
      <c r="A1522" s="165"/>
      <c r="B1522" s="166"/>
      <c r="C1522" s="166"/>
      <c r="D1522" s="168"/>
      <c r="E1522" s="157" t="s">
        <v>160</v>
      </c>
      <c r="F1522" s="179">
        <v>0</v>
      </c>
    </row>
    <row r="1523" spans="1:6" x14ac:dyDescent="0.25">
      <c r="A1523" s="165"/>
      <c r="B1523" s="166"/>
      <c r="C1523" s="166"/>
      <c r="D1523" s="168"/>
      <c r="E1523" s="157"/>
      <c r="F1523" s="158"/>
    </row>
    <row r="1524" spans="1:6" ht="16.5" thickBot="1" x14ac:dyDescent="0.3">
      <c r="A1524" s="171"/>
      <c r="B1524" s="198"/>
      <c r="C1524" s="209"/>
      <c r="D1524" s="200" t="s">
        <v>120</v>
      </c>
      <c r="E1524" s="185">
        <f>F1513+F1516+F1519</f>
        <v>220655.57</v>
      </c>
      <c r="F1524" s="186">
        <f>ROUND(E1524,0)</f>
        <v>220656</v>
      </c>
    </row>
    <row r="1525" spans="1:6" ht="16.5" thickTop="1" x14ac:dyDescent="0.25"/>
    <row r="1526" spans="1:6" ht="16.5" thickBot="1" x14ac:dyDescent="0.3"/>
    <row r="1527" spans="1:6" ht="16.5" thickTop="1" x14ac:dyDescent="0.25">
      <c r="A1527" s="332" t="s">
        <v>441</v>
      </c>
      <c r="B1527" s="333"/>
      <c r="C1527" s="333"/>
      <c r="D1527" s="333"/>
      <c r="E1527" s="172"/>
      <c r="F1527" s="150" t="s">
        <v>121</v>
      </c>
    </row>
    <row r="1528" spans="1:6" x14ac:dyDescent="0.25">
      <c r="A1528" s="334"/>
      <c r="B1528" s="335"/>
      <c r="C1528" s="335"/>
      <c r="D1528" s="335"/>
      <c r="E1528" s="173"/>
      <c r="F1528" s="153">
        <v>6.35</v>
      </c>
    </row>
    <row r="1529" spans="1:6" x14ac:dyDescent="0.25">
      <c r="A1529" s="244" t="s">
        <v>98</v>
      </c>
      <c r="B1529" s="272" t="s">
        <v>13</v>
      </c>
      <c r="C1529" s="272" t="s">
        <v>99</v>
      </c>
      <c r="D1529" s="273" t="s">
        <v>100</v>
      </c>
      <c r="E1529" s="274" t="s">
        <v>101</v>
      </c>
      <c r="F1529" s="275" t="s">
        <v>102</v>
      </c>
    </row>
    <row r="1530" spans="1:6" x14ac:dyDescent="0.25">
      <c r="A1530" s="165"/>
      <c r="B1530" s="166"/>
      <c r="C1530" s="166"/>
      <c r="D1530" s="168"/>
      <c r="E1530" s="157"/>
      <c r="F1530" s="158"/>
    </row>
    <row r="1531" spans="1:6" x14ac:dyDescent="0.25">
      <c r="A1531" s="169" t="s">
        <v>103</v>
      </c>
      <c r="B1531" s="166"/>
      <c r="C1531" s="166"/>
      <c r="D1531" s="168"/>
      <c r="E1531" s="157"/>
      <c r="F1531" s="158"/>
    </row>
    <row r="1532" spans="1:6" x14ac:dyDescent="0.25">
      <c r="A1532" s="276" t="s">
        <v>165</v>
      </c>
      <c r="B1532" s="277" t="s">
        <v>11</v>
      </c>
      <c r="C1532" s="277">
        <v>9</v>
      </c>
      <c r="D1532" s="278"/>
      <c r="E1532" s="279">
        <v>3300</v>
      </c>
      <c r="F1532" s="275">
        <f t="shared" ref="F1532:F1539" si="100">+(1+(D1532/100))*C1532*E1532</f>
        <v>29700</v>
      </c>
    </row>
    <row r="1533" spans="1:6" x14ac:dyDescent="0.25">
      <c r="A1533" s="276" t="s">
        <v>151</v>
      </c>
      <c r="B1533" s="277" t="s">
        <v>13</v>
      </c>
      <c r="C1533" s="277">
        <v>3</v>
      </c>
      <c r="D1533" s="278"/>
      <c r="E1533" s="280">
        <v>699</v>
      </c>
      <c r="F1533" s="275">
        <f t="shared" si="100"/>
        <v>2097</v>
      </c>
    </row>
    <row r="1534" spans="1:6" x14ac:dyDescent="0.25">
      <c r="A1534" s="281" t="s">
        <v>442</v>
      </c>
      <c r="B1534" s="282" t="s">
        <v>13</v>
      </c>
      <c r="C1534" s="282">
        <v>1</v>
      </c>
      <c r="D1534" s="283"/>
      <c r="E1534" s="280">
        <v>14153</v>
      </c>
      <c r="F1534" s="275">
        <f t="shared" si="100"/>
        <v>14153</v>
      </c>
    </row>
    <row r="1535" spans="1:6" x14ac:dyDescent="0.25">
      <c r="A1535" s="276" t="s">
        <v>155</v>
      </c>
      <c r="B1535" s="277" t="s">
        <v>13</v>
      </c>
      <c r="C1535" s="277">
        <v>2</v>
      </c>
      <c r="D1535" s="278"/>
      <c r="E1535" s="280">
        <v>1288</v>
      </c>
      <c r="F1535" s="275">
        <f t="shared" si="100"/>
        <v>2576</v>
      </c>
    </row>
    <row r="1536" spans="1:6" x14ac:dyDescent="0.25">
      <c r="A1536" s="276" t="s">
        <v>156</v>
      </c>
      <c r="B1536" s="277" t="s">
        <v>13</v>
      </c>
      <c r="C1536" s="277">
        <v>2</v>
      </c>
      <c r="D1536" s="278"/>
      <c r="E1536" s="280">
        <v>3380</v>
      </c>
      <c r="F1536" s="275">
        <f t="shared" si="100"/>
        <v>6760</v>
      </c>
    </row>
    <row r="1537" spans="1:6" x14ac:dyDescent="0.25">
      <c r="A1537" s="276" t="s">
        <v>157</v>
      </c>
      <c r="B1537" s="277" t="s">
        <v>13</v>
      </c>
      <c r="C1537" s="277">
        <v>1</v>
      </c>
      <c r="D1537" s="278"/>
      <c r="E1537" s="280">
        <v>1875</v>
      </c>
      <c r="F1537" s="275">
        <f t="shared" si="100"/>
        <v>1875</v>
      </c>
    </row>
    <row r="1538" spans="1:6" x14ac:dyDescent="0.25">
      <c r="A1538" s="276" t="s">
        <v>158</v>
      </c>
      <c r="B1538" s="277" t="s">
        <v>13</v>
      </c>
      <c r="C1538" s="277">
        <v>1</v>
      </c>
      <c r="D1538" s="278"/>
      <c r="E1538" s="280">
        <v>8086</v>
      </c>
      <c r="F1538" s="275">
        <f t="shared" si="100"/>
        <v>8086</v>
      </c>
    </row>
    <row r="1539" spans="1:6" x14ac:dyDescent="0.25">
      <c r="A1539" s="276" t="s">
        <v>159</v>
      </c>
      <c r="B1539" s="277" t="s">
        <v>13</v>
      </c>
      <c r="C1539" s="277">
        <v>1</v>
      </c>
      <c r="D1539" s="278"/>
      <c r="E1539" s="280">
        <v>34900</v>
      </c>
      <c r="F1539" s="275">
        <f t="shared" si="100"/>
        <v>34900</v>
      </c>
    </row>
    <row r="1540" spans="1:6" x14ac:dyDescent="0.25">
      <c r="A1540" s="165"/>
      <c r="B1540" s="166"/>
      <c r="C1540" s="166"/>
      <c r="D1540" s="168"/>
      <c r="E1540" s="157" t="s">
        <v>110</v>
      </c>
      <c r="F1540" s="284">
        <f>SUM(F1532:F1539)</f>
        <v>100147</v>
      </c>
    </row>
    <row r="1541" spans="1:6" x14ac:dyDescent="0.25">
      <c r="A1541" s="169" t="s">
        <v>111</v>
      </c>
      <c r="B1541" s="166"/>
      <c r="C1541" s="166"/>
      <c r="D1541" s="168"/>
      <c r="E1541" s="157"/>
      <c r="F1541" s="158"/>
    </row>
    <row r="1542" spans="1:6" x14ac:dyDescent="0.25">
      <c r="A1542" s="276" t="s">
        <v>146</v>
      </c>
      <c r="B1542" s="277" t="s">
        <v>113</v>
      </c>
      <c r="C1542" s="277">
        <v>1.1000000000000001</v>
      </c>
      <c r="D1542" s="278"/>
      <c r="E1542" s="280">
        <v>39294</v>
      </c>
      <c r="F1542" s="275">
        <f t="shared" ref="F1542" si="101">+(1+(D1542/100))*C1542*E1542</f>
        <v>43223.4</v>
      </c>
    </row>
    <row r="1543" spans="1:6" x14ac:dyDescent="0.25">
      <c r="A1543" s="165"/>
      <c r="B1543" s="166"/>
      <c r="C1543" s="166"/>
      <c r="D1543" s="168"/>
      <c r="E1543" s="157" t="s">
        <v>147</v>
      </c>
      <c r="F1543" s="284">
        <f>SUM(F1542)</f>
        <v>43223.4</v>
      </c>
    </row>
    <row r="1544" spans="1:6" x14ac:dyDescent="0.25">
      <c r="A1544" s="170" t="s">
        <v>115</v>
      </c>
      <c r="B1544" s="166"/>
      <c r="C1544" s="166"/>
      <c r="D1544" s="168"/>
      <c r="E1544" s="157"/>
      <c r="F1544" s="158"/>
    </row>
    <row r="1545" spans="1:6" x14ac:dyDescent="0.25">
      <c r="A1545" s="276" t="s">
        <v>116</v>
      </c>
      <c r="B1545" s="277" t="s">
        <v>59</v>
      </c>
      <c r="C1545" s="277">
        <v>1</v>
      </c>
      <c r="D1545" s="278"/>
      <c r="E1545" s="280">
        <f>0.05*F1543</f>
        <v>2161.17</v>
      </c>
      <c r="F1545" s="275">
        <f t="shared" ref="F1545" si="102">+(1+(D1545/100))*C1545*E1545</f>
        <v>2161.17</v>
      </c>
    </row>
    <row r="1546" spans="1:6" x14ac:dyDescent="0.25">
      <c r="A1546" s="165"/>
      <c r="B1546" s="166"/>
      <c r="C1546" s="166"/>
      <c r="D1546" s="168"/>
      <c r="E1546" s="157" t="s">
        <v>117</v>
      </c>
      <c r="F1546" s="284">
        <f>SUM(F1545)</f>
        <v>2161.17</v>
      </c>
    </row>
    <row r="1547" spans="1:6" x14ac:dyDescent="0.25">
      <c r="A1547" s="169" t="s">
        <v>118</v>
      </c>
      <c r="B1547" s="166"/>
      <c r="C1547" s="166"/>
      <c r="D1547" s="168"/>
      <c r="E1547" s="157"/>
      <c r="F1547" s="158"/>
    </row>
    <row r="1548" spans="1:6" x14ac:dyDescent="0.25">
      <c r="A1548" s="281"/>
      <c r="B1548" s="282"/>
      <c r="C1548" s="282"/>
      <c r="D1548" s="283"/>
      <c r="E1548" s="280"/>
      <c r="F1548" s="275"/>
    </row>
    <row r="1549" spans="1:6" x14ac:dyDescent="0.25">
      <c r="A1549" s="165"/>
      <c r="B1549" s="166"/>
      <c r="C1549" s="166"/>
      <c r="D1549" s="168"/>
      <c r="E1549" s="157" t="s">
        <v>160</v>
      </c>
      <c r="F1549" s="275">
        <v>0</v>
      </c>
    </row>
    <row r="1550" spans="1:6" x14ac:dyDescent="0.25">
      <c r="A1550" s="165"/>
      <c r="B1550" s="166"/>
      <c r="C1550" s="166"/>
      <c r="D1550" s="168"/>
      <c r="E1550" s="157"/>
      <c r="F1550" s="158"/>
    </row>
    <row r="1551" spans="1:6" ht="16.5" thickBot="1" x14ac:dyDescent="0.3">
      <c r="A1551" s="171"/>
      <c r="B1551" s="198"/>
      <c r="C1551" s="209"/>
      <c r="D1551" s="200" t="s">
        <v>120</v>
      </c>
      <c r="E1551" s="185">
        <f>F1540+F1543+F1546</f>
        <v>145531.57</v>
      </c>
      <c r="F1551" s="186">
        <f>ROUND(E1551,0)</f>
        <v>145532</v>
      </c>
    </row>
    <row r="1552" spans="1:6" ht="16.5" thickTop="1" x14ac:dyDescent="0.25"/>
    <row r="1553" spans="1:6" ht="16.5" thickBot="1" x14ac:dyDescent="0.3"/>
    <row r="1554" spans="1:6" ht="16.5" thickTop="1" x14ac:dyDescent="0.25">
      <c r="A1554" s="328" t="s">
        <v>27</v>
      </c>
      <c r="B1554" s="329"/>
      <c r="C1554" s="329"/>
      <c r="D1554" s="329"/>
      <c r="E1554" s="149"/>
      <c r="F1554" s="150" t="s">
        <v>121</v>
      </c>
    </row>
    <row r="1555" spans="1:6" x14ac:dyDescent="0.25">
      <c r="A1555" s="330"/>
      <c r="B1555" s="331"/>
      <c r="C1555" s="331"/>
      <c r="D1555" s="331"/>
      <c r="E1555" s="152"/>
      <c r="F1555" s="153">
        <v>6.36</v>
      </c>
    </row>
    <row r="1556" spans="1:6" x14ac:dyDescent="0.25">
      <c r="A1556" s="174" t="s">
        <v>98</v>
      </c>
      <c r="B1556" s="226" t="s">
        <v>13</v>
      </c>
      <c r="C1556" s="226" t="s">
        <v>99</v>
      </c>
      <c r="D1556" s="227" t="s">
        <v>100</v>
      </c>
      <c r="E1556" s="228" t="s">
        <v>101</v>
      </c>
      <c r="F1556" s="179" t="s">
        <v>102</v>
      </c>
    </row>
    <row r="1557" spans="1:6" x14ac:dyDescent="0.25">
      <c r="A1557" s="154"/>
      <c r="B1557" s="155"/>
      <c r="C1557" s="155"/>
      <c r="D1557" s="156"/>
      <c r="E1557" s="157"/>
      <c r="F1557" s="158"/>
    </row>
    <row r="1558" spans="1:6" x14ac:dyDescent="0.25">
      <c r="A1558" s="159" t="s">
        <v>103</v>
      </c>
      <c r="B1558" s="155"/>
      <c r="C1558" s="155"/>
      <c r="D1558" s="156"/>
      <c r="E1558" s="157"/>
      <c r="F1558" s="158"/>
    </row>
    <row r="1559" spans="1:6" x14ac:dyDescent="0.25">
      <c r="A1559" s="229" t="s">
        <v>165</v>
      </c>
      <c r="B1559" s="226" t="s">
        <v>11</v>
      </c>
      <c r="C1559" s="226">
        <v>13.5</v>
      </c>
      <c r="D1559" s="227"/>
      <c r="E1559" s="231">
        <v>3300</v>
      </c>
      <c r="F1559" s="179">
        <f t="shared" ref="F1559:F1568" si="103">+(1+(D1559/100))*C1559*E1559</f>
        <v>44550</v>
      </c>
    </row>
    <row r="1560" spans="1:6" x14ac:dyDescent="0.25">
      <c r="A1560" s="174" t="s">
        <v>107</v>
      </c>
      <c r="B1560" s="226" t="s">
        <v>108</v>
      </c>
      <c r="C1560" s="226">
        <v>0.1</v>
      </c>
      <c r="D1560" s="227"/>
      <c r="E1560" s="232">
        <f>10456*1.1057</f>
        <v>11561.199199999999</v>
      </c>
      <c r="F1560" s="179">
        <f t="shared" si="103"/>
        <v>1156.1199199999999</v>
      </c>
    </row>
    <row r="1561" spans="1:6" x14ac:dyDescent="0.25">
      <c r="A1561" s="174" t="s">
        <v>151</v>
      </c>
      <c r="B1561" s="226" t="s">
        <v>13</v>
      </c>
      <c r="C1561" s="226">
        <v>3</v>
      </c>
      <c r="D1561" s="227"/>
      <c r="E1561" s="232">
        <v>670</v>
      </c>
      <c r="F1561" s="179">
        <f t="shared" si="103"/>
        <v>2010</v>
      </c>
    </row>
    <row r="1562" spans="1:6" x14ac:dyDescent="0.25">
      <c r="A1562" s="174" t="s">
        <v>152</v>
      </c>
      <c r="B1562" s="226" t="s">
        <v>13</v>
      </c>
      <c r="C1562" s="226">
        <v>3</v>
      </c>
      <c r="D1562" s="227"/>
      <c r="E1562" s="228">
        <v>800</v>
      </c>
      <c r="F1562" s="179">
        <f t="shared" si="103"/>
        <v>2400</v>
      </c>
    </row>
    <row r="1563" spans="1:6" x14ac:dyDescent="0.25">
      <c r="A1563" s="174" t="s">
        <v>155</v>
      </c>
      <c r="B1563" s="226" t="s">
        <v>13</v>
      </c>
      <c r="C1563" s="226">
        <v>2</v>
      </c>
      <c r="D1563" s="227"/>
      <c r="E1563" s="232">
        <v>2100</v>
      </c>
      <c r="F1563" s="179">
        <f t="shared" si="103"/>
        <v>4200</v>
      </c>
    </row>
    <row r="1564" spans="1:6" x14ac:dyDescent="0.25">
      <c r="A1564" s="174" t="s">
        <v>156</v>
      </c>
      <c r="B1564" s="226" t="s">
        <v>13</v>
      </c>
      <c r="C1564" s="226">
        <v>2</v>
      </c>
      <c r="D1564" s="227"/>
      <c r="E1564" s="232">
        <v>2600</v>
      </c>
      <c r="F1564" s="179">
        <f t="shared" si="103"/>
        <v>5200</v>
      </c>
    </row>
    <row r="1565" spans="1:6" x14ac:dyDescent="0.25">
      <c r="A1565" s="174" t="s">
        <v>157</v>
      </c>
      <c r="B1565" s="226" t="s">
        <v>13</v>
      </c>
      <c r="C1565" s="226">
        <v>1</v>
      </c>
      <c r="D1565" s="227"/>
      <c r="E1565" s="232">
        <v>2300</v>
      </c>
      <c r="F1565" s="179">
        <f t="shared" si="103"/>
        <v>2300</v>
      </c>
    </row>
    <row r="1566" spans="1:6" x14ac:dyDescent="0.25">
      <c r="A1566" s="174" t="s">
        <v>158</v>
      </c>
      <c r="B1566" s="226" t="s">
        <v>13</v>
      </c>
      <c r="C1566" s="226">
        <v>1</v>
      </c>
      <c r="D1566" s="227"/>
      <c r="E1566" s="232">
        <v>11900</v>
      </c>
      <c r="F1566" s="179">
        <f t="shared" si="103"/>
        <v>11900</v>
      </c>
    </row>
    <row r="1567" spans="1:6" x14ac:dyDescent="0.25">
      <c r="A1567" s="174" t="s">
        <v>159</v>
      </c>
      <c r="B1567" s="226" t="s">
        <v>13</v>
      </c>
      <c r="C1567" s="226">
        <v>1</v>
      </c>
      <c r="D1567" s="227"/>
      <c r="E1567" s="232">
        <v>34900</v>
      </c>
      <c r="F1567" s="179">
        <f t="shared" si="103"/>
        <v>34900</v>
      </c>
    </row>
    <row r="1568" spans="1:6" x14ac:dyDescent="0.25">
      <c r="A1568" s="174" t="s">
        <v>436</v>
      </c>
      <c r="B1568" s="226" t="s">
        <v>13</v>
      </c>
      <c r="C1568" s="226">
        <v>1</v>
      </c>
      <c r="D1568" s="227"/>
      <c r="E1568" s="232">
        <v>3500</v>
      </c>
      <c r="F1568" s="179">
        <f t="shared" si="103"/>
        <v>3500</v>
      </c>
    </row>
    <row r="1569" spans="1:6" x14ac:dyDescent="0.25">
      <c r="A1569" s="154"/>
      <c r="B1569" s="155"/>
      <c r="C1569" s="155"/>
      <c r="D1569" s="156"/>
      <c r="E1569" s="157" t="s">
        <v>110</v>
      </c>
      <c r="F1569" s="160">
        <f>SUM(F1559:F1568)</f>
        <v>112116.11992</v>
      </c>
    </row>
    <row r="1570" spans="1:6" x14ac:dyDescent="0.25">
      <c r="A1570" s="159" t="s">
        <v>111</v>
      </c>
      <c r="B1570" s="155"/>
      <c r="C1570" s="155"/>
      <c r="D1570" s="156"/>
      <c r="E1570" s="157"/>
      <c r="F1570" s="158"/>
    </row>
    <row r="1571" spans="1:6" x14ac:dyDescent="0.25">
      <c r="A1571" s="174" t="s">
        <v>146</v>
      </c>
      <c r="B1571" s="226" t="s">
        <v>113</v>
      </c>
      <c r="C1571" s="226">
        <v>0.9</v>
      </c>
      <c r="D1571" s="227"/>
      <c r="E1571" s="228">
        <v>39294</v>
      </c>
      <c r="F1571" s="179">
        <f t="shared" ref="F1571" si="104">+(1+(D1571/100))*C1571*E1571</f>
        <v>35364.6</v>
      </c>
    </row>
    <row r="1572" spans="1:6" x14ac:dyDescent="0.25">
      <c r="A1572" s="154"/>
      <c r="B1572" s="155"/>
      <c r="C1572" s="155"/>
      <c r="D1572" s="156"/>
      <c r="E1572" s="157" t="s">
        <v>114</v>
      </c>
      <c r="F1572" s="160">
        <f>SUM(F1571)</f>
        <v>35364.6</v>
      </c>
    </row>
    <row r="1573" spans="1:6" x14ac:dyDescent="0.25">
      <c r="A1573" s="161" t="s">
        <v>115</v>
      </c>
      <c r="B1573" s="155"/>
      <c r="C1573" s="155"/>
      <c r="D1573" s="156"/>
      <c r="E1573" s="157"/>
      <c r="F1573" s="158"/>
    </row>
    <row r="1574" spans="1:6" x14ac:dyDescent="0.25">
      <c r="A1574" s="174" t="s">
        <v>116</v>
      </c>
      <c r="B1574" s="226" t="s">
        <v>59</v>
      </c>
      <c r="C1574" s="226">
        <v>1</v>
      </c>
      <c r="D1574" s="227"/>
      <c r="E1574" s="228">
        <f>0.05*F1572</f>
        <v>1768.23</v>
      </c>
      <c r="F1574" s="179">
        <f t="shared" ref="F1574" si="105">+(1+(D1574/100))*C1574*E1574</f>
        <v>1768.23</v>
      </c>
    </row>
    <row r="1575" spans="1:6" x14ac:dyDescent="0.25">
      <c r="A1575" s="154"/>
      <c r="B1575" s="155"/>
      <c r="C1575" s="155"/>
      <c r="D1575" s="156"/>
      <c r="E1575" s="157" t="s">
        <v>117</v>
      </c>
      <c r="F1575" s="160">
        <f>SUM(F1574)</f>
        <v>1768.23</v>
      </c>
    </row>
    <row r="1576" spans="1:6" x14ac:dyDescent="0.25">
      <c r="A1576" s="159" t="s">
        <v>118</v>
      </c>
      <c r="B1576" s="155"/>
      <c r="C1576" s="155"/>
      <c r="D1576" s="156"/>
      <c r="E1576" s="157"/>
      <c r="F1576" s="158"/>
    </row>
    <row r="1577" spans="1:6" x14ac:dyDescent="0.25">
      <c r="A1577" s="174"/>
      <c r="B1577" s="226"/>
      <c r="C1577" s="226"/>
      <c r="D1577" s="227"/>
      <c r="E1577" s="228"/>
      <c r="F1577" s="179"/>
    </row>
    <row r="1578" spans="1:6" x14ac:dyDescent="0.25">
      <c r="A1578" s="154"/>
      <c r="B1578" s="155"/>
      <c r="C1578" s="155"/>
      <c r="D1578" s="156"/>
      <c r="E1578" s="157" t="s">
        <v>119</v>
      </c>
      <c r="F1578" s="179">
        <v>0</v>
      </c>
    </row>
    <row r="1579" spans="1:6" x14ac:dyDescent="0.25">
      <c r="A1579" s="154"/>
      <c r="B1579" s="155"/>
      <c r="C1579" s="155"/>
      <c r="D1579" s="156"/>
      <c r="E1579" s="157"/>
      <c r="F1579" s="158"/>
    </row>
    <row r="1580" spans="1:6" ht="16.5" thickBot="1" x14ac:dyDescent="0.3">
      <c r="A1580" s="162"/>
      <c r="B1580" s="182"/>
      <c r="C1580" s="203"/>
      <c r="D1580" s="184" t="s">
        <v>120</v>
      </c>
      <c r="E1580" s="185">
        <f>F1569+F1572+F1575</f>
        <v>149248.94992000001</v>
      </c>
      <c r="F1580" s="186">
        <f>ROUND(E1580,0)</f>
        <v>149249</v>
      </c>
    </row>
    <row r="1581" spans="1:6" ht="16.5" thickTop="1" x14ac:dyDescent="0.25"/>
    <row r="1582" spans="1:6" ht="16.5" thickBot="1" x14ac:dyDescent="0.3"/>
    <row r="1583" spans="1:6" ht="16.5" thickTop="1" x14ac:dyDescent="0.25">
      <c r="A1583" s="332" t="s">
        <v>23</v>
      </c>
      <c r="B1583" s="333"/>
      <c r="C1583" s="333"/>
      <c r="D1583" s="333"/>
      <c r="E1583" s="172"/>
      <c r="F1583" s="163" t="s">
        <v>121</v>
      </c>
    </row>
    <row r="1584" spans="1:6" x14ac:dyDescent="0.25">
      <c r="A1584" s="334"/>
      <c r="B1584" s="335"/>
      <c r="C1584" s="335"/>
      <c r="D1584" s="335"/>
      <c r="E1584" s="173"/>
      <c r="F1584" s="164">
        <v>6.37</v>
      </c>
    </row>
    <row r="1585" spans="1:6" x14ac:dyDescent="0.25">
      <c r="A1585" s="244" t="s">
        <v>98</v>
      </c>
      <c r="B1585" s="272" t="s">
        <v>13</v>
      </c>
      <c r="C1585" s="272" t="s">
        <v>99</v>
      </c>
      <c r="D1585" s="273" t="s">
        <v>100</v>
      </c>
      <c r="E1585" s="274" t="s">
        <v>101</v>
      </c>
      <c r="F1585" s="275" t="s">
        <v>102</v>
      </c>
    </row>
    <row r="1586" spans="1:6" x14ac:dyDescent="0.25">
      <c r="A1586" s="165"/>
      <c r="B1586" s="166"/>
      <c r="C1586" s="166"/>
      <c r="D1586" s="168"/>
      <c r="E1586" s="157"/>
      <c r="F1586" s="158"/>
    </row>
    <row r="1587" spans="1:6" x14ac:dyDescent="0.25">
      <c r="A1587" s="169" t="s">
        <v>103</v>
      </c>
      <c r="B1587" s="166"/>
      <c r="C1587" s="166"/>
      <c r="D1587" s="168"/>
      <c r="E1587" s="157"/>
      <c r="F1587" s="158"/>
    </row>
    <row r="1588" spans="1:6" ht="36" x14ac:dyDescent="0.25">
      <c r="A1588" s="285" t="s">
        <v>23</v>
      </c>
      <c r="B1588" s="272" t="s">
        <v>13</v>
      </c>
      <c r="C1588" s="272">
        <v>1</v>
      </c>
      <c r="D1588" s="273"/>
      <c r="E1588" s="274">
        <v>150309.66975798935</v>
      </c>
      <c r="F1588" s="275">
        <f t="shared" ref="F1588:F1590" si="106">+(1+(D1588/100))*C1588*E1588</f>
        <v>150309.66975798935</v>
      </c>
    </row>
    <row r="1589" spans="1:6" x14ac:dyDescent="0.25">
      <c r="A1589" s="286" t="s">
        <v>144</v>
      </c>
      <c r="B1589" s="287" t="s">
        <v>11</v>
      </c>
      <c r="C1589" s="287">
        <v>1</v>
      </c>
      <c r="D1589" s="168"/>
      <c r="E1589" s="201">
        <v>10900</v>
      </c>
      <c r="F1589" s="275">
        <f t="shared" si="106"/>
        <v>10900</v>
      </c>
    </row>
    <row r="1590" spans="1:6" x14ac:dyDescent="0.25">
      <c r="A1590" s="288" t="s">
        <v>145</v>
      </c>
      <c r="B1590" s="287" t="s">
        <v>13</v>
      </c>
      <c r="C1590" s="287">
        <v>2</v>
      </c>
      <c r="D1590" s="168"/>
      <c r="E1590" s="201">
        <v>3300</v>
      </c>
      <c r="F1590" s="275">
        <f t="shared" si="106"/>
        <v>6600</v>
      </c>
    </row>
    <row r="1591" spans="1:6" x14ac:dyDescent="0.25">
      <c r="A1591" s="165"/>
      <c r="B1591" s="166"/>
      <c r="C1591" s="166"/>
      <c r="D1591" s="168"/>
      <c r="E1591" s="157" t="s">
        <v>110</v>
      </c>
      <c r="F1591" s="284">
        <f>SUM(F1588:F1590)</f>
        <v>167809.66975798935</v>
      </c>
    </row>
    <row r="1592" spans="1:6" x14ac:dyDescent="0.25">
      <c r="A1592" s="169" t="s">
        <v>111</v>
      </c>
      <c r="B1592" s="166"/>
      <c r="C1592" s="166"/>
      <c r="D1592" s="168"/>
      <c r="E1592" s="157"/>
      <c r="F1592" s="158"/>
    </row>
    <row r="1593" spans="1:6" x14ac:dyDescent="0.25">
      <c r="A1593" s="281" t="s">
        <v>146</v>
      </c>
      <c r="B1593" s="282" t="s">
        <v>113</v>
      </c>
      <c r="C1593" s="282">
        <v>0.5</v>
      </c>
      <c r="D1593" s="283"/>
      <c r="E1593" s="280">
        <v>39294</v>
      </c>
      <c r="F1593" s="275">
        <f t="shared" ref="F1593" si="107">+(1+(D1593/100))*C1593*E1593</f>
        <v>19647</v>
      </c>
    </row>
    <row r="1594" spans="1:6" x14ac:dyDescent="0.25">
      <c r="A1594" s="165"/>
      <c r="B1594" s="166"/>
      <c r="C1594" s="166"/>
      <c r="D1594" s="168"/>
      <c r="E1594" s="157" t="s">
        <v>147</v>
      </c>
      <c r="F1594" s="284">
        <f>SUM(F1593)</f>
        <v>19647</v>
      </c>
    </row>
    <row r="1595" spans="1:6" x14ac:dyDescent="0.25">
      <c r="A1595" s="170" t="s">
        <v>115</v>
      </c>
      <c r="B1595" s="166"/>
      <c r="C1595" s="166"/>
      <c r="D1595" s="168"/>
      <c r="E1595" s="157"/>
      <c r="F1595" s="158"/>
    </row>
    <row r="1596" spans="1:6" x14ac:dyDescent="0.25">
      <c r="A1596" s="281" t="s">
        <v>116</v>
      </c>
      <c r="B1596" s="282" t="s">
        <v>59</v>
      </c>
      <c r="C1596" s="282">
        <v>1</v>
      </c>
      <c r="D1596" s="283"/>
      <c r="E1596" s="280">
        <f>0.05*F1594</f>
        <v>982.35</v>
      </c>
      <c r="F1596" s="275">
        <f t="shared" ref="F1596" si="108">+(1+(D1596/100))*C1596*E1596</f>
        <v>982.35</v>
      </c>
    </row>
    <row r="1597" spans="1:6" x14ac:dyDescent="0.25">
      <c r="A1597" s="289" t="s">
        <v>443</v>
      </c>
      <c r="B1597" s="277" t="s">
        <v>213</v>
      </c>
      <c r="C1597" s="277">
        <v>0.1</v>
      </c>
      <c r="D1597" s="277"/>
      <c r="E1597" s="280">
        <v>3500</v>
      </c>
      <c r="F1597" s="275">
        <f>+(1+(D1597/100))*C1597*E1597</f>
        <v>350</v>
      </c>
    </row>
    <row r="1598" spans="1:6" x14ac:dyDescent="0.25">
      <c r="A1598" s="165"/>
      <c r="B1598" s="166"/>
      <c r="C1598" s="166"/>
      <c r="D1598" s="168"/>
      <c r="E1598" s="157" t="s">
        <v>117</v>
      </c>
      <c r="F1598" s="284">
        <f>SUM(F1596:F1597)</f>
        <v>1332.35</v>
      </c>
    </row>
    <row r="1599" spans="1:6" x14ac:dyDescent="0.25">
      <c r="A1599" s="169" t="s">
        <v>118</v>
      </c>
      <c r="B1599" s="166"/>
      <c r="C1599" s="166"/>
      <c r="D1599" s="168"/>
      <c r="E1599" s="157"/>
      <c r="F1599" s="158"/>
    </row>
    <row r="1600" spans="1:6" x14ac:dyDescent="0.25">
      <c r="A1600" s="281"/>
      <c r="B1600" s="282"/>
      <c r="C1600" s="282"/>
      <c r="D1600" s="283"/>
      <c r="E1600" s="280"/>
      <c r="F1600" s="275"/>
    </row>
    <row r="1601" spans="1:6" x14ac:dyDescent="0.25">
      <c r="A1601" s="165"/>
      <c r="B1601" s="166"/>
      <c r="C1601" s="166"/>
      <c r="D1601" s="168"/>
      <c r="E1601" s="157" t="s">
        <v>160</v>
      </c>
      <c r="F1601" s="275">
        <v>0</v>
      </c>
    </row>
    <row r="1602" spans="1:6" x14ac:dyDescent="0.25">
      <c r="A1602" s="165"/>
      <c r="B1602" s="166"/>
      <c r="C1602" s="166"/>
      <c r="D1602" s="168"/>
      <c r="E1602" s="157"/>
      <c r="F1602" s="158"/>
    </row>
    <row r="1603" spans="1:6" ht="16.5" thickBot="1" x14ac:dyDescent="0.3">
      <c r="A1603" s="171"/>
      <c r="B1603" s="198"/>
      <c r="C1603" s="209"/>
      <c r="D1603" s="200" t="s">
        <v>120</v>
      </c>
      <c r="E1603" s="185">
        <f>F1591+F1594+F1598</f>
        <v>188789.01975798936</v>
      </c>
      <c r="F1603" s="186">
        <f>ROUND(E1603,0)</f>
        <v>188789</v>
      </c>
    </row>
    <row r="1604" spans="1:6" ht="16.5" thickTop="1" x14ac:dyDescent="0.25"/>
    <row r="1605" spans="1:6" ht="16.5" thickBot="1" x14ac:dyDescent="0.3"/>
    <row r="1606" spans="1:6" ht="16.5" thickTop="1" x14ac:dyDescent="0.25">
      <c r="A1606" s="332" t="s">
        <v>444</v>
      </c>
      <c r="B1606" s="333"/>
      <c r="C1606" s="333"/>
      <c r="D1606" s="333"/>
      <c r="E1606" s="149"/>
      <c r="F1606" s="163" t="s">
        <v>268</v>
      </c>
    </row>
    <row r="1607" spans="1:6" x14ac:dyDescent="0.25">
      <c r="A1607" s="334"/>
      <c r="B1607" s="335"/>
      <c r="C1607" s="335"/>
      <c r="D1607" s="335"/>
      <c r="E1607" s="152"/>
      <c r="F1607" s="164">
        <v>6.38</v>
      </c>
    </row>
    <row r="1608" spans="1:6" x14ac:dyDescent="0.25">
      <c r="A1608" s="244" t="s">
        <v>98</v>
      </c>
      <c r="B1608" s="272" t="s">
        <v>13</v>
      </c>
      <c r="C1608" s="272" t="s">
        <v>99</v>
      </c>
      <c r="D1608" s="273" t="s">
        <v>100</v>
      </c>
      <c r="E1608" s="274" t="s">
        <v>101</v>
      </c>
      <c r="F1608" s="275" t="s">
        <v>102</v>
      </c>
    </row>
    <row r="1609" spans="1:6" x14ac:dyDescent="0.25">
      <c r="A1609" s="165"/>
      <c r="B1609" s="166"/>
      <c r="C1609" s="166"/>
      <c r="D1609" s="168"/>
      <c r="E1609" s="157"/>
      <c r="F1609" s="158"/>
    </row>
    <row r="1610" spans="1:6" x14ac:dyDescent="0.25">
      <c r="A1610" s="169" t="s">
        <v>103</v>
      </c>
      <c r="B1610" s="166"/>
      <c r="C1610" s="166"/>
      <c r="D1610" s="168"/>
      <c r="E1610" s="157"/>
      <c r="F1610" s="158"/>
    </row>
    <row r="1611" spans="1:6" x14ac:dyDescent="0.25">
      <c r="A1611" s="281" t="s">
        <v>445</v>
      </c>
      <c r="B1611" s="282" t="s">
        <v>13</v>
      </c>
      <c r="C1611" s="282">
        <v>1</v>
      </c>
      <c r="D1611" s="283"/>
      <c r="E1611" s="280">
        <v>82650.974409652961</v>
      </c>
      <c r="F1611" s="275">
        <f t="shared" ref="F1611:F1613" si="109">+(1+(D1611/100))*C1611*E1611</f>
        <v>82650.974409652961</v>
      </c>
    </row>
    <row r="1612" spans="1:6" x14ac:dyDescent="0.25">
      <c r="A1612" s="286" t="s">
        <v>144</v>
      </c>
      <c r="B1612" s="287" t="s">
        <v>11</v>
      </c>
      <c r="C1612" s="287">
        <v>1</v>
      </c>
      <c r="D1612" s="168"/>
      <c r="E1612" s="201">
        <v>10900</v>
      </c>
      <c r="F1612" s="275">
        <f t="shared" si="109"/>
        <v>10900</v>
      </c>
    </row>
    <row r="1613" spans="1:6" x14ac:dyDescent="0.25">
      <c r="A1613" s="288" t="s">
        <v>145</v>
      </c>
      <c r="B1613" s="287" t="s">
        <v>13</v>
      </c>
      <c r="C1613" s="287">
        <v>2</v>
      </c>
      <c r="D1613" s="168"/>
      <c r="E1613" s="201">
        <v>3300</v>
      </c>
      <c r="F1613" s="275">
        <f t="shared" si="109"/>
        <v>6600</v>
      </c>
    </row>
    <row r="1614" spans="1:6" x14ac:dyDescent="0.25">
      <c r="A1614" s="165"/>
      <c r="B1614" s="166"/>
      <c r="C1614" s="166"/>
      <c r="D1614" s="168"/>
      <c r="E1614" s="157" t="s">
        <v>110</v>
      </c>
      <c r="F1614" s="284">
        <f>SUM(F1611:F1613)</f>
        <v>100150.97440965296</v>
      </c>
    </row>
    <row r="1615" spans="1:6" x14ac:dyDescent="0.25">
      <c r="A1615" s="169" t="s">
        <v>111</v>
      </c>
      <c r="B1615" s="166"/>
      <c r="C1615" s="166"/>
      <c r="D1615" s="168"/>
      <c r="E1615" s="157"/>
      <c r="F1615" s="158"/>
    </row>
    <row r="1616" spans="1:6" x14ac:dyDescent="0.25">
      <c r="A1616" s="281" t="s">
        <v>146</v>
      </c>
      <c r="B1616" s="282" t="s">
        <v>113</v>
      </c>
      <c r="C1616" s="282">
        <v>0.4</v>
      </c>
      <c r="D1616" s="283"/>
      <c r="E1616" s="280">
        <v>39294</v>
      </c>
      <c r="F1616" s="275">
        <f t="shared" ref="F1616" si="110">+(1+(D1616/100))*C1616*E1616</f>
        <v>15717.6</v>
      </c>
    </row>
    <row r="1617" spans="1:6" x14ac:dyDescent="0.25">
      <c r="A1617" s="165"/>
      <c r="B1617" s="166"/>
      <c r="C1617" s="166"/>
      <c r="D1617" s="168"/>
      <c r="E1617" s="157" t="s">
        <v>147</v>
      </c>
      <c r="F1617" s="284">
        <f>SUM(F1616)</f>
        <v>15717.6</v>
      </c>
    </row>
    <row r="1618" spans="1:6" x14ac:dyDescent="0.25">
      <c r="A1618" s="170" t="s">
        <v>115</v>
      </c>
      <c r="B1618" s="166"/>
      <c r="C1618" s="166"/>
      <c r="D1618" s="168"/>
      <c r="E1618" s="157"/>
      <c r="F1618" s="158"/>
    </row>
    <row r="1619" spans="1:6" x14ac:dyDescent="0.25">
      <c r="A1619" s="281" t="s">
        <v>116</v>
      </c>
      <c r="B1619" s="282" t="s">
        <v>59</v>
      </c>
      <c r="C1619" s="282">
        <v>1</v>
      </c>
      <c r="D1619" s="283"/>
      <c r="E1619" s="280">
        <f>0.05*F1617</f>
        <v>785.88000000000011</v>
      </c>
      <c r="F1619" s="275">
        <f t="shared" ref="F1619" si="111">+(1+(D1619/100))*C1619*E1619</f>
        <v>785.88000000000011</v>
      </c>
    </row>
    <row r="1620" spans="1:6" x14ac:dyDescent="0.25">
      <c r="A1620" s="289" t="s">
        <v>443</v>
      </c>
      <c r="B1620" s="277" t="s">
        <v>213</v>
      </c>
      <c r="C1620" s="277">
        <v>0.1</v>
      </c>
      <c r="D1620" s="277"/>
      <c r="E1620" s="280">
        <v>3500</v>
      </c>
      <c r="F1620" s="275">
        <f>+(1+(D1620/100))*C1620*E1620</f>
        <v>350</v>
      </c>
    </row>
    <row r="1621" spans="1:6" x14ac:dyDescent="0.25">
      <c r="A1621" s="165"/>
      <c r="B1621" s="166"/>
      <c r="C1621" s="166"/>
      <c r="D1621" s="168"/>
      <c r="E1621" s="157" t="s">
        <v>117</v>
      </c>
      <c r="F1621" s="284">
        <f>SUM(F1619:F1620)</f>
        <v>1135.8800000000001</v>
      </c>
    </row>
    <row r="1622" spans="1:6" x14ac:dyDescent="0.25">
      <c r="A1622" s="169" t="s">
        <v>118</v>
      </c>
      <c r="B1622" s="166"/>
      <c r="C1622" s="166"/>
      <c r="D1622" s="168"/>
      <c r="E1622" s="157"/>
      <c r="F1622" s="158"/>
    </row>
    <row r="1623" spans="1:6" x14ac:dyDescent="0.25">
      <c r="A1623" s="281"/>
      <c r="B1623" s="282"/>
      <c r="C1623" s="282"/>
      <c r="D1623" s="283"/>
      <c r="E1623" s="280"/>
      <c r="F1623" s="275"/>
    </row>
    <row r="1624" spans="1:6" x14ac:dyDescent="0.25">
      <c r="A1624" s="165"/>
      <c r="B1624" s="166"/>
      <c r="C1624" s="166"/>
      <c r="D1624" s="168"/>
      <c r="E1624" s="157" t="s">
        <v>160</v>
      </c>
      <c r="F1624" s="275">
        <v>0</v>
      </c>
    </row>
    <row r="1625" spans="1:6" x14ac:dyDescent="0.25">
      <c r="A1625" s="165"/>
      <c r="B1625" s="166"/>
      <c r="C1625" s="166"/>
      <c r="D1625" s="168"/>
      <c r="E1625" s="157"/>
      <c r="F1625" s="158"/>
    </row>
    <row r="1626" spans="1:6" ht="16.5" thickBot="1" x14ac:dyDescent="0.3">
      <c r="A1626" s="171"/>
      <c r="B1626" s="198"/>
      <c r="C1626" s="209"/>
      <c r="D1626" s="200" t="s">
        <v>120</v>
      </c>
      <c r="E1626" s="185">
        <f>F1614+F1617+F1621</f>
        <v>117004.45440965297</v>
      </c>
      <c r="F1626" s="186">
        <f>ROUND(E1626,0)</f>
        <v>117004</v>
      </c>
    </row>
    <row r="1627" spans="1:6" ht="16.5" thickTop="1" x14ac:dyDescent="0.25"/>
    <row r="1628" spans="1:6" ht="16.5" thickBot="1" x14ac:dyDescent="0.3"/>
    <row r="1629" spans="1:6" ht="16.5" thickTop="1" x14ac:dyDescent="0.25">
      <c r="A1629" s="332" t="s">
        <v>446</v>
      </c>
      <c r="B1629" s="333"/>
      <c r="C1629" s="333"/>
      <c r="D1629" s="333"/>
      <c r="E1629" s="172"/>
      <c r="F1629" s="163" t="s">
        <v>121</v>
      </c>
    </row>
    <row r="1630" spans="1:6" x14ac:dyDescent="0.25">
      <c r="A1630" s="334"/>
      <c r="B1630" s="335"/>
      <c r="C1630" s="335"/>
      <c r="D1630" s="335"/>
      <c r="E1630" s="173"/>
      <c r="F1630" s="153">
        <v>6.39</v>
      </c>
    </row>
    <row r="1631" spans="1:6" x14ac:dyDescent="0.25">
      <c r="A1631" s="244" t="s">
        <v>98</v>
      </c>
      <c r="B1631" s="272" t="s">
        <v>13</v>
      </c>
      <c r="C1631" s="272" t="s">
        <v>99</v>
      </c>
      <c r="D1631" s="273" t="s">
        <v>100</v>
      </c>
      <c r="E1631" s="274" t="s">
        <v>101</v>
      </c>
      <c r="F1631" s="275" t="s">
        <v>102</v>
      </c>
    </row>
    <row r="1632" spans="1:6" x14ac:dyDescent="0.25">
      <c r="A1632" s="165"/>
      <c r="B1632" s="166"/>
      <c r="C1632" s="166"/>
      <c r="D1632" s="168"/>
      <c r="E1632" s="157"/>
      <c r="F1632" s="158"/>
    </row>
    <row r="1633" spans="1:6" x14ac:dyDescent="0.25">
      <c r="A1633" s="169" t="s">
        <v>103</v>
      </c>
      <c r="B1633" s="166"/>
      <c r="C1633" s="166"/>
      <c r="D1633" s="168"/>
      <c r="E1633" s="157"/>
      <c r="F1633" s="158"/>
    </row>
    <row r="1634" spans="1:6" ht="24" x14ac:dyDescent="0.25">
      <c r="A1634" s="285" t="s">
        <v>447</v>
      </c>
      <c r="B1634" s="272" t="s">
        <v>13</v>
      </c>
      <c r="C1634" s="272">
        <v>1</v>
      </c>
      <c r="D1634" s="273"/>
      <c r="E1634" s="290">
        <v>49063.615151515151</v>
      </c>
      <c r="F1634" s="275">
        <f t="shared" ref="F1634" si="112">+(1+(D1634/100))*C1634*E1634</f>
        <v>49063.615151515151</v>
      </c>
    </row>
    <row r="1635" spans="1:6" x14ac:dyDescent="0.25">
      <c r="A1635" s="165"/>
      <c r="B1635" s="166"/>
      <c r="C1635" s="166"/>
      <c r="D1635" s="168"/>
      <c r="E1635" s="157" t="s">
        <v>110</v>
      </c>
      <c r="F1635" s="284">
        <f>SUM(F1632:F1634)</f>
        <v>49063.615151515151</v>
      </c>
    </row>
    <row r="1636" spans="1:6" x14ac:dyDescent="0.25">
      <c r="A1636" s="169" t="s">
        <v>111</v>
      </c>
      <c r="B1636" s="166"/>
      <c r="C1636" s="166"/>
      <c r="D1636" s="168"/>
      <c r="E1636" s="157"/>
      <c r="F1636" s="158"/>
    </row>
    <row r="1637" spans="1:6" x14ac:dyDescent="0.25">
      <c r="A1637" s="281" t="s">
        <v>146</v>
      </c>
      <c r="B1637" s="282" t="s">
        <v>113</v>
      </c>
      <c r="C1637" s="282">
        <v>0.35</v>
      </c>
      <c r="D1637" s="283"/>
      <c r="E1637" s="280">
        <v>39294</v>
      </c>
      <c r="F1637" s="275">
        <f t="shared" ref="F1637" si="113">+(1+(D1637/100))*C1637*E1637</f>
        <v>13752.9</v>
      </c>
    </row>
    <row r="1638" spans="1:6" x14ac:dyDescent="0.25">
      <c r="A1638" s="165"/>
      <c r="B1638" s="166"/>
      <c r="C1638" s="166"/>
      <c r="D1638" s="168"/>
      <c r="E1638" s="157" t="s">
        <v>147</v>
      </c>
      <c r="F1638" s="284">
        <f>SUM(F1637)</f>
        <v>13752.9</v>
      </c>
    </row>
    <row r="1639" spans="1:6" x14ac:dyDescent="0.25">
      <c r="A1639" s="170" t="s">
        <v>115</v>
      </c>
      <c r="B1639" s="166"/>
      <c r="C1639" s="166"/>
      <c r="D1639" s="168"/>
      <c r="E1639" s="157"/>
      <c r="F1639" s="158"/>
    </row>
    <row r="1640" spans="1:6" x14ac:dyDescent="0.25">
      <c r="A1640" s="281" t="s">
        <v>116</v>
      </c>
      <c r="B1640" s="282" t="s">
        <v>59</v>
      </c>
      <c r="C1640" s="282">
        <v>1</v>
      </c>
      <c r="D1640" s="283"/>
      <c r="E1640" s="280">
        <f>0.05*F1638</f>
        <v>687.64499999999998</v>
      </c>
      <c r="F1640" s="275">
        <f t="shared" ref="F1640" si="114">+(1+(D1640/100))*C1640*E1640</f>
        <v>687.64499999999998</v>
      </c>
    </row>
    <row r="1641" spans="1:6" x14ac:dyDescent="0.25">
      <c r="A1641" s="289" t="s">
        <v>443</v>
      </c>
      <c r="B1641" s="277" t="s">
        <v>213</v>
      </c>
      <c r="C1641" s="277">
        <v>0.1</v>
      </c>
      <c r="D1641" s="277"/>
      <c r="E1641" s="280">
        <v>3500</v>
      </c>
      <c r="F1641" s="275">
        <f>+(1+(D1641/100))*C1641*E1641</f>
        <v>350</v>
      </c>
    </row>
    <row r="1642" spans="1:6" x14ac:dyDescent="0.25">
      <c r="A1642" s="165"/>
      <c r="B1642" s="166"/>
      <c r="C1642" s="166"/>
      <c r="D1642" s="168"/>
      <c r="E1642" s="157" t="s">
        <v>117</v>
      </c>
      <c r="F1642" s="284">
        <f>SUM(F1640:F1641)</f>
        <v>1037.645</v>
      </c>
    </row>
    <row r="1643" spans="1:6" x14ac:dyDescent="0.25">
      <c r="A1643" s="169" t="s">
        <v>118</v>
      </c>
      <c r="B1643" s="166"/>
      <c r="C1643" s="166"/>
      <c r="D1643" s="168"/>
      <c r="E1643" s="157"/>
      <c r="F1643" s="158"/>
    </row>
    <row r="1644" spans="1:6" x14ac:dyDescent="0.25">
      <c r="A1644" s="281"/>
      <c r="B1644" s="282"/>
      <c r="C1644" s="282"/>
      <c r="D1644" s="283"/>
      <c r="E1644" s="280"/>
      <c r="F1644" s="275"/>
    </row>
    <row r="1645" spans="1:6" x14ac:dyDescent="0.25">
      <c r="A1645" s="165"/>
      <c r="B1645" s="166"/>
      <c r="C1645" s="166"/>
      <c r="D1645" s="168"/>
      <c r="E1645" s="157" t="s">
        <v>119</v>
      </c>
      <c r="F1645" s="275"/>
    </row>
    <row r="1646" spans="1:6" x14ac:dyDescent="0.25">
      <c r="A1646" s="165"/>
      <c r="B1646" s="166"/>
      <c r="C1646" s="166"/>
      <c r="D1646" s="168"/>
      <c r="E1646" s="157"/>
      <c r="F1646" s="158"/>
    </row>
    <row r="1647" spans="1:6" ht="16.5" thickBot="1" x14ac:dyDescent="0.3">
      <c r="A1647" s="171"/>
      <c r="B1647" s="198"/>
      <c r="C1647" s="209"/>
      <c r="D1647" s="200" t="s">
        <v>120</v>
      </c>
      <c r="E1647" s="291">
        <f>F1635+F1638+F1642</f>
        <v>63854.160151515149</v>
      </c>
      <c r="F1647" s="186">
        <f>ROUND(E1647,0)</f>
        <v>63854</v>
      </c>
    </row>
    <row r="1648" spans="1:6" ht="16.5" thickTop="1" x14ac:dyDescent="0.25"/>
    <row r="1649" spans="1:6" ht="16.5" thickBot="1" x14ac:dyDescent="0.3"/>
    <row r="1650" spans="1:6" ht="16.5" thickTop="1" x14ac:dyDescent="0.25">
      <c r="A1650" s="332" t="s">
        <v>448</v>
      </c>
      <c r="B1650" s="333"/>
      <c r="C1650" s="333"/>
      <c r="D1650" s="333"/>
      <c r="E1650" s="149"/>
      <c r="F1650" s="163" t="s">
        <v>268</v>
      </c>
    </row>
    <row r="1651" spans="1:6" ht="32.450000000000003" customHeight="1" x14ac:dyDescent="0.25">
      <c r="A1651" s="334"/>
      <c r="B1651" s="335"/>
      <c r="C1651" s="335"/>
      <c r="D1651" s="335"/>
      <c r="E1651" s="152"/>
      <c r="F1651" s="164">
        <v>6.4</v>
      </c>
    </row>
    <row r="1652" spans="1:6" x14ac:dyDescent="0.25">
      <c r="A1652" s="244" t="s">
        <v>98</v>
      </c>
      <c r="B1652" s="272" t="s">
        <v>13</v>
      </c>
      <c r="C1652" s="272" t="s">
        <v>99</v>
      </c>
      <c r="D1652" s="273" t="s">
        <v>100</v>
      </c>
      <c r="E1652" s="274" t="s">
        <v>101</v>
      </c>
      <c r="F1652" s="275" t="s">
        <v>102</v>
      </c>
    </row>
    <row r="1653" spans="1:6" x14ac:dyDescent="0.25">
      <c r="A1653" s="165"/>
      <c r="B1653" s="166"/>
      <c r="C1653" s="166"/>
      <c r="D1653" s="168"/>
      <c r="E1653" s="157"/>
      <c r="F1653" s="158"/>
    </row>
    <row r="1654" spans="1:6" x14ac:dyDescent="0.25">
      <c r="A1654" s="169" t="s">
        <v>103</v>
      </c>
      <c r="B1654" s="166"/>
      <c r="C1654" s="166"/>
      <c r="D1654" s="168"/>
      <c r="E1654" s="157"/>
      <c r="F1654" s="158"/>
    </row>
    <row r="1655" spans="1:6" ht="48" x14ac:dyDescent="0.25">
      <c r="A1655" s="285" t="s">
        <v>448</v>
      </c>
      <c r="B1655" s="272" t="s">
        <v>13</v>
      </c>
      <c r="C1655" s="272">
        <v>1</v>
      </c>
      <c r="D1655" s="273"/>
      <c r="E1655" s="274">
        <v>107602.61055336869</v>
      </c>
      <c r="F1655" s="275">
        <f t="shared" ref="F1655" si="115">+(1+(D1655/100))*C1655*E1655</f>
        <v>107602.61055336869</v>
      </c>
    </row>
    <row r="1656" spans="1:6" x14ac:dyDescent="0.25">
      <c r="A1656" s="165"/>
      <c r="B1656" s="166"/>
      <c r="C1656" s="166"/>
      <c r="D1656" s="168"/>
      <c r="E1656" s="157" t="s">
        <v>110</v>
      </c>
      <c r="F1656" s="284">
        <f>SUM(F1655:F1655)</f>
        <v>107602.61055336869</v>
      </c>
    </row>
    <row r="1657" spans="1:6" x14ac:dyDescent="0.25">
      <c r="A1657" s="169" t="s">
        <v>111</v>
      </c>
      <c r="B1657" s="166"/>
      <c r="C1657" s="166"/>
      <c r="D1657" s="168"/>
      <c r="E1657" s="157"/>
      <c r="F1657" s="158"/>
    </row>
    <row r="1658" spans="1:6" x14ac:dyDescent="0.25">
      <c r="A1658" s="281" t="s">
        <v>146</v>
      </c>
      <c r="B1658" s="282" t="s">
        <v>113</v>
      </c>
      <c r="C1658" s="282">
        <v>0.4</v>
      </c>
      <c r="D1658" s="283"/>
      <c r="E1658" s="280">
        <v>39294</v>
      </c>
      <c r="F1658" s="275">
        <f t="shared" ref="F1658" si="116">+(1+(D1658/100))*C1658*E1658</f>
        <v>15717.6</v>
      </c>
    </row>
    <row r="1659" spans="1:6" x14ac:dyDescent="0.25">
      <c r="A1659" s="165"/>
      <c r="B1659" s="166"/>
      <c r="C1659" s="166"/>
      <c r="D1659" s="168"/>
      <c r="E1659" s="157" t="s">
        <v>147</v>
      </c>
      <c r="F1659" s="284">
        <f>SUM(F1658)</f>
        <v>15717.6</v>
      </c>
    </row>
    <row r="1660" spans="1:6" x14ac:dyDescent="0.25">
      <c r="A1660" s="170" t="s">
        <v>115</v>
      </c>
      <c r="B1660" s="166"/>
      <c r="C1660" s="166"/>
      <c r="D1660" s="168"/>
      <c r="E1660" s="157"/>
      <c r="F1660" s="158"/>
    </row>
    <row r="1661" spans="1:6" x14ac:dyDescent="0.25">
      <c r="A1661" s="281" t="s">
        <v>116</v>
      </c>
      <c r="B1661" s="282" t="s">
        <v>59</v>
      </c>
      <c r="C1661" s="282">
        <v>1</v>
      </c>
      <c r="D1661" s="283"/>
      <c r="E1661" s="280">
        <f>0.05*F1659</f>
        <v>785.88000000000011</v>
      </c>
      <c r="F1661" s="275">
        <f t="shared" ref="F1661" si="117">+(1+(D1661/100))*C1661*E1661</f>
        <v>785.88000000000011</v>
      </c>
    </row>
    <row r="1662" spans="1:6" x14ac:dyDescent="0.25">
      <c r="A1662" s="165"/>
      <c r="B1662" s="166"/>
      <c r="C1662" s="166"/>
      <c r="D1662" s="168"/>
      <c r="E1662" s="157" t="s">
        <v>117</v>
      </c>
      <c r="F1662" s="284">
        <f>SUM(F1661:F1661)</f>
        <v>785.88000000000011</v>
      </c>
    </row>
    <row r="1663" spans="1:6" x14ac:dyDescent="0.25">
      <c r="A1663" s="169" t="s">
        <v>118</v>
      </c>
      <c r="B1663" s="166"/>
      <c r="C1663" s="166"/>
      <c r="D1663" s="168"/>
      <c r="E1663" s="157"/>
      <c r="F1663" s="158"/>
    </row>
    <row r="1664" spans="1:6" x14ac:dyDescent="0.25">
      <c r="A1664" s="281"/>
      <c r="B1664" s="282"/>
      <c r="C1664" s="282"/>
      <c r="D1664" s="283"/>
      <c r="E1664" s="280"/>
      <c r="F1664" s="275"/>
    </row>
    <row r="1665" spans="1:6" x14ac:dyDescent="0.25">
      <c r="A1665" s="165"/>
      <c r="B1665" s="166"/>
      <c r="C1665" s="166"/>
      <c r="D1665" s="168"/>
      <c r="E1665" s="157" t="s">
        <v>160</v>
      </c>
      <c r="F1665" s="275">
        <v>0</v>
      </c>
    </row>
    <row r="1666" spans="1:6" x14ac:dyDescent="0.25">
      <c r="A1666" s="165"/>
      <c r="B1666" s="166"/>
      <c r="C1666" s="166"/>
      <c r="D1666" s="168"/>
      <c r="E1666" s="157"/>
      <c r="F1666" s="158"/>
    </row>
    <row r="1667" spans="1:6" ht="16.5" thickBot="1" x14ac:dyDescent="0.3">
      <c r="A1667" s="171"/>
      <c r="B1667" s="198"/>
      <c r="C1667" s="209"/>
      <c r="D1667" s="200" t="s">
        <v>120</v>
      </c>
      <c r="E1667" s="185">
        <f>F1656+F1659+F1662</f>
        <v>124106.0905533687</v>
      </c>
      <c r="F1667" s="186">
        <f>ROUND(E1667,0)</f>
        <v>124106</v>
      </c>
    </row>
    <row r="1668" spans="1:6" ht="16.5" thickTop="1" x14ac:dyDescent="0.25"/>
    <row r="1669" spans="1:6" ht="16.5" thickBot="1" x14ac:dyDescent="0.3"/>
    <row r="1670" spans="1:6" ht="16.5" thickTop="1" x14ac:dyDescent="0.25">
      <c r="A1670" s="332" t="s">
        <v>449</v>
      </c>
      <c r="B1670" s="333"/>
      <c r="C1670" s="333"/>
      <c r="D1670" s="333"/>
      <c r="E1670" s="172"/>
      <c r="F1670" s="163" t="s">
        <v>121</v>
      </c>
    </row>
    <row r="1671" spans="1:6" x14ac:dyDescent="0.25">
      <c r="A1671" s="334"/>
      <c r="B1671" s="335"/>
      <c r="C1671" s="335"/>
      <c r="D1671" s="335"/>
      <c r="E1671" s="173"/>
      <c r="F1671" s="153">
        <v>6.41</v>
      </c>
    </row>
    <row r="1672" spans="1:6" x14ac:dyDescent="0.25">
      <c r="A1672" s="244" t="s">
        <v>98</v>
      </c>
      <c r="B1672" s="272" t="s">
        <v>13</v>
      </c>
      <c r="C1672" s="272" t="s">
        <v>99</v>
      </c>
      <c r="D1672" s="273" t="s">
        <v>100</v>
      </c>
      <c r="E1672" s="274" t="s">
        <v>101</v>
      </c>
      <c r="F1672" s="275" t="s">
        <v>102</v>
      </c>
    </row>
    <row r="1673" spans="1:6" x14ac:dyDescent="0.25">
      <c r="A1673" s="165"/>
      <c r="B1673" s="166"/>
      <c r="C1673" s="166"/>
      <c r="D1673" s="168"/>
      <c r="E1673" s="157"/>
      <c r="F1673" s="158"/>
    </row>
    <row r="1674" spans="1:6" x14ac:dyDescent="0.25">
      <c r="A1674" s="169" t="s">
        <v>103</v>
      </c>
      <c r="B1674" s="166"/>
      <c r="C1674" s="166"/>
      <c r="D1674" s="168"/>
      <c r="E1674" s="157"/>
      <c r="F1674" s="158"/>
    </row>
    <row r="1675" spans="1:6" ht="24" x14ac:dyDescent="0.25">
      <c r="A1675" s="285" t="s">
        <v>449</v>
      </c>
      <c r="B1675" s="272" t="s">
        <v>13</v>
      </c>
      <c r="C1675" s="272">
        <v>1</v>
      </c>
      <c r="D1675" s="273"/>
      <c r="E1675" s="290">
        <v>160000</v>
      </c>
      <c r="F1675" s="275">
        <f t="shared" ref="F1675:F1677" si="118">+(1+(D1675/100))*C1675*E1675</f>
        <v>160000</v>
      </c>
    </row>
    <row r="1676" spans="1:6" x14ac:dyDescent="0.25">
      <c r="A1676" s="286" t="s">
        <v>144</v>
      </c>
      <c r="B1676" s="287" t="s">
        <v>11</v>
      </c>
      <c r="C1676" s="287">
        <v>1</v>
      </c>
      <c r="D1676" s="168"/>
      <c r="E1676" s="201">
        <v>10900</v>
      </c>
      <c r="F1676" s="275">
        <f t="shared" si="118"/>
        <v>10900</v>
      </c>
    </row>
    <row r="1677" spans="1:6" x14ac:dyDescent="0.25">
      <c r="A1677" s="288" t="s">
        <v>145</v>
      </c>
      <c r="B1677" s="287" t="s">
        <v>13</v>
      </c>
      <c r="C1677" s="287">
        <v>2</v>
      </c>
      <c r="D1677" s="168"/>
      <c r="E1677" s="201">
        <v>3300</v>
      </c>
      <c r="F1677" s="275">
        <f t="shared" si="118"/>
        <v>6600</v>
      </c>
    </row>
    <row r="1678" spans="1:6" x14ac:dyDescent="0.25">
      <c r="A1678" s="165"/>
      <c r="B1678" s="166"/>
      <c r="C1678" s="166"/>
      <c r="D1678" s="168"/>
      <c r="E1678" s="157" t="s">
        <v>110</v>
      </c>
      <c r="F1678" s="284">
        <f>SUM(F1675:F1677)</f>
        <v>177500</v>
      </c>
    </row>
    <row r="1679" spans="1:6" x14ac:dyDescent="0.25">
      <c r="A1679" s="169" t="s">
        <v>111</v>
      </c>
      <c r="B1679" s="166"/>
      <c r="C1679" s="166"/>
      <c r="D1679" s="168"/>
      <c r="E1679" s="157"/>
      <c r="F1679" s="158"/>
    </row>
    <row r="1680" spans="1:6" x14ac:dyDescent="0.25">
      <c r="A1680" s="281" t="s">
        <v>146</v>
      </c>
      <c r="B1680" s="282" t="s">
        <v>113</v>
      </c>
      <c r="C1680" s="282">
        <v>0.5</v>
      </c>
      <c r="D1680" s="283"/>
      <c r="E1680" s="280">
        <v>39294</v>
      </c>
      <c r="F1680" s="275">
        <f t="shared" ref="F1680" si="119">+(1+(D1680/100))*C1680*E1680</f>
        <v>19647</v>
      </c>
    </row>
    <row r="1681" spans="1:6" x14ac:dyDescent="0.25">
      <c r="A1681" s="165"/>
      <c r="B1681" s="166"/>
      <c r="C1681" s="166"/>
      <c r="D1681" s="168"/>
      <c r="E1681" s="157" t="s">
        <v>147</v>
      </c>
      <c r="F1681" s="284">
        <f>SUM(F1680)</f>
        <v>19647</v>
      </c>
    </row>
    <row r="1682" spans="1:6" x14ac:dyDescent="0.25">
      <c r="A1682" s="170" t="s">
        <v>115</v>
      </c>
      <c r="B1682" s="166"/>
      <c r="C1682" s="166"/>
      <c r="D1682" s="168"/>
      <c r="E1682" s="157"/>
      <c r="F1682" s="158"/>
    </row>
    <row r="1683" spans="1:6" x14ac:dyDescent="0.25">
      <c r="A1683" s="281" t="s">
        <v>116</v>
      </c>
      <c r="B1683" s="282" t="s">
        <v>59</v>
      </c>
      <c r="C1683" s="282">
        <v>1</v>
      </c>
      <c r="D1683" s="283"/>
      <c r="E1683" s="280">
        <f>0.05*F1681</f>
        <v>982.35</v>
      </c>
      <c r="F1683" s="275">
        <f t="shared" ref="F1683" si="120">+(1+(D1683/100))*C1683*E1683</f>
        <v>982.35</v>
      </c>
    </row>
    <row r="1684" spans="1:6" x14ac:dyDescent="0.25">
      <c r="A1684" s="289" t="s">
        <v>443</v>
      </c>
      <c r="B1684" s="277" t="s">
        <v>213</v>
      </c>
      <c r="C1684" s="277">
        <v>0.2</v>
      </c>
      <c r="D1684" s="277"/>
      <c r="E1684" s="280">
        <v>3500</v>
      </c>
      <c r="F1684" s="275">
        <f>+(1+(D1684/100))*C1684*E1684</f>
        <v>700</v>
      </c>
    </row>
    <row r="1685" spans="1:6" x14ac:dyDescent="0.25">
      <c r="A1685" s="165"/>
      <c r="B1685" s="166"/>
      <c r="C1685" s="166"/>
      <c r="D1685" s="168"/>
      <c r="E1685" s="157" t="s">
        <v>117</v>
      </c>
      <c r="F1685" s="284">
        <f>SUM(F1683:F1684)</f>
        <v>1682.35</v>
      </c>
    </row>
    <row r="1686" spans="1:6" x14ac:dyDescent="0.25">
      <c r="A1686" s="169" t="s">
        <v>118</v>
      </c>
      <c r="B1686" s="166"/>
      <c r="C1686" s="166"/>
      <c r="D1686" s="168"/>
      <c r="E1686" s="157"/>
      <c r="F1686" s="158"/>
    </row>
    <row r="1687" spans="1:6" x14ac:dyDescent="0.25">
      <c r="A1687" s="281"/>
      <c r="B1687" s="282"/>
      <c r="C1687" s="282"/>
      <c r="D1687" s="283"/>
      <c r="E1687" s="280"/>
      <c r="F1687" s="275"/>
    </row>
    <row r="1688" spans="1:6" x14ac:dyDescent="0.25">
      <c r="A1688" s="165"/>
      <c r="B1688" s="166"/>
      <c r="C1688" s="166"/>
      <c r="D1688" s="168"/>
      <c r="E1688" s="157" t="s">
        <v>119</v>
      </c>
      <c r="F1688" s="275"/>
    </row>
    <row r="1689" spans="1:6" x14ac:dyDescent="0.25">
      <c r="A1689" s="165"/>
      <c r="B1689" s="166"/>
      <c r="C1689" s="166"/>
      <c r="D1689" s="168"/>
      <c r="E1689" s="157"/>
      <c r="F1689" s="158"/>
    </row>
    <row r="1690" spans="1:6" ht="16.5" thickBot="1" x14ac:dyDescent="0.3">
      <c r="A1690" s="171"/>
      <c r="B1690" s="198"/>
      <c r="C1690" s="209"/>
      <c r="D1690" s="200" t="s">
        <v>120</v>
      </c>
      <c r="E1690" s="291">
        <f>F1678+F1681+F1685</f>
        <v>198829.35</v>
      </c>
      <c r="F1690" s="186">
        <f>ROUND(E1690,0)</f>
        <v>198829</v>
      </c>
    </row>
    <row r="1691" spans="1:6" ht="16.5" thickTop="1" x14ac:dyDescent="0.25"/>
    <row r="1692" spans="1:6" ht="16.5" thickBot="1" x14ac:dyDescent="0.3"/>
    <row r="1693" spans="1:6" ht="16.5" thickTop="1" x14ac:dyDescent="0.25">
      <c r="A1693" s="328" t="s">
        <v>450</v>
      </c>
      <c r="B1693" s="329"/>
      <c r="C1693" s="329"/>
      <c r="D1693" s="329"/>
      <c r="E1693" s="149"/>
      <c r="F1693" s="150" t="s">
        <v>121</v>
      </c>
    </row>
    <row r="1694" spans="1:6" x14ac:dyDescent="0.25">
      <c r="A1694" s="330"/>
      <c r="B1694" s="331"/>
      <c r="C1694" s="331"/>
      <c r="D1694" s="331"/>
      <c r="E1694" s="152"/>
      <c r="F1694" s="153">
        <v>6.42</v>
      </c>
    </row>
    <row r="1695" spans="1:6" x14ac:dyDescent="0.25">
      <c r="A1695" s="289" t="s">
        <v>98</v>
      </c>
      <c r="B1695" s="277" t="s">
        <v>13</v>
      </c>
      <c r="C1695" s="277" t="s">
        <v>99</v>
      </c>
      <c r="D1695" s="292" t="s">
        <v>100</v>
      </c>
      <c r="E1695" s="280" t="s">
        <v>101</v>
      </c>
      <c r="F1695" s="275" t="s">
        <v>102</v>
      </c>
    </row>
    <row r="1696" spans="1:6" x14ac:dyDescent="0.25">
      <c r="A1696" s="154"/>
      <c r="B1696" s="155"/>
      <c r="C1696" s="155"/>
      <c r="D1696" s="156"/>
      <c r="E1696" s="157"/>
      <c r="F1696" s="158"/>
    </row>
    <row r="1697" spans="1:6" x14ac:dyDescent="0.25">
      <c r="A1697" s="159" t="s">
        <v>111</v>
      </c>
      <c r="B1697" s="155"/>
      <c r="C1697" s="155"/>
      <c r="D1697" s="156"/>
      <c r="E1697" s="157"/>
      <c r="F1697" s="158"/>
    </row>
    <row r="1698" spans="1:6" x14ac:dyDescent="0.25">
      <c r="A1698" s="289" t="s">
        <v>451</v>
      </c>
      <c r="B1698" s="277" t="s">
        <v>113</v>
      </c>
      <c r="C1698" s="277">
        <v>0.9</v>
      </c>
      <c r="D1698" s="292"/>
      <c r="E1698" s="280">
        <v>54372</v>
      </c>
      <c r="F1698" s="275">
        <f t="shared" ref="F1698" si="121">+(1+(D1698/100))*C1698*E1698</f>
        <v>48934.8</v>
      </c>
    </row>
    <row r="1699" spans="1:6" x14ac:dyDescent="0.25">
      <c r="A1699" s="154"/>
      <c r="B1699" s="155"/>
      <c r="C1699" s="155"/>
      <c r="D1699" s="156"/>
      <c r="E1699" s="157" t="s">
        <v>114</v>
      </c>
      <c r="F1699" s="284">
        <f>SUM(F1698)</f>
        <v>48934.8</v>
      </c>
    </row>
    <row r="1700" spans="1:6" x14ac:dyDescent="0.25">
      <c r="A1700" s="161" t="s">
        <v>115</v>
      </c>
      <c r="B1700" s="155"/>
      <c r="C1700" s="155"/>
      <c r="D1700" s="156"/>
      <c r="E1700" s="157"/>
      <c r="F1700" s="158"/>
    </row>
    <row r="1701" spans="1:6" x14ac:dyDescent="0.25">
      <c r="A1701" s="289" t="s">
        <v>116</v>
      </c>
      <c r="B1701" s="277" t="s">
        <v>59</v>
      </c>
      <c r="C1701" s="277">
        <v>1</v>
      </c>
      <c r="D1701" s="292"/>
      <c r="E1701" s="280">
        <f>0.05*F1699</f>
        <v>2446.7400000000002</v>
      </c>
      <c r="F1701" s="275">
        <f t="shared" ref="F1701:F1702" si="122">+(1+(D1701/100))*C1701*E1701</f>
        <v>2446.7400000000002</v>
      </c>
    </row>
    <row r="1702" spans="1:6" x14ac:dyDescent="0.25">
      <c r="A1702" s="289" t="s">
        <v>443</v>
      </c>
      <c r="B1702" s="277" t="s">
        <v>213</v>
      </c>
      <c r="C1702" s="277">
        <v>0.3</v>
      </c>
      <c r="D1702" s="277"/>
      <c r="E1702" s="280">
        <v>3500</v>
      </c>
      <c r="F1702" s="275">
        <f t="shared" si="122"/>
        <v>1050</v>
      </c>
    </row>
    <row r="1703" spans="1:6" x14ac:dyDescent="0.25">
      <c r="A1703" s="154"/>
      <c r="B1703" s="155"/>
      <c r="C1703" s="155"/>
      <c r="D1703" s="156"/>
      <c r="E1703" s="157" t="s">
        <v>117</v>
      </c>
      <c r="F1703" s="160">
        <f>SUM(F1701:F1702)</f>
        <v>3496.7400000000002</v>
      </c>
    </row>
    <row r="1704" spans="1:6" x14ac:dyDescent="0.25">
      <c r="A1704" s="159" t="s">
        <v>118</v>
      </c>
      <c r="B1704" s="155"/>
      <c r="C1704" s="155"/>
      <c r="D1704" s="156"/>
      <c r="E1704" s="157"/>
      <c r="F1704" s="158"/>
    </row>
    <row r="1705" spans="1:6" x14ac:dyDescent="0.25">
      <c r="A1705" s="289"/>
      <c r="B1705" s="277"/>
      <c r="C1705" s="277"/>
      <c r="D1705" s="292"/>
      <c r="E1705" s="280"/>
      <c r="F1705" s="275"/>
    </row>
    <row r="1706" spans="1:6" x14ac:dyDescent="0.25">
      <c r="A1706" s="154"/>
      <c r="B1706" s="155"/>
      <c r="C1706" s="155"/>
      <c r="D1706" s="156"/>
      <c r="E1706" s="157" t="s">
        <v>119</v>
      </c>
      <c r="F1706" s="275">
        <v>0</v>
      </c>
    </row>
    <row r="1707" spans="1:6" x14ac:dyDescent="0.25">
      <c r="A1707" s="154"/>
      <c r="B1707" s="155"/>
      <c r="C1707" s="155"/>
      <c r="D1707" s="156"/>
      <c r="E1707" s="157"/>
      <c r="F1707" s="158"/>
    </row>
    <row r="1708" spans="1:6" ht="16.5" thickBot="1" x14ac:dyDescent="0.3">
      <c r="A1708" s="162"/>
      <c r="B1708" s="182"/>
      <c r="C1708" s="203"/>
      <c r="D1708" s="184" t="s">
        <v>120</v>
      </c>
      <c r="E1708" s="185">
        <f>F1699+F1703</f>
        <v>52431.54</v>
      </c>
      <c r="F1708" s="186">
        <f>ROUND(E1708,0)</f>
        <v>52432</v>
      </c>
    </row>
    <row r="1709" spans="1:6" ht="16.5" thickTop="1" x14ac:dyDescent="0.25"/>
    <row r="1710" spans="1:6" ht="16.5" thickBot="1" x14ac:dyDescent="0.3"/>
    <row r="1711" spans="1:6" ht="16.5" thickTop="1" x14ac:dyDescent="0.25">
      <c r="A1711" s="332" t="s">
        <v>452</v>
      </c>
      <c r="B1711" s="333"/>
      <c r="C1711" s="333"/>
      <c r="D1711" s="333"/>
      <c r="E1711" s="172"/>
      <c r="F1711" s="163" t="s">
        <v>121</v>
      </c>
    </row>
    <row r="1712" spans="1:6" x14ac:dyDescent="0.25">
      <c r="A1712" s="334"/>
      <c r="B1712" s="335"/>
      <c r="C1712" s="335"/>
      <c r="D1712" s="335"/>
      <c r="E1712" s="173"/>
      <c r="F1712" s="164">
        <v>6.43</v>
      </c>
    </row>
    <row r="1713" spans="1:6" x14ac:dyDescent="0.25">
      <c r="A1713" s="244" t="s">
        <v>98</v>
      </c>
      <c r="B1713" s="272" t="s">
        <v>13</v>
      </c>
      <c r="C1713" s="272" t="s">
        <v>99</v>
      </c>
      <c r="D1713" s="273" t="s">
        <v>100</v>
      </c>
      <c r="E1713" s="274" t="s">
        <v>101</v>
      </c>
      <c r="F1713" s="275" t="s">
        <v>102</v>
      </c>
    </row>
    <row r="1714" spans="1:6" x14ac:dyDescent="0.25">
      <c r="A1714" s="165"/>
      <c r="B1714" s="166"/>
      <c r="C1714" s="166"/>
      <c r="D1714" s="168"/>
      <c r="E1714" s="157"/>
      <c r="F1714" s="158"/>
    </row>
    <row r="1715" spans="1:6" x14ac:dyDescent="0.25">
      <c r="A1715" s="169" t="s">
        <v>103</v>
      </c>
      <c r="B1715" s="166"/>
      <c r="C1715" s="166"/>
      <c r="D1715" s="168"/>
      <c r="E1715" s="157"/>
      <c r="F1715" s="158"/>
    </row>
    <row r="1716" spans="1:6" x14ac:dyDescent="0.25">
      <c r="A1716" s="281" t="s">
        <v>154</v>
      </c>
      <c r="B1716" s="282" t="s">
        <v>13</v>
      </c>
      <c r="C1716" s="282">
        <v>1</v>
      </c>
      <c r="D1716" s="283"/>
      <c r="E1716" s="280">
        <v>18487.065394669971</v>
      </c>
      <c r="F1716" s="275">
        <f t="shared" ref="F1716" si="123">+(1+(D1716/100))*C1716*E1716</f>
        <v>18487.065394669971</v>
      </c>
    </row>
    <row r="1717" spans="1:6" x14ac:dyDescent="0.25">
      <c r="A1717" s="165"/>
      <c r="B1717" s="166"/>
      <c r="C1717" s="166"/>
      <c r="D1717" s="168"/>
      <c r="E1717" s="157" t="s">
        <v>110</v>
      </c>
      <c r="F1717" s="284">
        <f>SUM(F1716)</f>
        <v>18487.065394669971</v>
      </c>
    </row>
    <row r="1718" spans="1:6" x14ac:dyDescent="0.25">
      <c r="A1718" s="169" t="s">
        <v>111</v>
      </c>
      <c r="B1718" s="166"/>
      <c r="C1718" s="166"/>
      <c r="D1718" s="168"/>
      <c r="E1718" s="157"/>
      <c r="F1718" s="158"/>
    </row>
    <row r="1719" spans="1:6" x14ac:dyDescent="0.25">
      <c r="A1719" s="281" t="s">
        <v>146</v>
      </c>
      <c r="B1719" s="282" t="s">
        <v>113</v>
      </c>
      <c r="C1719" s="282">
        <v>0.33800000000000002</v>
      </c>
      <c r="D1719" s="283"/>
      <c r="E1719" s="280">
        <v>39294</v>
      </c>
      <c r="F1719" s="275">
        <f t="shared" ref="F1719" si="124">+(1+(D1719/100))*C1719*E1719</f>
        <v>13281.372000000001</v>
      </c>
    </row>
    <row r="1720" spans="1:6" x14ac:dyDescent="0.25">
      <c r="A1720" s="165"/>
      <c r="B1720" s="166"/>
      <c r="C1720" s="166"/>
      <c r="D1720" s="168"/>
      <c r="E1720" s="157" t="s">
        <v>147</v>
      </c>
      <c r="F1720" s="284">
        <f>SUM(F1719)</f>
        <v>13281.372000000001</v>
      </c>
    </row>
    <row r="1721" spans="1:6" x14ac:dyDescent="0.25">
      <c r="A1721" s="170" t="s">
        <v>115</v>
      </c>
      <c r="B1721" s="166"/>
      <c r="C1721" s="166"/>
      <c r="D1721" s="168"/>
      <c r="E1721" s="157"/>
      <c r="F1721" s="158"/>
    </row>
    <row r="1722" spans="1:6" x14ac:dyDescent="0.25">
      <c r="A1722" s="281" t="s">
        <v>116</v>
      </c>
      <c r="B1722" s="282" t="s">
        <v>59</v>
      </c>
      <c r="C1722" s="282">
        <v>1</v>
      </c>
      <c r="D1722" s="283"/>
      <c r="E1722" s="280">
        <f>0.05*F1720</f>
        <v>664.06860000000006</v>
      </c>
      <c r="F1722" s="275">
        <f t="shared" ref="F1722" si="125">+(1+(D1722/100))*C1722*E1722</f>
        <v>664.06860000000006</v>
      </c>
    </row>
    <row r="1723" spans="1:6" x14ac:dyDescent="0.25">
      <c r="A1723" s="165"/>
      <c r="B1723" s="166"/>
      <c r="C1723" s="166"/>
      <c r="D1723" s="168"/>
      <c r="E1723" s="157" t="s">
        <v>117</v>
      </c>
      <c r="F1723" s="284">
        <f>SUM(F1722)</f>
        <v>664.06860000000006</v>
      </c>
    </row>
    <row r="1724" spans="1:6" x14ac:dyDescent="0.25">
      <c r="A1724" s="169" t="s">
        <v>118</v>
      </c>
      <c r="B1724" s="166"/>
      <c r="C1724" s="166"/>
      <c r="D1724" s="168"/>
      <c r="E1724" s="157"/>
      <c r="F1724" s="158"/>
    </row>
    <row r="1725" spans="1:6" x14ac:dyDescent="0.25">
      <c r="A1725" s="281"/>
      <c r="B1725" s="282"/>
      <c r="C1725" s="282"/>
      <c r="D1725" s="283"/>
      <c r="E1725" s="280"/>
      <c r="F1725" s="275"/>
    </row>
    <row r="1726" spans="1:6" x14ac:dyDescent="0.25">
      <c r="A1726" s="165"/>
      <c r="B1726" s="166"/>
      <c r="C1726" s="166"/>
      <c r="D1726" s="168"/>
      <c r="E1726" s="157" t="s">
        <v>160</v>
      </c>
      <c r="F1726" s="275">
        <v>0</v>
      </c>
    </row>
    <row r="1727" spans="1:6" x14ac:dyDescent="0.25">
      <c r="A1727" s="165"/>
      <c r="B1727" s="166"/>
      <c r="C1727" s="166"/>
      <c r="D1727" s="168"/>
      <c r="E1727" s="157"/>
      <c r="F1727" s="158"/>
    </row>
    <row r="1728" spans="1:6" ht="16.5" thickBot="1" x14ac:dyDescent="0.3">
      <c r="A1728" s="171"/>
      <c r="B1728" s="198"/>
      <c r="C1728" s="209"/>
      <c r="D1728" s="200" t="s">
        <v>120</v>
      </c>
      <c r="E1728" s="185">
        <f>F1717+F1720+F1723</f>
        <v>32432.505994669969</v>
      </c>
      <c r="F1728" s="186">
        <f>ROUND(E1728,0)</f>
        <v>32433</v>
      </c>
    </row>
    <row r="1729" spans="1:6" ht="16.5" thickTop="1" x14ac:dyDescent="0.25"/>
    <row r="1730" spans="1:6" ht="16.5" thickBot="1" x14ac:dyDescent="0.3"/>
    <row r="1731" spans="1:6" ht="16.5" thickTop="1" x14ac:dyDescent="0.25">
      <c r="A1731" s="328" t="s">
        <v>453</v>
      </c>
      <c r="B1731" s="329"/>
      <c r="C1731" s="329"/>
      <c r="D1731" s="329"/>
      <c r="E1731" s="149"/>
      <c r="F1731" s="150" t="s">
        <v>121</v>
      </c>
    </row>
    <row r="1732" spans="1:6" x14ac:dyDescent="0.25">
      <c r="A1732" s="330"/>
      <c r="B1732" s="331"/>
      <c r="C1732" s="331"/>
      <c r="D1732" s="331"/>
      <c r="E1732" s="152"/>
      <c r="F1732" s="153"/>
    </row>
    <row r="1733" spans="1:6" x14ac:dyDescent="0.25">
      <c r="A1733" s="289" t="s">
        <v>98</v>
      </c>
      <c r="B1733" s="277" t="s">
        <v>13</v>
      </c>
      <c r="C1733" s="292" t="s">
        <v>99</v>
      </c>
      <c r="D1733" s="292" t="s">
        <v>100</v>
      </c>
      <c r="E1733" s="280" t="s">
        <v>101</v>
      </c>
      <c r="F1733" s="275" t="s">
        <v>102</v>
      </c>
    </row>
    <row r="1734" spans="1:6" x14ac:dyDescent="0.25">
      <c r="A1734" s="154"/>
      <c r="B1734" s="155"/>
      <c r="C1734" s="156"/>
      <c r="D1734" s="156"/>
      <c r="E1734" s="157"/>
      <c r="F1734" s="158"/>
    </row>
    <row r="1735" spans="1:6" x14ac:dyDescent="0.25">
      <c r="A1735" s="159" t="s">
        <v>103</v>
      </c>
      <c r="B1735" s="155"/>
      <c r="C1735" s="156"/>
      <c r="D1735" s="156"/>
      <c r="E1735" s="157"/>
      <c r="F1735" s="158"/>
    </row>
    <row r="1736" spans="1:6" x14ac:dyDescent="0.25">
      <c r="A1736" s="289" t="s">
        <v>453</v>
      </c>
      <c r="B1736" s="277" t="s">
        <v>13</v>
      </c>
      <c r="C1736" s="292">
        <v>1</v>
      </c>
      <c r="D1736" s="292"/>
      <c r="E1736" s="280">
        <v>3000000</v>
      </c>
      <c r="F1736" s="275">
        <f t="shared" ref="F1736" si="126">+(1+(D1736/100))*C1736*E1736</f>
        <v>3000000</v>
      </c>
    </row>
    <row r="1737" spans="1:6" x14ac:dyDescent="0.25">
      <c r="A1737" s="154"/>
      <c r="B1737" s="155"/>
      <c r="C1737" s="156"/>
      <c r="D1737" s="156"/>
      <c r="E1737" s="157" t="s">
        <v>110</v>
      </c>
      <c r="F1737" s="160">
        <f>SUM(F1736)</f>
        <v>3000000</v>
      </c>
    </row>
    <row r="1738" spans="1:6" x14ac:dyDescent="0.25">
      <c r="A1738" s="159" t="s">
        <v>118</v>
      </c>
      <c r="B1738" s="155"/>
      <c r="C1738" s="156"/>
      <c r="D1738" s="156"/>
      <c r="E1738" s="157"/>
      <c r="F1738" s="158"/>
    </row>
    <row r="1739" spans="1:6" x14ac:dyDescent="0.25">
      <c r="A1739" s="289"/>
      <c r="B1739" s="277"/>
      <c r="C1739" s="292"/>
      <c r="D1739" s="292"/>
      <c r="E1739" s="280"/>
      <c r="F1739" s="275"/>
    </row>
    <row r="1740" spans="1:6" x14ac:dyDescent="0.25">
      <c r="A1740" s="154"/>
      <c r="B1740" s="155"/>
      <c r="C1740" s="156"/>
      <c r="D1740" s="156"/>
      <c r="E1740" s="157" t="s">
        <v>119</v>
      </c>
      <c r="F1740" s="275">
        <v>0</v>
      </c>
    </row>
    <row r="1741" spans="1:6" x14ac:dyDescent="0.25">
      <c r="A1741" s="154"/>
      <c r="B1741" s="155"/>
      <c r="C1741" s="156"/>
      <c r="D1741" s="156"/>
      <c r="E1741" s="157"/>
      <c r="F1741" s="158"/>
    </row>
    <row r="1742" spans="1:6" ht="16.5" thickBot="1" x14ac:dyDescent="0.3">
      <c r="A1742" s="162"/>
      <c r="B1742" s="182"/>
      <c r="C1742" s="183"/>
      <c r="D1742" s="184" t="s">
        <v>120</v>
      </c>
      <c r="E1742" s="185">
        <f>F1737</f>
        <v>3000000</v>
      </c>
      <c r="F1742" s="186">
        <f>ROUND(E1742,0)</f>
        <v>3000000</v>
      </c>
    </row>
    <row r="1743" spans="1:6" ht="16.5" thickTop="1" x14ac:dyDescent="0.25"/>
  </sheetData>
  <mergeCells count="81">
    <mergeCell ref="A1395:D1396"/>
    <mergeCell ref="A1415:D1416"/>
    <mergeCell ref="A1251:D1252"/>
    <mergeCell ref="A1271:D1272"/>
    <mergeCell ref="A1294:D1295"/>
    <mergeCell ref="A1314:D1315"/>
    <mergeCell ref="A1334:D1335"/>
    <mergeCell ref="A1188:D1189"/>
    <mergeCell ref="A1208:D1209"/>
    <mergeCell ref="A1228:D1229"/>
    <mergeCell ref="A1355:D1356"/>
    <mergeCell ref="A1375:D1376"/>
    <mergeCell ref="A398:D399"/>
    <mergeCell ref="A645:D646"/>
    <mergeCell ref="A231:D232"/>
    <mergeCell ref="A310:D311"/>
    <mergeCell ref="A328:D329"/>
    <mergeCell ref="A349:D350"/>
    <mergeCell ref="A374:D375"/>
    <mergeCell ref="A424:D425"/>
    <mergeCell ref="A443:D444"/>
    <mergeCell ref="A467:D468"/>
    <mergeCell ref="A484:D485"/>
    <mergeCell ref="A505:D506"/>
    <mergeCell ref="A526:D527"/>
    <mergeCell ref="A550:D551"/>
    <mergeCell ref="A573:D574"/>
    <mergeCell ref="A598:D599"/>
    <mergeCell ref="A186:D187"/>
    <mergeCell ref="A209:D210"/>
    <mergeCell ref="A263:D264"/>
    <mergeCell ref="A284:D285"/>
    <mergeCell ref="A99:D100"/>
    <mergeCell ref="A117:D118"/>
    <mergeCell ref="A134:D135"/>
    <mergeCell ref="A163:D164"/>
    <mergeCell ref="A1:D2"/>
    <mergeCell ref="A48:D49"/>
    <mergeCell ref="A65:D66"/>
    <mergeCell ref="A82:D83"/>
    <mergeCell ref="A25:D26"/>
    <mergeCell ref="A620:D621"/>
    <mergeCell ref="A667:D668"/>
    <mergeCell ref="A688:D689"/>
    <mergeCell ref="A711:D712"/>
    <mergeCell ref="A1444:D1445"/>
    <mergeCell ref="A939:D940"/>
    <mergeCell ref="A959:D960"/>
    <mergeCell ref="A979:D980"/>
    <mergeCell ref="A1020:D1021"/>
    <mergeCell ref="A998:D999"/>
    <mergeCell ref="A1043:D1044"/>
    <mergeCell ref="A1067:D1068"/>
    <mergeCell ref="A1088:D1089"/>
    <mergeCell ref="A1108:D1109"/>
    <mergeCell ref="A1128:D1129"/>
    <mergeCell ref="A1148:D1149"/>
    <mergeCell ref="A1473:D1474"/>
    <mergeCell ref="A1500:D1501"/>
    <mergeCell ref="A1554:D1555"/>
    <mergeCell ref="A733:D734"/>
    <mergeCell ref="A1527:D1528"/>
    <mergeCell ref="A755:D756"/>
    <mergeCell ref="A779:D780"/>
    <mergeCell ref="A801:D802"/>
    <mergeCell ref="A818:D819"/>
    <mergeCell ref="A838:D839"/>
    <mergeCell ref="A855:D856"/>
    <mergeCell ref="A872:D873"/>
    <mergeCell ref="A889:D890"/>
    <mergeCell ref="A905:D906"/>
    <mergeCell ref="A922:D923"/>
    <mergeCell ref="A1168:D1169"/>
    <mergeCell ref="A1670:D1671"/>
    <mergeCell ref="A1693:D1694"/>
    <mergeCell ref="A1711:D1712"/>
    <mergeCell ref="A1731:D1732"/>
    <mergeCell ref="A1583:D1584"/>
    <mergeCell ref="A1606:D1607"/>
    <mergeCell ref="A1629:D1630"/>
    <mergeCell ref="A1650:D16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ADECUACION PPTO</vt:lpstr>
      <vt:lpstr>APUS</vt:lpstr>
      <vt:lpstr>FORMULARIO 1A</vt:lpstr>
      <vt:lpstr>CON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7</cp:revision>
  <cp:lastPrinted>2018-03-22T15:41:39Z</cp:lastPrinted>
  <dcterms:created xsi:type="dcterms:W3CDTF">2017-09-04T20:18:30Z</dcterms:created>
  <dcterms:modified xsi:type="dcterms:W3CDTF">2023-08-25T14:27:23Z</dcterms:modified>
  <dc:language>es-CO</dc:language>
</cp:coreProperties>
</file>