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ropbox\1. PLANEAMOS\2023\8. AGOSTO\15 AGOSTO_OBRA LEONERA_JAIME DUQUE\DOCUMENTOS DE LA OFERTA\PUNTAJE\"/>
    </mc:Choice>
  </mc:AlternateContent>
  <xr:revisionPtr revIDLastSave="0" documentId="13_ncr:1_{D584602E-3B8E-4ED7-BA0C-99DB1459A62B}" xr6:coauthVersionLast="47" xr6:coauthVersionMax="47" xr10:uidLastSave="{00000000-0000-0000-0000-000000000000}"/>
  <bookViews>
    <workbookView xWindow="-120" yWindow="-120" windowWidth="29040" windowHeight="15840" xr2:uid="{4075AC86-A7E5-4E9E-BCCE-53476A9DA56E}"/>
  </bookViews>
  <sheets>
    <sheet name="1.1.11 LEONERA" sheetId="1" r:id="rId1"/>
    <sheet name="APU" sheetId="2" r:id="rId2"/>
  </sheets>
  <externalReferences>
    <externalReference r:id="rId3"/>
    <externalReference r:id="rId4"/>
    <externalReference r:id="rId5"/>
    <externalReference r:id="rId6"/>
  </externalReferences>
  <definedNames>
    <definedName name="akjhgbksdbj">#REF!</definedName>
    <definedName name="_xlnm.Print_Area" localSheetId="1">APU!$B$1:$I$1835</definedName>
    <definedName name="CANTERA">[1]MCantera!$A$4:$D$19</definedName>
    <definedName name="CENTROGESTOR" localSheetId="0">#REF!</definedName>
    <definedName name="CENTROGESTOR">#REF!</definedName>
    <definedName name="CENTROGESTORDEPENDENCIA" localSheetId="0">#REF!</definedName>
    <definedName name="CENTROGESTORDEPENDENCIA">#REF!</definedName>
    <definedName name="DEPENDENCIA" localSheetId="0">#REF!</definedName>
    <definedName name="DEPENDENCIA">#REF!</definedName>
    <definedName name="EQUIPO">[2]Equipos!$A$6:$H$33</definedName>
    <definedName name="FONDO" localSheetId="0">#REF!</definedName>
    <definedName name="FONDO">#REF!</definedName>
    <definedName name="FONDOS">[3]MYLIST!$C$2:$C$126</definedName>
    <definedName name="FUT" localSheetId="0">#REF!</definedName>
    <definedName name="FUT">#REF!</definedName>
    <definedName name="INSUMO">[2]Materiales!$A$6:$D$249</definedName>
    <definedName name="MDEOBRA">[2]ManoDeObra!$A$4:$E$12</definedName>
    <definedName name="METAAFPDCC" localSheetId="0">#REF!</definedName>
    <definedName name="METAAFPDCC">#REF!</definedName>
    <definedName name="METAPDCC" localSheetId="0">#REF!</definedName>
    <definedName name="METAPDCC">#REF!</definedName>
    <definedName name="METASAFPDCC" localSheetId="0">#REF!</definedName>
    <definedName name="METASAFPDCC">#REF!</definedName>
    <definedName name="METASAFPDM" localSheetId="0">#REF!</definedName>
    <definedName name="METASAFPDM">#REF!</definedName>
    <definedName name="METASPDCC" localSheetId="0">#REF!</definedName>
    <definedName name="METASPDCC">#REF!</definedName>
    <definedName name="METASPDM">'[4]LISTA MPD'!$A$2:$A$616</definedName>
    <definedName name="ORGANISMO" localSheetId="0">#REF!</definedName>
    <definedName name="ORGANISMO">#REF!</definedName>
    <definedName name="POSPRE" localSheetId="0">#REF!</definedName>
    <definedName name="POSPRE">#REF!</definedName>
    <definedName name="POSTPRE" localSheetId="0">#REF!</definedName>
    <definedName name="POSTPRE">#REF!</definedName>
    <definedName name="VEHICULO">[2]Transporte!$A$5:$D$10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027" i="2" l="1"/>
  <c r="H1026" i="2"/>
  <c r="H479" i="2" l="1"/>
  <c r="H1034" i="2" l="1"/>
  <c r="H1083" i="2" l="1"/>
  <c r="H1011" i="2"/>
  <c r="H1012" i="2"/>
  <c r="H585" i="2"/>
  <c r="H562" i="2"/>
  <c r="H513" i="2"/>
  <c r="I525" i="2" s="1"/>
  <c r="H536" i="2"/>
  <c r="I542" i="2" s="1"/>
  <c r="H487" i="2"/>
  <c r="I493" i="2" s="1"/>
  <c r="H242" i="2"/>
  <c r="I248" i="2" s="1"/>
  <c r="H1705" i="2"/>
  <c r="H1832" i="2" l="1"/>
  <c r="H1831" i="2"/>
  <c r="H1830" i="2"/>
  <c r="H1829" i="2"/>
  <c r="H1828" i="2"/>
  <c r="H1827" i="2"/>
  <c r="H1826" i="2"/>
  <c r="H1823" i="2"/>
  <c r="H1822" i="2"/>
  <c r="H1821" i="2"/>
  <c r="H1820" i="2"/>
  <c r="H1819" i="2"/>
  <c r="H1818" i="2"/>
  <c r="H1806" i="2"/>
  <c r="H1805" i="2"/>
  <c r="H1804" i="2"/>
  <c r="H1803" i="2"/>
  <c r="I1815" i="2" s="1"/>
  <c r="H1800" i="2"/>
  <c r="H1799" i="2"/>
  <c r="H1798" i="2"/>
  <c r="H1797" i="2"/>
  <c r="H1796" i="2"/>
  <c r="H1795" i="2"/>
  <c r="H1783" i="2"/>
  <c r="H1782" i="2"/>
  <c r="H1781" i="2"/>
  <c r="H1780" i="2"/>
  <c r="H1779" i="2"/>
  <c r="H1778" i="2"/>
  <c r="H1777" i="2"/>
  <c r="H1774" i="2"/>
  <c r="H1773" i="2"/>
  <c r="H1772" i="2"/>
  <c r="H1771" i="2"/>
  <c r="H1770" i="2"/>
  <c r="H1769" i="2"/>
  <c r="I1774" i="2" s="1"/>
  <c r="H1757" i="2"/>
  <c r="H1756" i="2"/>
  <c r="H1755" i="2"/>
  <c r="H1754" i="2"/>
  <c r="H1751" i="2"/>
  <c r="H1750" i="2"/>
  <c r="H1749" i="2"/>
  <c r="H1748" i="2"/>
  <c r="H1747" i="2"/>
  <c r="H1746" i="2"/>
  <c r="H1734" i="2"/>
  <c r="H1733" i="2"/>
  <c r="H1732" i="2"/>
  <c r="H1731" i="2"/>
  <c r="H1730" i="2"/>
  <c r="H1729" i="2"/>
  <c r="H1728" i="2"/>
  <c r="H1725" i="2"/>
  <c r="H1724" i="2"/>
  <c r="H1723" i="2"/>
  <c r="H1722" i="2"/>
  <c r="H1721" i="2"/>
  <c r="H1720" i="2"/>
  <c r="H1708" i="2"/>
  <c r="H1707" i="2"/>
  <c r="H1706" i="2"/>
  <c r="H1702" i="2"/>
  <c r="H1701" i="2"/>
  <c r="H1700" i="2"/>
  <c r="H1699" i="2"/>
  <c r="H1698" i="2"/>
  <c r="H1697" i="2"/>
  <c r="H1682" i="2"/>
  <c r="H1681" i="2"/>
  <c r="H1680" i="2"/>
  <c r="H1679" i="2"/>
  <c r="H1678" i="2"/>
  <c r="H1677" i="2"/>
  <c r="H1676" i="2"/>
  <c r="H1673" i="2"/>
  <c r="H1672" i="2"/>
  <c r="H1671" i="2"/>
  <c r="H1670" i="2"/>
  <c r="H1669" i="2"/>
  <c r="H1668" i="2"/>
  <c r="H1658" i="2"/>
  <c r="H1657" i="2"/>
  <c r="H1656" i="2"/>
  <c r="H1655" i="2"/>
  <c r="H1654" i="2"/>
  <c r="H1653" i="2"/>
  <c r="H1650" i="2"/>
  <c r="H1649" i="2"/>
  <c r="H1648" i="2"/>
  <c r="H1647" i="2"/>
  <c r="H1646" i="2"/>
  <c r="H1645" i="2"/>
  <c r="H1633" i="2"/>
  <c r="H1632" i="2"/>
  <c r="H1631" i="2"/>
  <c r="H1630" i="2"/>
  <c r="H1629" i="2"/>
  <c r="H1628" i="2"/>
  <c r="H1627" i="2"/>
  <c r="H1624" i="2"/>
  <c r="H1623" i="2"/>
  <c r="H1622" i="2"/>
  <c r="H1621" i="2"/>
  <c r="H1620" i="2"/>
  <c r="H1619" i="2"/>
  <c r="I1624" i="2" s="1"/>
  <c r="H1609" i="2"/>
  <c r="H1608" i="2"/>
  <c r="H1607" i="2"/>
  <c r="H1606" i="2"/>
  <c r="H1605" i="2"/>
  <c r="H1604" i="2"/>
  <c r="H1601" i="2"/>
  <c r="H1600" i="2"/>
  <c r="H1599" i="2"/>
  <c r="H1598" i="2"/>
  <c r="H1597" i="2"/>
  <c r="H1596" i="2"/>
  <c r="H1584" i="2"/>
  <c r="H1583" i="2"/>
  <c r="H1582" i="2"/>
  <c r="H1581" i="2"/>
  <c r="H1580" i="2"/>
  <c r="H1579" i="2"/>
  <c r="H1578" i="2"/>
  <c r="H1575" i="2"/>
  <c r="H1574" i="2"/>
  <c r="H1573" i="2"/>
  <c r="H1572" i="2"/>
  <c r="H1571" i="2"/>
  <c r="H1570" i="2"/>
  <c r="H1560" i="2"/>
  <c r="H1559" i="2"/>
  <c r="H1558" i="2"/>
  <c r="H1557" i="2"/>
  <c r="H1556" i="2"/>
  <c r="H1555" i="2"/>
  <c r="H1552" i="2"/>
  <c r="H1551" i="2"/>
  <c r="H1550" i="2"/>
  <c r="H1549" i="2"/>
  <c r="H1548" i="2"/>
  <c r="H1547" i="2"/>
  <c r="H1535" i="2"/>
  <c r="H1534" i="2"/>
  <c r="H1533" i="2"/>
  <c r="H1532" i="2"/>
  <c r="H1531" i="2"/>
  <c r="H1530" i="2"/>
  <c r="H1529" i="2"/>
  <c r="H1526" i="2"/>
  <c r="H1525" i="2"/>
  <c r="H1524" i="2"/>
  <c r="H1523" i="2"/>
  <c r="H1522" i="2"/>
  <c r="H1521" i="2"/>
  <c r="H1511" i="2"/>
  <c r="H1510" i="2"/>
  <c r="H1509" i="2"/>
  <c r="H1508" i="2"/>
  <c r="H1507" i="2"/>
  <c r="H1506" i="2"/>
  <c r="H1503" i="2"/>
  <c r="H1502" i="2"/>
  <c r="H1501" i="2"/>
  <c r="H1500" i="2"/>
  <c r="H1499" i="2"/>
  <c r="H1498" i="2"/>
  <c r="H1487" i="2"/>
  <c r="H1486" i="2"/>
  <c r="H1485" i="2"/>
  <c r="H1484" i="2"/>
  <c r="H1483" i="2"/>
  <c r="H1482" i="2"/>
  <c r="H1481" i="2"/>
  <c r="H1478" i="2"/>
  <c r="H1477" i="2"/>
  <c r="H1476" i="2"/>
  <c r="H1475" i="2"/>
  <c r="H1474" i="2"/>
  <c r="H1473" i="2"/>
  <c r="H1463" i="2"/>
  <c r="H1462" i="2"/>
  <c r="H1461" i="2"/>
  <c r="H1460" i="2"/>
  <c r="H1459" i="2"/>
  <c r="H1458" i="2"/>
  <c r="H1455" i="2"/>
  <c r="H1454" i="2"/>
  <c r="H1453" i="2"/>
  <c r="H1452" i="2"/>
  <c r="H1451" i="2"/>
  <c r="H1450" i="2"/>
  <c r="H1438" i="2"/>
  <c r="H1437" i="2"/>
  <c r="H1436" i="2"/>
  <c r="H1435" i="2"/>
  <c r="H1434" i="2"/>
  <c r="H1433" i="2"/>
  <c r="H1432" i="2"/>
  <c r="H1429" i="2"/>
  <c r="H1428" i="2"/>
  <c r="H1427" i="2"/>
  <c r="H1426" i="2"/>
  <c r="H1425" i="2"/>
  <c r="H1424" i="2"/>
  <c r="H1414" i="2"/>
  <c r="H1413" i="2"/>
  <c r="H1412" i="2"/>
  <c r="H1411" i="2"/>
  <c r="H1410" i="2"/>
  <c r="H1409" i="2"/>
  <c r="H1406" i="2"/>
  <c r="H1405" i="2"/>
  <c r="H1404" i="2"/>
  <c r="H1403" i="2"/>
  <c r="H1402" i="2"/>
  <c r="H1401" i="2"/>
  <c r="H1389" i="2"/>
  <c r="H1388" i="2"/>
  <c r="H1387" i="2"/>
  <c r="H1386" i="2"/>
  <c r="H1385" i="2"/>
  <c r="H1384" i="2"/>
  <c r="H1383" i="2"/>
  <c r="H1380" i="2"/>
  <c r="H1379" i="2"/>
  <c r="H1378" i="2"/>
  <c r="H1377" i="2"/>
  <c r="H1376" i="2"/>
  <c r="H1375" i="2"/>
  <c r="H1365" i="2"/>
  <c r="H1364" i="2"/>
  <c r="H1363" i="2"/>
  <c r="H1362" i="2"/>
  <c r="H1361" i="2"/>
  <c r="H1360" i="2"/>
  <c r="H1357" i="2"/>
  <c r="H1356" i="2"/>
  <c r="H1355" i="2"/>
  <c r="H1354" i="2"/>
  <c r="H1353" i="2"/>
  <c r="H1352" i="2"/>
  <c r="H1340" i="2"/>
  <c r="H1339" i="2"/>
  <c r="H1338" i="2"/>
  <c r="H1337" i="2"/>
  <c r="H1336" i="2"/>
  <c r="H1335" i="2"/>
  <c r="H1334" i="2"/>
  <c r="H1331" i="2"/>
  <c r="H1330" i="2"/>
  <c r="H1329" i="2"/>
  <c r="H1328" i="2"/>
  <c r="H1327" i="2"/>
  <c r="H1326" i="2"/>
  <c r="H1314" i="2"/>
  <c r="H1313" i="2"/>
  <c r="H1312" i="2"/>
  <c r="H1311" i="2"/>
  <c r="I1323" i="2" s="1"/>
  <c r="H1308" i="2"/>
  <c r="H1307" i="2"/>
  <c r="H1306" i="2"/>
  <c r="H1305" i="2"/>
  <c r="H1304" i="2"/>
  <c r="H1303" i="2"/>
  <c r="H1288" i="2"/>
  <c r="H1287" i="2"/>
  <c r="H1286" i="2"/>
  <c r="H1285" i="2"/>
  <c r="H1284" i="2"/>
  <c r="H1283" i="2"/>
  <c r="H1282" i="2"/>
  <c r="H1279" i="2"/>
  <c r="H1278" i="2"/>
  <c r="H1277" i="2"/>
  <c r="H1276" i="2"/>
  <c r="H1275" i="2"/>
  <c r="H1274" i="2"/>
  <c r="H1262" i="2"/>
  <c r="H1261" i="2"/>
  <c r="H1260" i="2"/>
  <c r="F1259" i="2"/>
  <c r="H1259" i="2" s="1"/>
  <c r="H1256" i="2"/>
  <c r="H1255" i="2"/>
  <c r="H1254" i="2"/>
  <c r="H1253" i="2"/>
  <c r="H1252" i="2"/>
  <c r="H1251" i="2"/>
  <c r="H1239" i="2"/>
  <c r="H1238" i="2"/>
  <c r="H1237" i="2"/>
  <c r="H1236" i="2"/>
  <c r="H1235" i="2"/>
  <c r="H1234" i="2"/>
  <c r="H1233" i="2"/>
  <c r="H1230" i="2"/>
  <c r="H1229" i="2"/>
  <c r="H1228" i="2"/>
  <c r="H1227" i="2"/>
  <c r="H1226" i="2"/>
  <c r="H1225" i="2"/>
  <c r="H1213" i="2"/>
  <c r="H1212" i="2"/>
  <c r="H1211" i="2"/>
  <c r="H1210" i="2"/>
  <c r="H1207" i="2"/>
  <c r="H1206" i="2"/>
  <c r="H1205" i="2"/>
  <c r="H1204" i="2"/>
  <c r="H1203" i="2"/>
  <c r="H1202" i="2"/>
  <c r="H1190" i="2"/>
  <c r="H1189" i="2"/>
  <c r="H1188" i="2"/>
  <c r="H1187" i="2"/>
  <c r="H1186" i="2"/>
  <c r="H1185" i="2"/>
  <c r="H1184" i="2"/>
  <c r="H1181" i="2"/>
  <c r="H1180" i="2"/>
  <c r="H1179" i="2"/>
  <c r="H1178" i="2"/>
  <c r="H1177" i="2"/>
  <c r="H1176" i="2"/>
  <c r="H1164" i="2"/>
  <c r="H1163" i="2"/>
  <c r="H1162" i="2"/>
  <c r="H1161" i="2"/>
  <c r="H1158" i="2"/>
  <c r="H1157" i="2"/>
  <c r="H1156" i="2"/>
  <c r="H1155" i="2"/>
  <c r="H1154" i="2"/>
  <c r="H1153" i="2"/>
  <c r="H1138" i="2"/>
  <c r="H1137" i="2"/>
  <c r="H1136" i="2"/>
  <c r="H1135" i="2"/>
  <c r="H1134" i="2"/>
  <c r="H1133" i="2"/>
  <c r="H1132" i="2"/>
  <c r="H1129" i="2"/>
  <c r="H1128" i="2"/>
  <c r="H1127" i="2"/>
  <c r="H1126" i="2"/>
  <c r="H1125" i="2"/>
  <c r="H1124" i="2"/>
  <c r="H1112" i="2"/>
  <c r="H1111" i="2"/>
  <c r="H1110" i="2"/>
  <c r="H1106" i="2"/>
  <c r="H1105" i="2"/>
  <c r="H1104" i="2"/>
  <c r="H1103" i="2"/>
  <c r="H1102" i="2"/>
  <c r="H1109" i="2"/>
  <c r="H1089" i="2"/>
  <c r="H1088" i="2"/>
  <c r="H1087" i="2"/>
  <c r="H1086" i="2"/>
  <c r="H1085" i="2"/>
  <c r="H1084" i="2"/>
  <c r="H1080" i="2"/>
  <c r="H1079" i="2"/>
  <c r="H1078" i="2"/>
  <c r="H1077" i="2"/>
  <c r="H1076" i="2"/>
  <c r="H1075" i="2"/>
  <c r="H1063" i="2"/>
  <c r="H1062" i="2"/>
  <c r="H1061" i="2"/>
  <c r="H1060" i="2"/>
  <c r="H1057" i="2"/>
  <c r="H1056" i="2"/>
  <c r="H1055" i="2"/>
  <c r="H1054" i="2"/>
  <c r="H1053" i="2"/>
  <c r="H1052" i="2"/>
  <c r="H1040" i="2"/>
  <c r="H1039" i="2"/>
  <c r="H1038" i="2"/>
  <c r="H1037" i="2"/>
  <c r="H1036" i="2"/>
  <c r="H1035" i="2"/>
  <c r="H1031" i="2"/>
  <c r="H1030" i="2"/>
  <c r="H1029" i="2"/>
  <c r="H1028" i="2"/>
  <c r="H1014" i="2"/>
  <c r="H1013" i="2"/>
  <c r="H1008" i="2"/>
  <c r="H1007" i="2"/>
  <c r="H1006" i="2"/>
  <c r="H1005" i="2"/>
  <c r="H989" i="2"/>
  <c r="H988" i="2"/>
  <c r="H987" i="2"/>
  <c r="H986" i="2"/>
  <c r="H985" i="2"/>
  <c r="H984" i="2"/>
  <c r="H983" i="2"/>
  <c r="I989" i="2" s="1"/>
  <c r="F951" i="2" s="1"/>
  <c r="H951" i="2" s="1"/>
  <c r="H980" i="2"/>
  <c r="H979" i="2"/>
  <c r="H978" i="2"/>
  <c r="H977" i="2"/>
  <c r="H976" i="2"/>
  <c r="H975" i="2"/>
  <c r="H972" i="2"/>
  <c r="H971" i="2"/>
  <c r="H970" i="2"/>
  <c r="H969" i="2"/>
  <c r="H968" i="2"/>
  <c r="H967" i="2"/>
  <c r="H966" i="2"/>
  <c r="H965" i="2"/>
  <c r="H964" i="2"/>
  <c r="H963" i="2"/>
  <c r="H962" i="2"/>
  <c r="H961" i="2"/>
  <c r="H960" i="2"/>
  <c r="H957" i="2"/>
  <c r="H956" i="2"/>
  <c r="H955" i="2"/>
  <c r="H954" i="2"/>
  <c r="H953" i="2"/>
  <c r="H952" i="2"/>
  <c r="H940" i="2"/>
  <c r="H939" i="2"/>
  <c r="H938" i="2"/>
  <c r="H937" i="2"/>
  <c r="H936" i="2"/>
  <c r="H935" i="2"/>
  <c r="H934" i="2"/>
  <c r="H931" i="2"/>
  <c r="H930" i="2"/>
  <c r="H929" i="2"/>
  <c r="H928" i="2"/>
  <c r="H927" i="2"/>
  <c r="H926" i="2"/>
  <c r="H923" i="2"/>
  <c r="H922" i="2"/>
  <c r="H921" i="2"/>
  <c r="H920" i="2"/>
  <c r="H919" i="2"/>
  <c r="H918" i="2"/>
  <c r="H917" i="2"/>
  <c r="H916" i="2"/>
  <c r="H915" i="2"/>
  <c r="H914" i="2"/>
  <c r="H913" i="2"/>
  <c r="H912" i="2"/>
  <c r="H911" i="2"/>
  <c r="H908" i="2"/>
  <c r="H907" i="2"/>
  <c r="H906" i="2"/>
  <c r="H905" i="2"/>
  <c r="H904" i="2"/>
  <c r="H903" i="2"/>
  <c r="H884" i="2"/>
  <c r="H883" i="2"/>
  <c r="H882" i="2"/>
  <c r="H879" i="2"/>
  <c r="H878" i="2"/>
  <c r="H877" i="2"/>
  <c r="H876" i="2"/>
  <c r="H875" i="2"/>
  <c r="H874" i="2"/>
  <c r="H871" i="2"/>
  <c r="H870" i="2"/>
  <c r="H869" i="2"/>
  <c r="H868" i="2"/>
  <c r="H867" i="2"/>
  <c r="H866" i="2"/>
  <c r="H865" i="2"/>
  <c r="H864" i="2"/>
  <c r="H863" i="2"/>
  <c r="H861" i="2"/>
  <c r="H860" i="2"/>
  <c r="H859" i="2"/>
  <c r="H856" i="2"/>
  <c r="H855" i="2"/>
  <c r="H854" i="2"/>
  <c r="H853" i="2"/>
  <c r="H852" i="2"/>
  <c r="H835" i="2"/>
  <c r="H834" i="2"/>
  <c r="H833" i="2"/>
  <c r="H830" i="2"/>
  <c r="H829" i="2"/>
  <c r="H828" i="2"/>
  <c r="H827" i="2"/>
  <c r="H826" i="2"/>
  <c r="H825" i="2"/>
  <c r="H822" i="2"/>
  <c r="H821" i="2"/>
  <c r="H820" i="2"/>
  <c r="H819" i="2"/>
  <c r="H818" i="2"/>
  <c r="H817" i="2"/>
  <c r="H816" i="2"/>
  <c r="H815" i="2"/>
  <c r="H814" i="2"/>
  <c r="H812" i="2"/>
  <c r="H811" i="2"/>
  <c r="H810" i="2"/>
  <c r="H807" i="2"/>
  <c r="H806" i="2"/>
  <c r="H805" i="2"/>
  <c r="H804" i="2"/>
  <c r="H803" i="2"/>
  <c r="H802" i="2"/>
  <c r="H790" i="2"/>
  <c r="H789" i="2"/>
  <c r="H788" i="2"/>
  <c r="H787" i="2"/>
  <c r="H786" i="2"/>
  <c r="H785" i="2"/>
  <c r="H784" i="2"/>
  <c r="H781" i="2"/>
  <c r="H780" i="2"/>
  <c r="H779" i="2"/>
  <c r="H778" i="2"/>
  <c r="H777" i="2"/>
  <c r="H776" i="2"/>
  <c r="H773" i="2"/>
  <c r="H772" i="2"/>
  <c r="H771" i="2"/>
  <c r="H770" i="2"/>
  <c r="H769" i="2"/>
  <c r="H768" i="2"/>
  <c r="H767" i="2"/>
  <c r="H766" i="2"/>
  <c r="H765" i="2"/>
  <c r="H763" i="2"/>
  <c r="H762" i="2"/>
  <c r="H761" i="2"/>
  <c r="H758" i="2"/>
  <c r="H757" i="2"/>
  <c r="H756" i="2"/>
  <c r="H755" i="2"/>
  <c r="H754" i="2"/>
  <c r="H753" i="2"/>
  <c r="H741" i="2"/>
  <c r="H740" i="2"/>
  <c r="H739" i="2"/>
  <c r="H738" i="2"/>
  <c r="H737" i="2"/>
  <c r="H736" i="2"/>
  <c r="H735" i="2"/>
  <c r="H732" i="2"/>
  <c r="H731" i="2"/>
  <c r="H730" i="2"/>
  <c r="H729" i="2"/>
  <c r="H728" i="2"/>
  <c r="H727" i="2"/>
  <c r="H724" i="2"/>
  <c r="H723" i="2"/>
  <c r="H722" i="2"/>
  <c r="H721" i="2"/>
  <c r="H720" i="2"/>
  <c r="H719" i="2"/>
  <c r="H718" i="2"/>
  <c r="H717" i="2"/>
  <c r="H716" i="2"/>
  <c r="H714" i="2"/>
  <c r="H713" i="2"/>
  <c r="H712" i="2"/>
  <c r="H709" i="2"/>
  <c r="H708" i="2"/>
  <c r="H707" i="2"/>
  <c r="H706" i="2"/>
  <c r="F705" i="2"/>
  <c r="H705" i="2" s="1"/>
  <c r="H704" i="2"/>
  <c r="H692" i="2"/>
  <c r="H691" i="2"/>
  <c r="H690" i="2"/>
  <c r="H689" i="2"/>
  <c r="H688" i="2"/>
  <c r="H687" i="2"/>
  <c r="H686" i="2"/>
  <c r="H683" i="2"/>
  <c r="H682" i="2"/>
  <c r="H681" i="2"/>
  <c r="H680" i="2"/>
  <c r="H679" i="2"/>
  <c r="H678" i="2"/>
  <c r="H675" i="2"/>
  <c r="H674" i="2"/>
  <c r="H673" i="2"/>
  <c r="H672" i="2"/>
  <c r="H671" i="2"/>
  <c r="H670" i="2"/>
  <c r="H669" i="2"/>
  <c r="H668" i="2"/>
  <c r="H667" i="2"/>
  <c r="H666" i="2"/>
  <c r="H665" i="2"/>
  <c r="H664" i="2"/>
  <c r="H663" i="2"/>
  <c r="H660" i="2"/>
  <c r="H659" i="2"/>
  <c r="H658" i="2"/>
  <c r="H657" i="2"/>
  <c r="H656" i="2"/>
  <c r="H655" i="2"/>
  <c r="H643" i="2"/>
  <c r="H642" i="2"/>
  <c r="H641" i="2"/>
  <c r="H640" i="2"/>
  <c r="H639" i="2"/>
  <c r="H638" i="2"/>
  <c r="H637" i="2"/>
  <c r="H634" i="2"/>
  <c r="H633" i="2"/>
  <c r="H632" i="2"/>
  <c r="H631" i="2"/>
  <c r="H630" i="2"/>
  <c r="H629" i="2"/>
  <c r="H626" i="2"/>
  <c r="H625" i="2"/>
  <c r="H624" i="2"/>
  <c r="H623" i="2"/>
  <c r="H622" i="2"/>
  <c r="H621" i="2"/>
  <c r="H620" i="2"/>
  <c r="H619" i="2"/>
  <c r="H618" i="2"/>
  <c r="H617" i="2"/>
  <c r="H616" i="2"/>
  <c r="H615" i="2"/>
  <c r="H614" i="2"/>
  <c r="H611" i="2"/>
  <c r="H610" i="2"/>
  <c r="H609" i="2"/>
  <c r="H608" i="2"/>
  <c r="H607" i="2"/>
  <c r="H606" i="2"/>
  <c r="H591" i="2"/>
  <c r="H590" i="2"/>
  <c r="H589" i="2"/>
  <c r="H588" i="2"/>
  <c r="H587" i="2"/>
  <c r="H586" i="2"/>
  <c r="H582" i="2"/>
  <c r="H581" i="2"/>
  <c r="H580" i="2"/>
  <c r="H579" i="2"/>
  <c r="H578" i="2"/>
  <c r="H577" i="2"/>
  <c r="H574" i="2"/>
  <c r="H573" i="2"/>
  <c r="H572" i="2"/>
  <c r="H571" i="2"/>
  <c r="H570" i="2"/>
  <c r="H569" i="2"/>
  <c r="H568" i="2"/>
  <c r="H567" i="2"/>
  <c r="H566" i="2"/>
  <c r="H565" i="2"/>
  <c r="H564" i="2"/>
  <c r="H563" i="2"/>
  <c r="H559" i="2"/>
  <c r="H558" i="2"/>
  <c r="H557" i="2"/>
  <c r="H556" i="2"/>
  <c r="H555" i="2"/>
  <c r="H554" i="2"/>
  <c r="I533" i="2"/>
  <c r="H505" i="2"/>
  <c r="F504" i="2"/>
  <c r="H504" i="2" s="1"/>
  <c r="F455" i="2"/>
  <c r="H455" i="2" s="1"/>
  <c r="I461" i="2" s="1"/>
  <c r="I484" i="2"/>
  <c r="I476" i="2"/>
  <c r="H438" i="2"/>
  <c r="I444" i="2" s="1"/>
  <c r="F406" i="2" s="1"/>
  <c r="H406" i="2" s="1"/>
  <c r="I435" i="2"/>
  <c r="I427" i="2"/>
  <c r="H408" i="2"/>
  <c r="H407" i="2"/>
  <c r="H389" i="2"/>
  <c r="I395" i="2" s="1"/>
  <c r="F357" i="2" s="1"/>
  <c r="H357" i="2" s="1"/>
  <c r="I363" i="2" s="1"/>
  <c r="I386" i="2"/>
  <c r="I378" i="2"/>
  <c r="I346" i="2"/>
  <c r="F308" i="2" s="1"/>
  <c r="H308" i="2" s="1"/>
  <c r="I314" i="2" s="1"/>
  <c r="H332" i="2"/>
  <c r="I337" i="2" s="1"/>
  <c r="I329" i="2"/>
  <c r="H291" i="2"/>
  <c r="I297" i="2" s="1"/>
  <c r="F259" i="2" s="1"/>
  <c r="H259" i="2" s="1"/>
  <c r="I288" i="2"/>
  <c r="I280" i="2"/>
  <c r="H260" i="2"/>
  <c r="F210" i="2"/>
  <c r="H210" i="2" s="1"/>
  <c r="I216" i="2" s="1"/>
  <c r="I239" i="2"/>
  <c r="I231" i="2"/>
  <c r="I196" i="2"/>
  <c r="F158" i="2" s="1"/>
  <c r="H158" i="2" s="1"/>
  <c r="I164" i="2" s="1"/>
  <c r="H182" i="2"/>
  <c r="I187" i="2" s="1"/>
  <c r="H173" i="2"/>
  <c r="H172" i="2"/>
  <c r="H171" i="2"/>
  <c r="H170" i="2"/>
  <c r="H169" i="2"/>
  <c r="H168" i="2"/>
  <c r="H167" i="2"/>
  <c r="H143" i="2"/>
  <c r="H142" i="2"/>
  <c r="H141" i="2"/>
  <c r="H133" i="2"/>
  <c r="I138" i="2" s="1"/>
  <c r="I130" i="2"/>
  <c r="H110" i="2"/>
  <c r="H98" i="2"/>
  <c r="H97" i="2"/>
  <c r="H96" i="2"/>
  <c r="H95" i="2"/>
  <c r="H94" i="2"/>
  <c r="H93" i="2"/>
  <c r="H92" i="2"/>
  <c r="H89" i="2"/>
  <c r="H88" i="2"/>
  <c r="H87" i="2"/>
  <c r="H86" i="2"/>
  <c r="H85" i="2"/>
  <c r="H84" i="2"/>
  <c r="H81" i="2"/>
  <c r="H80" i="2"/>
  <c r="H79" i="2"/>
  <c r="H78" i="2"/>
  <c r="H77" i="2"/>
  <c r="H76" i="2"/>
  <c r="H75" i="2"/>
  <c r="H74" i="2"/>
  <c r="H73" i="2"/>
  <c r="H72" i="2"/>
  <c r="H71" i="2"/>
  <c r="H70" i="2"/>
  <c r="H69" i="2"/>
  <c r="H66" i="2"/>
  <c r="H65" i="2"/>
  <c r="H64" i="2"/>
  <c r="H63" i="2"/>
  <c r="H62" i="2"/>
  <c r="H61" i="2"/>
  <c r="H49" i="2"/>
  <c r="H48" i="2"/>
  <c r="H47" i="2"/>
  <c r="H46" i="2"/>
  <c r="H45" i="2"/>
  <c r="H44" i="2"/>
  <c r="H43" i="2"/>
  <c r="I40" i="2"/>
  <c r="H32" i="2"/>
  <c r="H31" i="2"/>
  <c r="H30" i="2"/>
  <c r="H29" i="2"/>
  <c r="H28" i="2"/>
  <c r="H27" i="2"/>
  <c r="H26" i="2"/>
  <c r="H25" i="2"/>
  <c r="H24" i="2"/>
  <c r="H23" i="2"/>
  <c r="H22" i="2"/>
  <c r="H21" i="2"/>
  <c r="H20" i="2"/>
  <c r="H17" i="2"/>
  <c r="H16" i="2"/>
  <c r="H15" i="2"/>
  <c r="H14" i="2"/>
  <c r="F12" i="2"/>
  <c r="H12" i="2" s="1"/>
  <c r="I1372" i="2" l="1"/>
  <c r="I957" i="2"/>
  <c r="I1766" i="2"/>
  <c r="I510" i="2"/>
  <c r="I544" i="2" s="1"/>
  <c r="E15" i="1" s="1"/>
  <c r="F15" i="1" s="1"/>
  <c r="I888" i="2"/>
  <c r="F850" i="2" s="1"/>
  <c r="H850" i="2" s="1"/>
  <c r="I856" i="2" s="1"/>
  <c r="I1023" i="2"/>
  <c r="I1031" i="2"/>
  <c r="I582" i="2"/>
  <c r="I1190" i="2"/>
  <c r="F1152" i="2" s="1"/>
  <c r="H1152" i="2" s="1"/>
  <c r="I1158" i="2" s="1"/>
  <c r="I1271" i="2"/>
  <c r="I574" i="2"/>
  <c r="I495" i="2"/>
  <c r="E14" i="1" s="1"/>
  <c r="F14" i="1" s="1"/>
  <c r="G14" i="1" s="1"/>
  <c r="H14" i="1" s="1"/>
  <c r="I14" i="1" s="1"/>
  <c r="I1222" i="2"/>
  <c r="I1173" i="2"/>
  <c r="I1089" i="2"/>
  <c r="F1051" i="2" s="1"/>
  <c r="H1051" i="2" s="1"/>
  <c r="I1057" i="2" s="1"/>
  <c r="I1121" i="2"/>
  <c r="I265" i="2"/>
  <c r="I299" i="2" s="1"/>
  <c r="I741" i="2"/>
  <c r="F703" i="2" s="1"/>
  <c r="H703" i="2" s="1"/>
  <c r="I1040" i="2"/>
  <c r="F1002" i="2" s="1"/>
  <c r="H1002" i="2" s="1"/>
  <c r="I1008" i="2" s="1"/>
  <c r="I1042" i="2" s="1"/>
  <c r="E19" i="1" s="1"/>
  <c r="F19" i="1" s="1"/>
  <c r="I1072" i="2"/>
  <c r="I1665" i="2"/>
  <c r="I397" i="2"/>
  <c r="E12" i="1" s="1"/>
  <c r="F12" i="1" s="1"/>
  <c r="I1518" i="2"/>
  <c r="I1616" i="2"/>
  <c r="I1717" i="2"/>
  <c r="I49" i="2"/>
  <c r="F11" i="2" s="1"/>
  <c r="H11" i="2" s="1"/>
  <c r="I17" i="2" s="1"/>
  <c r="I250" i="2"/>
  <c r="E11" i="1" s="1"/>
  <c r="F11" i="1" s="1"/>
  <c r="G11" i="1" s="1"/>
  <c r="I591" i="2"/>
  <c r="F553" i="2" s="1"/>
  <c r="H553" i="2" s="1"/>
  <c r="I559" i="2" s="1"/>
  <c r="I1478" i="2"/>
  <c r="G15" i="1"/>
  <c r="H15" i="1" s="1"/>
  <c r="I348" i="2"/>
  <c r="I683" i="2"/>
  <c r="I732" i="2"/>
  <c r="I980" i="2"/>
  <c r="I1129" i="2"/>
  <c r="I1734" i="2"/>
  <c r="F1696" i="2" s="1"/>
  <c r="H1696" i="2" s="1"/>
  <c r="I1702" i="2" s="1"/>
  <c r="I147" i="2"/>
  <c r="F109" i="2" s="1"/>
  <c r="H109" i="2" s="1"/>
  <c r="I115" i="2" s="1"/>
  <c r="I149" i="2" s="1"/>
  <c r="I773" i="2"/>
  <c r="I98" i="2"/>
  <c r="F60" i="2" s="1"/>
  <c r="H60" i="2" s="1"/>
  <c r="I66" i="2" s="1"/>
  <c r="I626" i="2"/>
  <c r="I634" i="2"/>
  <c r="I839" i="2"/>
  <c r="F801" i="2" s="1"/>
  <c r="H801" i="2" s="1"/>
  <c r="I807" i="2" s="1"/>
  <c r="I1340" i="2"/>
  <c r="F1302" i="2" s="1"/>
  <c r="H1302" i="2" s="1"/>
  <c r="I1308" i="2" s="1"/>
  <c r="I1429" i="2"/>
  <c r="I1526" i="2"/>
  <c r="I923" i="2"/>
  <c r="I1783" i="2"/>
  <c r="F1745" i="2" s="1"/>
  <c r="H1745" i="2" s="1"/>
  <c r="I1751" i="2" s="1"/>
  <c r="I1785" i="2" s="1"/>
  <c r="E37" i="1" s="1"/>
  <c r="F37" i="1" s="1"/>
  <c r="I781" i="2"/>
  <c r="I1239" i="2"/>
  <c r="F1201" i="2" s="1"/>
  <c r="H1201" i="2" s="1"/>
  <c r="I1207" i="2" s="1"/>
  <c r="I1682" i="2"/>
  <c r="F1644" i="2" s="1"/>
  <c r="H1644" i="2" s="1"/>
  <c r="I1650" i="2" s="1"/>
  <c r="I32" i="2"/>
  <c r="I692" i="2"/>
  <c r="F654" i="2" s="1"/>
  <c r="H654" i="2" s="1"/>
  <c r="I660" i="2" s="1"/>
  <c r="I1138" i="2"/>
  <c r="F1100" i="2" s="1"/>
  <c r="H1100" i="2" s="1"/>
  <c r="I1106" i="2" s="1"/>
  <c r="I1421" i="2"/>
  <c r="I709" i="2"/>
  <c r="I743" i="2" s="1"/>
  <c r="I724" i="2"/>
  <c r="I1438" i="2"/>
  <c r="F1400" i="2" s="1"/>
  <c r="H1400" i="2" s="1"/>
  <c r="I1406" i="2" s="1"/>
  <c r="I1440" i="2" s="1"/>
  <c r="E27" i="1" s="1"/>
  <c r="F27" i="1" s="1"/>
  <c r="I1470" i="2"/>
  <c r="I1487" i="2"/>
  <c r="F1449" i="2" s="1"/>
  <c r="H1449" i="2" s="1"/>
  <c r="I1455" i="2" s="1"/>
  <c r="I1489" i="2" s="1"/>
  <c r="E28" i="1" s="1"/>
  <c r="F28" i="1" s="1"/>
  <c r="I1575" i="2"/>
  <c r="I1673" i="2"/>
  <c r="I179" i="2"/>
  <c r="I81" i="2"/>
  <c r="I643" i="2"/>
  <c r="F605" i="2" s="1"/>
  <c r="H605" i="2" s="1"/>
  <c r="I611" i="2" s="1"/>
  <c r="I645" i="2" s="1"/>
  <c r="I790" i="2"/>
  <c r="F752" i="2" s="1"/>
  <c r="H752" i="2" s="1"/>
  <c r="I758" i="2" s="1"/>
  <c r="I822" i="2"/>
  <c r="I830" i="2"/>
  <c r="I841" i="2" s="1"/>
  <c r="I931" i="2"/>
  <c r="I942" i="2" s="1"/>
  <c r="I1331" i="2"/>
  <c r="I1342" i="2" s="1"/>
  <c r="E25" i="1" s="1"/>
  <c r="F25" i="1" s="1"/>
  <c r="I1389" i="2"/>
  <c r="F1351" i="2" s="1"/>
  <c r="H1351" i="2" s="1"/>
  <c r="I1357" i="2" s="1"/>
  <c r="I1535" i="2"/>
  <c r="F1497" i="2" s="1"/>
  <c r="H1497" i="2" s="1"/>
  <c r="I1503" i="2" s="1"/>
  <c r="I89" i="2"/>
  <c r="I675" i="2"/>
  <c r="I940" i="2"/>
  <c r="F902" i="2" s="1"/>
  <c r="H902" i="2" s="1"/>
  <c r="I908" i="2" s="1"/>
  <c r="I1181" i="2"/>
  <c r="I1279" i="2"/>
  <c r="I1288" i="2"/>
  <c r="F1250" i="2" s="1"/>
  <c r="H1250" i="2" s="1"/>
  <c r="I1256" i="2" s="1"/>
  <c r="I1567" i="2"/>
  <c r="I1584" i="2"/>
  <c r="F1546" i="2" s="1"/>
  <c r="H1546" i="2" s="1"/>
  <c r="I1552" i="2" s="1"/>
  <c r="I1823" i="2"/>
  <c r="I1834" i="2" s="1"/>
  <c r="E38" i="1" s="1"/>
  <c r="F38" i="1" s="1"/>
  <c r="I412" i="2"/>
  <c r="I446" i="2" s="1"/>
  <c r="E13" i="1" s="1"/>
  <c r="F13" i="1" s="1"/>
  <c r="I871" i="2"/>
  <c r="I879" i="2"/>
  <c r="I972" i="2"/>
  <c r="I991" i="2" s="1"/>
  <c r="I1080" i="2"/>
  <c r="I1230" i="2"/>
  <c r="I1380" i="2"/>
  <c r="I1633" i="2"/>
  <c r="F1595" i="2" s="1"/>
  <c r="H1595" i="2" s="1"/>
  <c r="I1601" i="2" s="1"/>
  <c r="I1725" i="2"/>
  <c r="I1832" i="2"/>
  <c r="F1794" i="2" s="1"/>
  <c r="H1794" i="2" s="1"/>
  <c r="I1800" i="2" s="1"/>
  <c r="I198" i="2"/>
  <c r="I694" i="2" l="1"/>
  <c r="I1586" i="2"/>
  <c r="E31" i="1" s="1"/>
  <c r="F31" i="1" s="1"/>
  <c r="I1140" i="2"/>
  <c r="E21" i="1" s="1"/>
  <c r="F21" i="1" s="1"/>
  <c r="G21" i="1" s="1"/>
  <c r="H21" i="1" s="1"/>
  <c r="I21" i="1" s="1"/>
  <c r="I51" i="2"/>
  <c r="E8" i="1" s="1"/>
  <c r="F8" i="1" s="1"/>
  <c r="I1192" i="2"/>
  <c r="I1635" i="2"/>
  <c r="E32" i="1" s="1"/>
  <c r="F32" i="1" s="1"/>
  <c r="G32" i="1" s="1"/>
  <c r="H32" i="1" s="1"/>
  <c r="I32" i="1" s="1"/>
  <c r="I1241" i="2"/>
  <c r="I1736" i="2"/>
  <c r="E36" i="1" s="1"/>
  <c r="F36" i="1" s="1"/>
  <c r="G36" i="1" s="1"/>
  <c r="H36" i="1" s="1"/>
  <c r="G31" i="1"/>
  <c r="H31" i="1" s="1"/>
  <c r="I31" i="1" s="1"/>
  <c r="G8" i="1"/>
  <c r="G9" i="1" s="1"/>
  <c r="F9" i="1"/>
  <c r="I1091" i="2"/>
  <c r="E20" i="1" s="1"/>
  <c r="F20" i="1" s="1"/>
  <c r="G20" i="1" s="1"/>
  <c r="G25" i="1"/>
  <c r="H25" i="1"/>
  <c r="I25" i="1" s="1"/>
  <c r="I100" i="2"/>
  <c r="G27" i="1"/>
  <c r="H27" i="1" s="1"/>
  <c r="I27" i="1" s="1"/>
  <c r="I1684" i="2"/>
  <c r="E33" i="1" s="1"/>
  <c r="F33" i="1" s="1"/>
  <c r="G33" i="1" s="1"/>
  <c r="H33" i="1" s="1"/>
  <c r="I33" i="1" s="1"/>
  <c r="E29" i="1"/>
  <c r="F29" i="1" s="1"/>
  <c r="G29" i="1" s="1"/>
  <c r="G38" i="1"/>
  <c r="H38" i="1" s="1"/>
  <c r="I38" i="1" s="1"/>
  <c r="I1537" i="2"/>
  <c r="E30" i="1" s="1"/>
  <c r="F30" i="1" s="1"/>
  <c r="G37" i="1"/>
  <c r="H37" i="1" s="1"/>
  <c r="I37" i="1" s="1"/>
  <c r="F39" i="1"/>
  <c r="G28" i="1"/>
  <c r="H28" i="1" s="1"/>
  <c r="I28" i="1" s="1"/>
  <c r="I890" i="2"/>
  <c r="I1391" i="2"/>
  <c r="E26" i="1" s="1"/>
  <c r="F26" i="1" s="1"/>
  <c r="I593" i="2"/>
  <c r="E16" i="1" s="1"/>
  <c r="F16" i="1" s="1"/>
  <c r="G16" i="1" s="1"/>
  <c r="G19" i="1"/>
  <c r="H19" i="1" s="1"/>
  <c r="I19" i="1" s="1"/>
  <c r="H11" i="1"/>
  <c r="G13" i="1"/>
  <c r="I15" i="1"/>
  <c r="I1290" i="2"/>
  <c r="I792" i="2"/>
  <c r="F22" i="1" l="1"/>
  <c r="I36" i="1"/>
  <c r="I39" i="1" s="1"/>
  <c r="H39" i="1"/>
  <c r="G30" i="1"/>
  <c r="H30" i="1" s="1"/>
  <c r="I30" i="1" s="1"/>
  <c r="F34" i="1"/>
  <c r="G26" i="1"/>
  <c r="H26" i="1" s="1"/>
  <c r="I26" i="1" s="1"/>
  <c r="H8" i="1"/>
  <c r="H16" i="1"/>
  <c r="I16" i="1" s="1"/>
  <c r="F17" i="1"/>
  <c r="G39" i="1"/>
  <c r="H29" i="1"/>
  <c r="G22" i="1"/>
  <c r="H20" i="1"/>
  <c r="I20" i="1" s="1"/>
  <c r="I22" i="1" s="1"/>
  <c r="H13" i="1"/>
  <c r="I13" i="1" s="1"/>
  <c r="I11" i="1"/>
  <c r="G12" i="1"/>
  <c r="G17" i="1" s="1"/>
  <c r="F40" i="1" l="1"/>
  <c r="H9" i="1"/>
  <c r="I8" i="1"/>
  <c r="I9" i="1" s="1"/>
  <c r="G34" i="1"/>
  <c r="H34" i="1"/>
  <c r="I29" i="1"/>
  <c r="I34" i="1" s="1"/>
  <c r="G40" i="1"/>
  <c r="H22" i="1"/>
  <c r="H12" i="1"/>
  <c r="H17" i="1" s="1"/>
  <c r="H40" i="1" l="1"/>
  <c r="I12" i="1"/>
  <c r="I17" i="1" s="1"/>
  <c r="I41" i="1" s="1"/>
  <c r="I40" i="1" l="1"/>
</calcChain>
</file>

<file path=xl/sharedStrings.xml><?xml version="1.0" encoding="utf-8"?>
<sst xmlns="http://schemas.openxmlformats.org/spreadsheetml/2006/main" count="2004" uniqueCount="246">
  <si>
    <t xml:space="preserve">UNIDAD ADMINISTRATIVA ESPECIAL DE SERVICIOS PUBLICOS </t>
  </si>
  <si>
    <t>UAESP</t>
  </si>
  <si>
    <t>ITEM</t>
  </si>
  <si>
    <t>DESCRIPCION</t>
  </si>
  <si>
    <t>UND</t>
  </si>
  <si>
    <t>CANT.</t>
  </si>
  <si>
    <t>RED DE CONDUCCIÓN</t>
  </si>
  <si>
    <t>PRELIMINARES</t>
  </si>
  <si>
    <t>ML</t>
  </si>
  <si>
    <t>SUBTOTAL PRELIMINARES</t>
  </si>
  <si>
    <t>MOVIMIENTO DE TIERRA</t>
  </si>
  <si>
    <t xml:space="preserve"> M3</t>
  </si>
  <si>
    <t>M3</t>
  </si>
  <si>
    <t>SUBTOTAL MOVIMIENTO DE TIERRA</t>
  </si>
  <si>
    <t xml:space="preserve">TUBERÍAS, VÁLVULAS Y ACCESORIOS </t>
  </si>
  <si>
    <t>RETIRO DE TUBERÍA EXISTENTE DE 0" A 12". RETIRO A 10 KMTS</t>
  </si>
  <si>
    <t>PRUEBA HIDROESTATICA TUBERIA PRESION DIAMETRO ENTRE 1" y 6"</t>
  </si>
  <si>
    <t xml:space="preserve">SUBTOTAL TUBERÍAS, VÁLVULAS Y ACCESORIOS </t>
  </si>
  <si>
    <t>M2</t>
  </si>
  <si>
    <t>OBRAS COMPLEMENTARIAS</t>
  </si>
  <si>
    <t xml:space="preserve"> </t>
  </si>
  <si>
    <t>RED DOMICILIAR</t>
  </si>
  <si>
    <t>SUBTOTAL OBRAS COMPLEMENTARIAS</t>
  </si>
  <si>
    <t>MANEJO AMBIENTAL - SEÑALIZACIÓN</t>
  </si>
  <si>
    <t>SUBTOTAL MANEJO AMBIENTAL - SEÑALIZACIÓN</t>
  </si>
  <si>
    <t>ALCALDIA  DE SANTIAGO DE CALI</t>
  </si>
  <si>
    <t>Realizar Obras de Mejoramiento Acueducto La Leonera Cabecera</t>
  </si>
  <si>
    <t>VR. UNITARIO</t>
  </si>
  <si>
    <t>VR. PARCIAL</t>
  </si>
  <si>
    <t>AU
35%</t>
  </si>
  <si>
    <t>VALOR TOTAL</t>
  </si>
  <si>
    <t>FACTOR DISTANCIA
6%</t>
  </si>
  <si>
    <t>1.1.11</t>
  </si>
  <si>
    <t>1.1.11.1</t>
  </si>
  <si>
    <t>1.1.11.1.1</t>
  </si>
  <si>
    <t>1.1.11.2</t>
  </si>
  <si>
    <t>1.1.11.3</t>
  </si>
  <si>
    <t>1.1.11.4</t>
  </si>
  <si>
    <t>1.1.11.5</t>
  </si>
  <si>
    <t>TOTAL PROYECTO</t>
  </si>
  <si>
    <t>1.1.11.2.1</t>
  </si>
  <si>
    <t>1.1.11.2.2</t>
  </si>
  <si>
    <t>1.1.11.2.3</t>
  </si>
  <si>
    <t>1.1.11.2.4</t>
  </si>
  <si>
    <t>1.1.11.2.5</t>
  </si>
  <si>
    <t>1.1.11.2.6</t>
  </si>
  <si>
    <t>1.1.11.3.1</t>
  </si>
  <si>
    <t>1.1.11.3.2</t>
  </si>
  <si>
    <t>1.1.11.3.3</t>
  </si>
  <si>
    <t>1.1.11.4.1</t>
  </si>
  <si>
    <t>1.1.11.4.2</t>
  </si>
  <si>
    <t>1.1.11.4.3</t>
  </si>
  <si>
    <t>1.1.11.4.4</t>
  </si>
  <si>
    <t>1.1.11.4.5</t>
  </si>
  <si>
    <t>1.1.11.4.6</t>
  </si>
  <si>
    <t>1.1.11.4.7</t>
  </si>
  <si>
    <t>1.1.11.4.8</t>
  </si>
  <si>
    <t>1.1.11.4.9</t>
  </si>
  <si>
    <t>1.1.11.5.1</t>
  </si>
  <si>
    <t>1.1.11.5.2</t>
  </si>
  <si>
    <t>1.1.11.5.3</t>
  </si>
  <si>
    <t>LOCALIZACION Y REPLANTEO ACUEDUCTOS Y ALCANTARILLADOS</t>
  </si>
  <si>
    <t>EXCAVACION EN CONGLOMERADO EN SECO A MANO ENTRE 0 Y 2 MTS</t>
  </si>
  <si>
    <t>ACARREO DE MATERIAL A MANO</t>
  </si>
  <si>
    <t>RELLENO Y EXPLANACION CON MATERIAL DE LA EXCAVACION CON COMPATADOR</t>
  </si>
  <si>
    <t>RETIRO DEL SITIO DE LA OBRA DEL MAT DE LA EXCAVACION  A MANO  EN VOLQUETA INCL  ACARREO Y BOTADERO 10 KM.</t>
  </si>
  <si>
    <t>RELLENO CON MATERIAL IMPORTADO  (ROCA MUERTA) SUMINISTRADO POR EL CONTRATISTA</t>
  </si>
  <si>
    <t>SUMINISTRO E INSTALACION DE ARENA</t>
  </si>
  <si>
    <t>SUMINISTRO, TRANSPORTE Y COLOCACIÓN  TUBERÍA Ø=4" RDE 13,5</t>
  </si>
  <si>
    <t>SUMINISTRO TRANS INST MEDIDOR VOLUMETRICO D=1/2 MARCA  KEN  O SIMILAR REGISTRO DE CORTE Y ACCESORIOS</t>
  </si>
  <si>
    <t>SUMINISTRO TRANS INST LLAVE 1/2" DE PASO</t>
  </si>
  <si>
    <t>SUMIINISTRO TRANS INST MURETE PARA MEDIDOR  D=1/2"</t>
  </si>
  <si>
    <t>REPELLO LISO PARA  MUROS</t>
  </si>
  <si>
    <t>DEMOLICION ANDEN EN CONCRETO E=0.1MTS (INCLUYE RETIRO DE ESCOMBROS HASTA 20 KMTS EN VOLQUETA)</t>
  </si>
  <si>
    <t>ANDEN EN CONCRETO 3100 PSI E=0.1MTS</t>
  </si>
  <si>
    <t>SUMINISTRO Y COLOCACION COLLAR DE DERIVACION 2" A 1/2"</t>
  </si>
  <si>
    <t>TUBERÍA DOMICILIAR PF+UAD, D= 1/2",INCLUYE EXCAV., RELLENO, LECHO DE ARENA SOPORTE TUBERIA Y RETIRO DE MATER. SOBRAN. A 10 KM.</t>
  </si>
  <si>
    <t>VALLA DE PUBLICIDAD DE LA OBRA DE 3.0X4.0 M. CON IMAGEN CORPORATIVA EN IMPRESIÓN DIGITAL DE 720 DPI (INCLUYE MONTAJE Y RETIRO)</t>
  </si>
  <si>
    <t>SUMINISTRO Y COLOCACION CINTA BARRERA PREVENTIVA 300 ML</t>
  </si>
  <si>
    <t>SUMINISTRO Y COLOCACIÓN SEÑALIZADOR TUBULAR (COLOMBINA) H=1.27M  REFLECTIVA DE ALTA CON REUTILIZACION</t>
  </si>
  <si>
    <t>1.1.11.1     OBRAS PRELIMINARES</t>
  </si>
  <si>
    <t>LOCALIZACIÓN Y REPLANTEO REDES</t>
  </si>
  <si>
    <t>UNIDAD</t>
  </si>
  <si>
    <t>ID</t>
  </si>
  <si>
    <t>EQUIPO</t>
  </si>
  <si>
    <t>CANTIDAD</t>
  </si>
  <si>
    <t>TARIFA/DÍA</t>
  </si>
  <si>
    <t>RENDIMIENTO</t>
  </si>
  <si>
    <t>VALOR</t>
  </si>
  <si>
    <t xml:space="preserve">Herramienta Menor </t>
  </si>
  <si>
    <t>%mo</t>
  </si>
  <si>
    <t>Estación Total con precisión angular de 6". Precisión lineal 2 mm ± 2 ppm</t>
  </si>
  <si>
    <t>dia</t>
  </si>
  <si>
    <t>MATERIALES</t>
  </si>
  <si>
    <t>VALOR UNITARIO</t>
  </si>
  <si>
    <t>% DESPERDICIO</t>
  </si>
  <si>
    <t>Listones o postes de madera</t>
  </si>
  <si>
    <t>Puntilla 3"</t>
  </si>
  <si>
    <t>LB</t>
  </si>
  <si>
    <t xml:space="preserve">Piola </t>
  </si>
  <si>
    <t>ROLLO</t>
  </si>
  <si>
    <t>TRANSPORTE MATERIAL</t>
  </si>
  <si>
    <t>DISTANCIA</t>
  </si>
  <si>
    <t>MANO DE OBRA</t>
  </si>
  <si>
    <t>FACT. PRESTAC</t>
  </si>
  <si>
    <t>JORNAL TOTAL</t>
  </si>
  <si>
    <t>COMISION TOPOGRAFIA JORNASL CON PS</t>
  </si>
  <si>
    <t>H-C</t>
  </si>
  <si>
    <t>CUADRILLA JORNAL CON PS</t>
  </si>
  <si>
    <t>COSTOS DIRECTOS</t>
  </si>
  <si>
    <t>###</t>
  </si>
  <si>
    <t>CORTE ROTURA DEMOLICION CALZADA CONCRETO E=0.15 INC RETIRO</t>
  </si>
  <si>
    <t>m²</t>
  </si>
  <si>
    <t>HERRAMIENTA MENOR</t>
  </si>
  <si>
    <t>Compresor portátil de 70 a 120 HP, con martillo</t>
  </si>
  <si>
    <t>h</t>
  </si>
  <si>
    <t>VOLQUETA 5 MTS</t>
  </si>
  <si>
    <t>VIAJE</t>
  </si>
  <si>
    <t>JORNAL</t>
  </si>
  <si>
    <t>DEMOLICION CAMARAS TIPO A O B  ALTURA DE CILINDRO 2</t>
  </si>
  <si>
    <t>m³</t>
  </si>
  <si>
    <t>E01</t>
  </si>
  <si>
    <t>E07</t>
  </si>
  <si>
    <t>COMPRESOR</t>
  </si>
  <si>
    <t>hr</t>
  </si>
  <si>
    <t>E03</t>
  </si>
  <si>
    <t/>
  </si>
  <si>
    <t>M04</t>
  </si>
  <si>
    <t>OFICIAL ESPECIALIZADO</t>
  </si>
  <si>
    <t>M03</t>
  </si>
  <si>
    <t>OFICIAL</t>
  </si>
  <si>
    <t>M01</t>
  </si>
  <si>
    <t>AYUDANTE</t>
  </si>
  <si>
    <t>CAMPAMENTO EN TABLA</t>
  </si>
  <si>
    <t>M023</t>
  </si>
  <si>
    <t>GRAVA</t>
  </si>
  <si>
    <t>M084</t>
  </si>
  <si>
    <t>TABLA 1"X10"X3MTS</t>
  </si>
  <si>
    <t>M060</t>
  </si>
  <si>
    <t>BISAGRA COBRIZADA</t>
  </si>
  <si>
    <t>M138</t>
  </si>
  <si>
    <t xml:space="preserve">CANDADO PARA CAMPAMENTO </t>
  </si>
  <si>
    <t>M142</t>
  </si>
  <si>
    <t>GANCHO TEJA ASBESTO CEMENTO</t>
  </si>
  <si>
    <t>M184</t>
  </si>
  <si>
    <t>Listón en guadua para empradizar</t>
  </si>
  <si>
    <t>UNSD</t>
  </si>
  <si>
    <t>G04</t>
  </si>
  <si>
    <t>TEJA ONDULICK #6</t>
  </si>
  <si>
    <t>T01</t>
  </si>
  <si>
    <t>CAMIÓN 5 ton máx (5 km)</t>
  </si>
  <si>
    <t>vj</t>
  </si>
  <si>
    <t>1.1.11.2    MOVIMIENTOS DE TIERRA</t>
  </si>
  <si>
    <t>EXCAVACIONES A MANO EN CONGLOMERADO EN SECO DE 0 A 2 m PROFUNDIDAD</t>
  </si>
  <si>
    <t>2.6.1</t>
  </si>
  <si>
    <t>EXCAVACIÓN EN ROCA</t>
  </si>
  <si>
    <r>
      <t>m</t>
    </r>
    <r>
      <rPr>
        <b/>
        <sz val="10"/>
        <color indexed="8"/>
        <rFont val="Calibri"/>
        <family val="2"/>
      </rPr>
      <t>³</t>
    </r>
  </si>
  <si>
    <t>CARGUE Y RETIRO DE SOBRANTES</t>
  </si>
  <si>
    <t>Compactador manual (saltarín) peso de operación (kg.) 52, fuerza de impacto por golpe (KN) 12</t>
  </si>
  <si>
    <t>Carreton Bugui</t>
  </si>
  <si>
    <t>RELLENO CON MATERIAL IMPORTADO  (ROCA MUERTA)SUMINISTRADO POR EL CONTRATISTA</t>
  </si>
  <si>
    <t>Roca muerta</t>
  </si>
  <si>
    <t>ME</t>
  </si>
  <si>
    <t>ARENA</t>
  </si>
  <si>
    <t>TAMIZADA MATERIAL CERNIDA</t>
  </si>
  <si>
    <t>PAVIMENTOS</t>
  </si>
  <si>
    <t>CUNETAS REVESTIDAS EN CONCRETO 3100PSI INCL FORMALETA  ANTISOL</t>
  </si>
  <si>
    <t>CONCRETO 3100 PSI</t>
  </si>
  <si>
    <t>CUARTON 12"X4"X3MTS</t>
  </si>
  <si>
    <t>TABLA</t>
  </si>
  <si>
    <t>PUNTILLA</t>
  </si>
  <si>
    <t>ANTISOL BLANCO O SIMILAR</t>
  </si>
  <si>
    <t>KG</t>
  </si>
  <si>
    <t>GRADAS EN CONCRETO  3100 PSI E=0.15MTS</t>
  </si>
  <si>
    <t>LISTON</t>
  </si>
  <si>
    <t>ROCAMUERTA</t>
  </si>
  <si>
    <t xml:space="preserve">PAVIMENTO CONCRETO MR 36 E=0.15MTS INCL JUNTA BAKE </t>
  </si>
  <si>
    <t>m2</t>
  </si>
  <si>
    <t>Cortadora de pavimento, profundidad de corte: 16- 19 cm. capacidad de disco: desde 12" hasta 20" de diámetro</t>
  </si>
  <si>
    <t>Regla vibratoria de concreto, de longitud de 3 a 5 m, potencia de 6 a 9 HP</t>
  </si>
  <si>
    <t>DIA</t>
  </si>
  <si>
    <t>FORMALETA  METALICA  PAVIMENTO</t>
  </si>
  <si>
    <t>EQUIPO  ACABADO SUPERFICIAL</t>
  </si>
  <si>
    <t>BKE ROD(ESPUMA POLIUTRETANO)</t>
  </si>
  <si>
    <t>CONCRETO DE 4000 PSI</t>
  </si>
  <si>
    <t>SUMINISTRO Y COLOCACION DE BASE GRANULAR TIPO INVIAS 95%PM</t>
  </si>
  <si>
    <t>m3</t>
  </si>
  <si>
    <t>Motoniveladora potencia 215 HP, ancho de cuchilla 4,27 m, peso 18 ton</t>
  </si>
  <si>
    <t>Vibrocompactador, potencia 153 HP, peso 10 ton</t>
  </si>
  <si>
    <t>CARROTANQUE AGUA</t>
  </si>
  <si>
    <t>BASE GRANULAR</t>
  </si>
  <si>
    <t>Flete material base</t>
  </si>
  <si>
    <t>SUMINISTRO Y COLOCACION DE SUBBASE GRANULAR TIPO INVIAS 95%PM</t>
  </si>
  <si>
    <t>SUB BASE GRANULAR</t>
  </si>
  <si>
    <t>ACERO DE REFUERZO fy 60,000 psi</t>
  </si>
  <si>
    <t>kg</t>
  </si>
  <si>
    <t>Alambre negro para amarre calibre 18</t>
  </si>
  <si>
    <t>CAMARAS DE INSPECCION</t>
  </si>
  <si>
    <t>CONS CAMARA DE INSP TIPO B EMCALI ALTURA CILIN HASTA 1 MTR (INC LOSA TAPA  EXC RETIRO)</t>
  </si>
  <si>
    <t>FORMALETA METALICA CMARAS DE INSPECCION</t>
  </si>
  <si>
    <t>MORTERO 1:3</t>
  </si>
  <si>
    <t>RETIRO DEL MATERIAL DE LA EXCAVACION CON CARGUE EN VOLQ A MANO  0A10KMTS</t>
  </si>
  <si>
    <t>ACERO DE REFUERZO</t>
  </si>
  <si>
    <t>CONTRUCCION CAJA DOMICILIARIA SENCILLA EN CONCRETO 0.7X0.7X1.2MTS NORMAS DE EMCALI INC. EXC. Y RET.</t>
  </si>
  <si>
    <t>ALAMBRE NEGRO # 18</t>
  </si>
  <si>
    <t xml:space="preserve">1.1.11.3   TUBERÍAS, VÁLVULAS Y ACCESORIOS </t>
  </si>
  <si>
    <t>ACARREO A HOMBRO HASTA HASTA 100 MTS ( HASTA 25KG)</t>
  </si>
  <si>
    <t>CARGA</t>
  </si>
  <si>
    <t>TUBERIA PRESION RDE 13,5 4"</t>
  </si>
  <si>
    <t>LUBRICANTE PVC 500 GM</t>
  </si>
  <si>
    <t>PRUEBA HIDROESTATICA TUBERIA PRESION DIAMETRO ENTRE 1" y 6</t>
  </si>
  <si>
    <t>EQUIPO DE PRUEBA HIDROSTATICA</t>
  </si>
  <si>
    <t>GLOBAL</t>
  </si>
  <si>
    <t>SUMINI, TRANSP, INSTALACION TUBERIAS PARA ALCANTARILLADO</t>
  </si>
  <si>
    <t>SUM TRANS E INSTALACION TUBER PARA ALCANTARILLADO UM DOBLE PARED PVC 6" INC  ACAR INTERNO</t>
  </si>
  <si>
    <t>TUBERIA ALCANTARILLADO UM DOBLE PARED EN PVC 6"</t>
  </si>
  <si>
    <t>ACONDICIONADOR NOVAFORT</t>
  </si>
  <si>
    <t>GL</t>
  </si>
  <si>
    <t>ADHESIVO NOVAFORT</t>
  </si>
  <si>
    <t>HIDROSELLO NOVAFORT</t>
  </si>
  <si>
    <t>SUM TRANS E INSTALACION TUBER PARA ALCANTARILLADO UM DOBLE PARED PVC 8" INC  ACAR INTERNO</t>
  </si>
  <si>
    <t>TUBERIA ALCANTARILLADO UM DOBLE PARED EN PVC 8"</t>
  </si>
  <si>
    <t>SUMINISTRO E INST DE SILLA  YEE DE 8"X6" INCLUYE ABRAZADERA  Y SELLO</t>
  </si>
  <si>
    <t>SILLA YEE 8A6" NOVAFORT + kit</t>
  </si>
  <si>
    <t>1.1.11.4    OBRAS COMPLEMENTARIAS</t>
  </si>
  <si>
    <t xml:space="preserve">MEDIDOR VOLUMETRICO </t>
  </si>
  <si>
    <t xml:space="preserve">REGISTRO DE CORTE </t>
  </si>
  <si>
    <t>ACCESORIOS</t>
  </si>
  <si>
    <t>LIMPIADOR PVC 1/4 GALON</t>
  </si>
  <si>
    <t>SOLDADURA PVC LIQUIDA 1/4</t>
  </si>
  <si>
    <t xml:space="preserve">CINTA TREFLON 1/2 PULG </t>
  </si>
  <si>
    <t>ADAPTADOR MACHO DE 1/2" PVC</t>
  </si>
  <si>
    <t xml:space="preserve">LLAVE DE PASO TIPO RED WHITE D=1/2" </t>
  </si>
  <si>
    <t>UNIVERSAL PVC DE 1/2"</t>
  </si>
  <si>
    <t xml:space="preserve">MATERIALES </t>
  </si>
  <si>
    <t>Cargador: potencia en el volante 125 hp, clasificación de rpm del motor 2300</t>
  </si>
  <si>
    <t>COLLAR DERIVACION INSERTO METALICO</t>
  </si>
  <si>
    <t>VOLQUETA</t>
  </si>
  <si>
    <t>TUBERÍA DOMICILIAR PF+UAD, D= 1/2</t>
  </si>
  <si>
    <t>ACCESORIOS Y ARENA</t>
  </si>
  <si>
    <t>1.1.11.5    SEÑALIZACION</t>
  </si>
  <si>
    <t>VALLA</t>
  </si>
  <si>
    <t>CINTA  PREVENTIVA  300ML BARRERA VISUAL</t>
  </si>
  <si>
    <t>SEÑALIZADOR</t>
  </si>
  <si>
    <t>ING JAIME EDUARDO DUQUE GUTIERREZ</t>
  </si>
  <si>
    <t>Atentamente,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</si>
</sst>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1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 * #,##0_ ;_ * \-#,##0_ ;_ * &quot;-&quot;??_ ;_ @_ "/>
    <numFmt numFmtId="165" formatCode="_ * #,##0.00_ ;_ * \-#,##0.00_ ;_ * &quot;-&quot;??_ ;_ @_ "/>
    <numFmt numFmtId="166" formatCode="_-* #,##0_-;\-* #,##0_-;_-* &quot;-&quot;??_-;_-@_-"/>
    <numFmt numFmtId="167" formatCode="_-&quot;$&quot;* #,##0.00_-;\-&quot;$&quot;* #,##0.00_-;_-&quot;$&quot;* &quot;-&quot;??_-;_-@_-"/>
    <numFmt numFmtId="168" formatCode="_-* #,##0\ _€_-;\-* #,##0\ _€_-;_-* &quot;-&quot;\ _€_-;_-@_-"/>
    <numFmt numFmtId="169" formatCode="_-* #,##0.00\ _P_t_s_-;\-* #,##0.00\ _P_t_s_-;_-* &quot;-&quot;??\ _P_t_s_-;_-@_-"/>
    <numFmt numFmtId="170" formatCode="[$$-240A]\ #,##0"/>
    <numFmt numFmtId="171" formatCode="#,##0.0"/>
    <numFmt numFmtId="172" formatCode="_-* #,##0.00\ _€_-;\-* #,##0.00\ _€_-;_-* &quot;-&quot;??\ _€_-;_-@_-"/>
    <numFmt numFmtId="173" formatCode="_-&quot;$&quot;* #,##0_-;\-&quot;$&quot;* #,##0_-;_-&quot;$&quot;* &quot;-&quot;??_-;_-@_-"/>
    <numFmt numFmtId="174" formatCode="&quot;$&quot;\ #,##0"/>
    <numFmt numFmtId="175" formatCode="_([$$-240A]\ * #,##0.00_);_([$$-240A]\ * \(#,##0.00\);_([$$-240A]\ * &quot;-&quot;??_);_(@_)"/>
    <numFmt numFmtId="176" formatCode="_(&quot;$&quot;* #,##0.00_);_(&quot;$&quot;* \(#,##0.00\);_(&quot;$&quot;* &quot;-&quot;??_);_(@_)"/>
    <numFmt numFmtId="177" formatCode="_(&quot;$&quot;\ * #,##0_);_(&quot;$&quot;\ * \(#,##0\);_(&quot;$&quot;\ * &quot;-&quot;??_);_(@_)"/>
    <numFmt numFmtId="178" formatCode="_(* #,##0.00_);_(* \(#,##0.00\);_(* &quot;-&quot;??_);_(@_)"/>
    <numFmt numFmtId="179" formatCode="0.000"/>
    <numFmt numFmtId="180" formatCode="_(&quot;$&quot;\ * #,##0.00_);_(&quot;$&quot;\ * \(#,##0.00\);_(&quot;$&quot;\ * &quot;-&quot;??_);_(@_)"/>
    <numFmt numFmtId="181" formatCode="_(&quot;$&quot;* #,##0_);_(&quot;$&quot;* \(#,##0\);_(&quot;$&quot;* &quot;-&quot;??_);_(@_)"/>
    <numFmt numFmtId="182" formatCode="0.000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name val="Arial"/>
      <family val="2"/>
    </font>
    <font>
      <b/>
      <sz val="10"/>
      <name val="Arial"/>
      <family val="2"/>
    </font>
    <font>
      <sz val="10"/>
      <name val="Times New Roman"/>
      <family val="1"/>
    </font>
    <font>
      <b/>
      <sz val="10"/>
      <color theme="1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i/>
      <sz val="10"/>
      <name val="Arial"/>
      <family val="2"/>
    </font>
    <font>
      <b/>
      <sz val="12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</font>
    <font>
      <b/>
      <sz val="11"/>
      <color theme="1"/>
      <name val="Calibri"/>
      <family val="2"/>
    </font>
    <font>
      <b/>
      <sz val="10"/>
      <color theme="1"/>
      <name val="Calibri"/>
      <family val="2"/>
    </font>
    <font>
      <sz val="9"/>
      <color theme="1"/>
      <name val="arial"/>
      <family val="2"/>
    </font>
    <font>
      <b/>
      <sz val="10"/>
      <color indexed="8"/>
      <name val="Calibri"/>
      <family val="2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rgb="FF0070C0"/>
      </left>
      <right/>
      <top style="medium">
        <color rgb="FF0070C0"/>
      </top>
      <bottom/>
      <diagonal/>
    </border>
    <border>
      <left/>
      <right/>
      <top style="medium">
        <color rgb="FF0070C0"/>
      </top>
      <bottom/>
      <diagonal/>
    </border>
    <border>
      <left/>
      <right style="medium">
        <color rgb="FF0070C0"/>
      </right>
      <top style="medium">
        <color rgb="FF0070C0"/>
      </top>
      <bottom/>
      <diagonal/>
    </border>
    <border>
      <left style="medium">
        <color rgb="FF0070C0"/>
      </left>
      <right/>
      <top/>
      <bottom/>
      <diagonal/>
    </border>
    <border>
      <left/>
      <right style="medium">
        <color rgb="FF0070C0"/>
      </right>
      <top/>
      <bottom/>
      <diagonal/>
    </border>
    <border>
      <left style="medium">
        <color rgb="FF0070C0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70C0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rgb="FF0070C0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rgb="FF0070C0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rgb="FF0070C0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rgb="FF0070C0"/>
      </left>
      <right/>
      <top/>
      <bottom style="medium">
        <color rgb="FF0070C0"/>
      </bottom>
      <diagonal/>
    </border>
    <border>
      <left/>
      <right/>
      <top/>
      <bottom style="medium">
        <color rgb="FF0070C0"/>
      </bottom>
      <diagonal/>
    </border>
    <border>
      <left/>
      <right style="medium">
        <color rgb="FF0070C0"/>
      </right>
      <top/>
      <bottom style="medium">
        <color rgb="FF0070C0"/>
      </bottom>
      <diagonal/>
    </border>
  </borders>
  <cellStyleXfs count="19">
    <xf numFmtId="0" fontId="0" fillId="0" borderId="0"/>
    <xf numFmtId="43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8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4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172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6" fillId="0" borderId="0"/>
    <xf numFmtId="0" fontId="1" fillId="0" borderId="0"/>
    <xf numFmtId="9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176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80" fontId="1" fillId="0" borderId="0" applyFont="0" applyFill="0" applyBorder="0" applyAlignment="0" applyProtection="0"/>
  </cellStyleXfs>
  <cellXfs count="216">
    <xf numFmtId="0" fontId="0" fillId="0" borderId="0" xfId="0"/>
    <xf numFmtId="0" fontId="0" fillId="0" borderId="0" xfId="0" applyAlignment="1">
      <alignment wrapText="1"/>
    </xf>
    <xf numFmtId="0" fontId="5" fillId="0" borderId="1" xfId="0" applyFont="1" applyBorder="1" applyAlignment="1">
      <alignment vertical="center" wrapText="1"/>
    </xf>
    <xf numFmtId="43" fontId="7" fillId="0" borderId="1" xfId="1" applyFont="1" applyBorder="1" applyAlignment="1">
      <alignment horizontal="center" vertical="center"/>
    </xf>
    <xf numFmtId="166" fontId="7" fillId="0" borderId="1" xfId="1" applyNumberFormat="1" applyFont="1" applyBorder="1" applyAlignment="1">
      <alignment vertical="center"/>
    </xf>
    <xf numFmtId="43" fontId="7" fillId="0" borderId="1" xfId="1" applyFont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43" fontId="5" fillId="0" borderId="1" xfId="1" applyFont="1" applyBorder="1" applyAlignment="1">
      <alignment horizontal="right" vertical="center"/>
    </xf>
    <xf numFmtId="0" fontId="5" fillId="2" borderId="1" xfId="0" applyFont="1" applyFill="1" applyBorder="1" applyAlignment="1">
      <alignment vertical="center" wrapText="1"/>
    </xf>
    <xf numFmtId="43" fontId="7" fillId="2" borderId="1" xfId="1" applyFont="1" applyFill="1" applyBorder="1" applyAlignment="1">
      <alignment horizontal="center" vertical="center"/>
    </xf>
    <xf numFmtId="166" fontId="7" fillId="2" borderId="1" xfId="1" applyNumberFormat="1" applyFont="1" applyFill="1" applyBorder="1" applyAlignment="1">
      <alignment vertical="center"/>
    </xf>
    <xf numFmtId="43" fontId="7" fillId="2" borderId="1" xfId="1" applyFont="1" applyFill="1" applyBorder="1" applyAlignment="1">
      <alignment vertical="center"/>
    </xf>
    <xf numFmtId="0" fontId="7" fillId="2" borderId="1" xfId="0" applyFont="1" applyFill="1" applyBorder="1" applyAlignment="1">
      <alignment vertical="center" wrapText="1"/>
    </xf>
    <xf numFmtId="43" fontId="5" fillId="2" borderId="1" xfId="1" applyFont="1" applyFill="1" applyBorder="1" applyAlignment="1">
      <alignment horizontal="right" vertical="center"/>
    </xf>
    <xf numFmtId="0" fontId="7" fillId="0" borderId="1" xfId="0" applyFont="1" applyBorder="1" applyAlignment="1" applyProtection="1">
      <alignment vertical="center" wrapText="1"/>
      <protection hidden="1"/>
    </xf>
    <xf numFmtId="164" fontId="5" fillId="0" borderId="1" xfId="3" applyNumberFormat="1" applyFont="1" applyFill="1" applyBorder="1" applyAlignment="1" applyProtection="1">
      <alignment horizontal="right" vertical="center"/>
      <protection hidden="1"/>
    </xf>
    <xf numFmtId="0" fontId="3" fillId="0" borderId="1" xfId="0" applyFont="1" applyBorder="1" applyAlignment="1">
      <alignment horizontal="left" vertical="center"/>
    </xf>
    <xf numFmtId="3" fontId="8" fillId="0" borderId="1" xfId="6" applyNumberFormat="1" applyFont="1" applyFill="1" applyBorder="1" applyAlignment="1">
      <alignment horizontal="right" vertical="center"/>
    </xf>
    <xf numFmtId="170" fontId="3" fillId="0" borderId="1" xfId="6" applyNumberFormat="1" applyFont="1" applyFill="1" applyBorder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3" fontId="6" fillId="0" borderId="1" xfId="6" applyNumberFormat="1" applyFont="1" applyFill="1" applyBorder="1" applyAlignment="1">
      <alignment horizontal="right" vertical="center"/>
    </xf>
    <xf numFmtId="171" fontId="6" fillId="0" borderId="1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 applyProtection="1">
      <alignment vertical="center" wrapText="1"/>
      <protection locked="0"/>
    </xf>
    <xf numFmtId="0" fontId="3" fillId="0" borderId="1" xfId="0" applyFont="1" applyBorder="1" applyAlignment="1" applyProtection="1">
      <alignment vertical="center" wrapText="1"/>
      <protection hidden="1"/>
    </xf>
    <xf numFmtId="0" fontId="6" fillId="0" borderId="1" xfId="8" applyBorder="1" applyAlignment="1" applyProtection="1">
      <alignment vertical="center" wrapText="1"/>
      <protection hidden="1"/>
    </xf>
    <xf numFmtId="0" fontId="6" fillId="0" borderId="1" xfId="8" applyBorder="1" applyAlignment="1" applyProtection="1">
      <alignment horizontal="center" vertical="center" wrapText="1"/>
      <protection hidden="1"/>
    </xf>
    <xf numFmtId="2" fontId="6" fillId="0" borderId="1" xfId="0" applyNumberFormat="1" applyFont="1" applyBorder="1" applyAlignment="1" applyProtection="1">
      <alignment horizontal="right" vertical="center"/>
      <protection locked="0" hidden="1"/>
    </xf>
    <xf numFmtId="0" fontId="6" fillId="0" borderId="1" xfId="0" applyFont="1" applyBorder="1" applyAlignment="1">
      <alignment vertical="center" wrapText="1"/>
    </xf>
    <xf numFmtId="2" fontId="6" fillId="0" borderId="1" xfId="0" applyNumberFormat="1" applyFont="1" applyBorder="1" applyAlignment="1" applyProtection="1">
      <alignment horizontal="right" vertical="center" wrapText="1"/>
      <protection locked="0" hidden="1"/>
    </xf>
    <xf numFmtId="0" fontId="7" fillId="0" borderId="1" xfId="0" applyFont="1" applyBorder="1" applyAlignment="1" applyProtection="1">
      <alignment horizontal="center" vertical="center"/>
      <protection hidden="1"/>
    </xf>
    <xf numFmtId="0" fontId="7" fillId="0" borderId="1" xfId="0" applyFont="1" applyBorder="1" applyAlignment="1" applyProtection="1">
      <alignment horizontal="right" vertical="center"/>
      <protection locked="0" hidden="1"/>
    </xf>
    <xf numFmtId="0" fontId="10" fillId="0" borderId="0" xfId="0" applyFont="1" applyAlignment="1">
      <alignment horizontal="center" vertical="center"/>
    </xf>
    <xf numFmtId="0" fontId="7" fillId="0" borderId="0" xfId="0" applyFont="1"/>
    <xf numFmtId="0" fontId="0" fillId="0" borderId="1" xfId="0" applyBorder="1"/>
    <xf numFmtId="173" fontId="7" fillId="0" borderId="1" xfId="2" applyNumberFormat="1" applyFont="1" applyBorder="1" applyAlignment="1">
      <alignment vertical="center"/>
    </xf>
    <xf numFmtId="173" fontId="5" fillId="0" borderId="1" xfId="2" applyNumberFormat="1" applyFont="1" applyBorder="1" applyAlignment="1">
      <alignment vertical="center"/>
    </xf>
    <xf numFmtId="173" fontId="5" fillId="2" borderId="1" xfId="2" applyNumberFormat="1" applyFont="1" applyFill="1" applyBorder="1" applyAlignment="1">
      <alignment vertical="center"/>
    </xf>
    <xf numFmtId="173" fontId="5" fillId="0" borderId="1" xfId="2" applyNumberFormat="1" applyFont="1" applyFill="1" applyBorder="1" applyAlignment="1" applyProtection="1">
      <alignment horizontal="right" vertical="center"/>
      <protection hidden="1"/>
    </xf>
    <xf numFmtId="164" fontId="6" fillId="0" borderId="1" xfId="9" applyNumberFormat="1" applyFont="1" applyFill="1" applyBorder="1" applyAlignment="1" applyProtection="1">
      <alignment horizontal="right" vertical="center"/>
      <protection hidden="1"/>
    </xf>
    <xf numFmtId="173" fontId="0" fillId="0" borderId="0" xfId="0" applyNumberFormat="1"/>
    <xf numFmtId="0" fontId="5" fillId="0" borderId="2" xfId="0" applyFont="1" applyBorder="1" applyAlignment="1">
      <alignment horizontal="left" vertical="center"/>
    </xf>
    <xf numFmtId="0" fontId="0" fillId="0" borderId="3" xfId="0" applyBorder="1"/>
    <xf numFmtId="0" fontId="7" fillId="0" borderId="2" xfId="0" applyFont="1" applyBorder="1" applyAlignment="1">
      <alignment horizontal="left" vertical="center"/>
    </xf>
    <xf numFmtId="173" fontId="7" fillId="0" borderId="3" xfId="2" applyNumberFormat="1" applyFont="1" applyBorder="1" applyAlignment="1">
      <alignment vertical="center"/>
    </xf>
    <xf numFmtId="173" fontId="5" fillId="0" borderId="3" xfId="2" applyNumberFormat="1" applyFont="1" applyBorder="1" applyAlignment="1">
      <alignment vertical="center"/>
    </xf>
    <xf numFmtId="0" fontId="7" fillId="2" borderId="2" xfId="0" applyFont="1" applyFill="1" applyBorder="1" applyAlignment="1">
      <alignment horizontal="left" vertical="center"/>
    </xf>
    <xf numFmtId="173" fontId="5" fillId="2" borderId="3" xfId="2" applyNumberFormat="1" applyFont="1" applyFill="1" applyBorder="1" applyAlignment="1">
      <alignment vertical="center"/>
    </xf>
    <xf numFmtId="0" fontId="3" fillId="0" borderId="2" xfId="0" applyFont="1" applyBorder="1" applyAlignment="1">
      <alignment horizontal="left" vertical="center"/>
    </xf>
    <xf numFmtId="170" fontId="3" fillId="0" borderId="3" xfId="6" applyNumberFormat="1" applyFont="1" applyFill="1" applyBorder="1" applyAlignment="1">
      <alignment horizontal="right" vertical="center"/>
    </xf>
    <xf numFmtId="0" fontId="7" fillId="2" borderId="2" xfId="0" applyFont="1" applyFill="1" applyBorder="1" applyAlignment="1" applyProtection="1">
      <alignment horizontal="center" vertical="center"/>
      <protection locked="0" hidden="1"/>
    </xf>
    <xf numFmtId="164" fontId="5" fillId="0" borderId="3" xfId="3" applyNumberFormat="1" applyFont="1" applyFill="1" applyBorder="1" applyAlignment="1" applyProtection="1">
      <alignment horizontal="right" vertical="center"/>
      <protection hidden="1"/>
    </xf>
    <xf numFmtId="0" fontId="7" fillId="2" borderId="4" xfId="0" applyFont="1" applyFill="1" applyBorder="1" applyAlignment="1" applyProtection="1">
      <alignment horizontal="center" vertical="center"/>
      <protection locked="0" hidden="1"/>
    </xf>
    <xf numFmtId="0" fontId="7" fillId="0" borderId="5" xfId="0" applyFont="1" applyBorder="1" applyAlignment="1" applyProtection="1">
      <alignment vertical="center" wrapText="1"/>
      <protection hidden="1"/>
    </xf>
    <xf numFmtId="0" fontId="7" fillId="0" borderId="5" xfId="0" applyFont="1" applyBorder="1" applyAlignment="1" applyProtection="1">
      <alignment horizontal="center" vertical="center"/>
      <protection hidden="1"/>
    </xf>
    <xf numFmtId="0" fontId="7" fillId="0" borderId="5" xfId="0" applyFont="1" applyBorder="1" applyAlignment="1" applyProtection="1">
      <alignment horizontal="right" vertical="center"/>
      <protection locked="0" hidden="1"/>
    </xf>
    <xf numFmtId="164" fontId="5" fillId="0" borderId="5" xfId="3" applyNumberFormat="1" applyFont="1" applyFill="1" applyBorder="1" applyAlignment="1" applyProtection="1">
      <alignment horizontal="right" vertical="center"/>
      <protection hidden="1"/>
    </xf>
    <xf numFmtId="173" fontId="5" fillId="0" borderId="5" xfId="2" applyNumberFormat="1" applyFont="1" applyFill="1" applyBorder="1" applyAlignment="1" applyProtection="1">
      <alignment horizontal="right" vertical="center"/>
      <protection hidden="1"/>
    </xf>
    <xf numFmtId="173" fontId="5" fillId="0" borderId="6" xfId="2" applyNumberFormat="1" applyFont="1" applyFill="1" applyBorder="1" applyAlignment="1" applyProtection="1">
      <alignment horizontal="right" vertical="center"/>
      <protection hidden="1"/>
    </xf>
    <xf numFmtId="173" fontId="11" fillId="4" borderId="10" xfId="2" applyNumberFormat="1" applyFont="1" applyFill="1" applyBorder="1"/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vertical="center" wrapText="1"/>
    </xf>
    <xf numFmtId="43" fontId="5" fillId="0" borderId="12" xfId="1" applyFont="1" applyBorder="1" applyAlignment="1">
      <alignment horizontal="center" vertical="center"/>
    </xf>
    <xf numFmtId="166" fontId="5" fillId="0" borderId="12" xfId="1" applyNumberFormat="1" applyFont="1" applyBorder="1" applyAlignment="1">
      <alignment vertical="center"/>
    </xf>
    <xf numFmtId="43" fontId="5" fillId="0" borderId="12" xfId="1" applyFont="1" applyBorder="1" applyAlignment="1">
      <alignment vertical="center"/>
    </xf>
    <xf numFmtId="0" fontId="0" fillId="0" borderId="12" xfId="0" applyBorder="1"/>
    <xf numFmtId="0" fontId="0" fillId="0" borderId="13" xfId="0" applyBorder="1"/>
    <xf numFmtId="0" fontId="5" fillId="3" borderId="14" xfId="0" applyFont="1" applyFill="1" applyBorder="1" applyAlignment="1" applyProtection="1">
      <alignment horizontal="center" vertical="center"/>
      <protection hidden="1"/>
    </xf>
    <xf numFmtId="0" fontId="5" fillId="3" borderId="15" xfId="0" applyFont="1" applyFill="1" applyBorder="1" applyAlignment="1" applyProtection="1">
      <alignment horizontal="center" vertical="center" wrapText="1"/>
      <protection hidden="1"/>
    </xf>
    <xf numFmtId="0" fontId="5" fillId="3" borderId="15" xfId="0" applyFont="1" applyFill="1" applyBorder="1" applyAlignment="1" applyProtection="1">
      <alignment horizontal="center" vertical="center"/>
      <protection hidden="1"/>
    </xf>
    <xf numFmtId="164" fontId="5" fillId="3" borderId="15" xfId="0" applyNumberFormat="1" applyFont="1" applyFill="1" applyBorder="1" applyAlignment="1" applyProtection="1">
      <alignment horizontal="center" vertical="center"/>
      <protection hidden="1"/>
    </xf>
    <xf numFmtId="164" fontId="5" fillId="3" borderId="15" xfId="9" applyNumberFormat="1" applyFont="1" applyFill="1" applyBorder="1" applyAlignment="1" applyProtection="1">
      <alignment horizontal="center" vertical="center" wrapText="1"/>
      <protection hidden="1"/>
    </xf>
    <xf numFmtId="164" fontId="5" fillId="3" borderId="15" xfId="0" applyNumberFormat="1" applyFont="1" applyFill="1" applyBorder="1" applyAlignment="1" applyProtection="1">
      <alignment horizontal="center" vertical="center" wrapText="1"/>
      <protection hidden="1"/>
    </xf>
    <xf numFmtId="164" fontId="5" fillId="3" borderId="10" xfId="0" applyNumberFormat="1" applyFont="1" applyFill="1" applyBorder="1" applyAlignment="1" applyProtection="1">
      <alignment horizontal="center" vertical="center" wrapText="1"/>
      <protection hidden="1"/>
    </xf>
    <xf numFmtId="0" fontId="14" fillId="0" borderId="16" xfId="13" applyFont="1" applyBorder="1" applyAlignment="1">
      <alignment horizontal="center" vertical="center"/>
    </xf>
    <xf numFmtId="0" fontId="14" fillId="0" borderId="17" xfId="13" applyFont="1" applyBorder="1" applyAlignment="1">
      <alignment vertical="center"/>
    </xf>
    <xf numFmtId="0" fontId="14" fillId="0" borderId="17" xfId="13" applyFont="1" applyBorder="1" applyAlignment="1">
      <alignment horizontal="center" vertical="center"/>
    </xf>
    <xf numFmtId="174" fontId="14" fillId="0" borderId="17" xfId="13" applyNumberFormat="1" applyFont="1" applyBorder="1" applyAlignment="1">
      <alignment vertical="center"/>
    </xf>
    <xf numFmtId="0" fontId="14" fillId="0" borderId="18" xfId="13" applyFont="1" applyBorder="1" applyAlignment="1">
      <alignment vertical="center"/>
    </xf>
    <xf numFmtId="0" fontId="15" fillId="0" borderId="19" xfId="13" applyFont="1" applyBorder="1" applyAlignment="1">
      <alignment horizontal="centerContinuous" vertical="center"/>
    </xf>
    <xf numFmtId="0" fontId="15" fillId="0" borderId="0" xfId="13" applyFont="1" applyAlignment="1">
      <alignment horizontal="centerContinuous" vertical="center"/>
    </xf>
    <xf numFmtId="0" fontId="15" fillId="0" borderId="20" xfId="13" applyFont="1" applyBorder="1" applyAlignment="1">
      <alignment horizontal="centerContinuous" vertical="center"/>
    </xf>
    <xf numFmtId="0" fontId="14" fillId="0" borderId="19" xfId="13" applyFont="1" applyBorder="1" applyAlignment="1">
      <alignment horizontal="center" vertical="center"/>
    </xf>
    <xf numFmtId="0" fontId="14" fillId="0" borderId="0" xfId="13" applyFont="1" applyAlignment="1">
      <alignment vertical="center"/>
    </xf>
    <xf numFmtId="0" fontId="14" fillId="0" borderId="0" xfId="13" applyFont="1" applyAlignment="1">
      <alignment horizontal="center" vertical="center"/>
    </xf>
    <xf numFmtId="174" fontId="14" fillId="0" borderId="0" xfId="13" applyNumberFormat="1" applyFont="1" applyAlignment="1">
      <alignment vertical="center"/>
    </xf>
    <xf numFmtId="0" fontId="14" fillId="0" borderId="20" xfId="13" applyFont="1" applyBorder="1" applyAlignment="1">
      <alignment vertical="center"/>
    </xf>
    <xf numFmtId="175" fontId="16" fillId="5" borderId="19" xfId="13" applyNumberFormat="1" applyFont="1" applyFill="1" applyBorder="1" applyAlignment="1">
      <alignment horizontal="center" vertical="center"/>
    </xf>
    <xf numFmtId="175" fontId="16" fillId="5" borderId="0" xfId="13" applyNumberFormat="1" applyFont="1" applyFill="1" applyAlignment="1">
      <alignment horizontal="center" vertical="center"/>
    </xf>
    <xf numFmtId="175" fontId="16" fillId="5" borderId="0" xfId="13" applyNumberFormat="1" applyFont="1" applyFill="1" applyAlignment="1">
      <alignment horizontal="centerContinuous" vertical="center" wrapText="1"/>
    </xf>
    <xf numFmtId="0" fontId="16" fillId="5" borderId="0" xfId="13" applyFont="1" applyFill="1" applyAlignment="1">
      <alignment horizontal="center" vertical="center"/>
    </xf>
    <xf numFmtId="0" fontId="16" fillId="5" borderId="20" xfId="13" applyFont="1" applyFill="1" applyBorder="1" applyAlignment="1">
      <alignment horizontal="center" vertical="center"/>
    </xf>
    <xf numFmtId="175" fontId="14" fillId="0" borderId="19" xfId="13" applyNumberFormat="1" applyFont="1" applyBorder="1" applyAlignment="1">
      <alignment horizontal="center" vertical="center"/>
    </xf>
    <xf numFmtId="175" fontId="14" fillId="0" borderId="0" xfId="13" applyNumberFormat="1" applyFont="1" applyAlignment="1">
      <alignment vertical="center"/>
    </xf>
    <xf numFmtId="175" fontId="14" fillId="0" borderId="0" xfId="13" applyNumberFormat="1" applyFont="1" applyAlignment="1">
      <alignment horizontal="center" vertical="center"/>
    </xf>
    <xf numFmtId="174" fontId="14" fillId="0" borderId="20" xfId="13" applyNumberFormat="1" applyFont="1" applyBorder="1" applyAlignment="1">
      <alignment vertical="center"/>
    </xf>
    <xf numFmtId="174" fontId="16" fillId="0" borderId="0" xfId="13" applyNumberFormat="1" applyFont="1" applyAlignment="1">
      <alignment horizontal="center" vertical="center"/>
    </xf>
    <xf numFmtId="175" fontId="14" fillId="0" borderId="21" xfId="13" applyNumberFormat="1" applyFont="1" applyBorder="1" applyAlignment="1">
      <alignment horizontal="center" vertical="center"/>
    </xf>
    <xf numFmtId="175" fontId="14" fillId="0" borderId="15" xfId="13" applyNumberFormat="1" applyFont="1" applyBorder="1" applyAlignment="1">
      <alignment horizontal="center" vertical="center"/>
    </xf>
    <xf numFmtId="0" fontId="14" fillId="0" borderId="10" xfId="13" applyFont="1" applyBorder="1" applyAlignment="1">
      <alignment horizontal="center" vertical="center"/>
    </xf>
    <xf numFmtId="0" fontId="14" fillId="0" borderId="22" xfId="15" applyNumberFormat="1" applyFont="1" applyBorder="1" applyAlignment="1">
      <alignment horizontal="center" vertical="center"/>
    </xf>
    <xf numFmtId="0" fontId="14" fillId="0" borderId="23" xfId="13" applyFont="1" applyBorder="1" applyAlignment="1">
      <alignment horizontal="left" vertical="center"/>
    </xf>
    <xf numFmtId="0" fontId="14" fillId="0" borderId="23" xfId="13" applyFont="1" applyBorder="1" applyAlignment="1">
      <alignment horizontal="center" vertical="center"/>
    </xf>
    <xf numFmtId="177" fontId="14" fillId="0" borderId="23" xfId="16" applyNumberFormat="1" applyFont="1" applyBorder="1" applyAlignment="1">
      <alignment vertical="center"/>
    </xf>
    <xf numFmtId="9" fontId="14" fillId="0" borderId="23" xfId="17" applyNumberFormat="1" applyFont="1" applyBorder="1" applyAlignment="1">
      <alignment horizontal="center" vertical="center"/>
    </xf>
    <xf numFmtId="176" fontId="14" fillId="0" borderId="24" xfId="16" applyFont="1" applyBorder="1" applyAlignment="1">
      <alignment horizontal="right" vertical="center"/>
    </xf>
    <xf numFmtId="0" fontId="14" fillId="0" borderId="25" xfId="15" applyNumberFormat="1" applyFont="1" applyBorder="1" applyAlignment="1">
      <alignment horizontal="center" vertical="center"/>
    </xf>
    <xf numFmtId="0" fontId="14" fillId="0" borderId="26" xfId="13" applyFont="1" applyBorder="1" applyAlignment="1">
      <alignment horizontal="left" vertical="center"/>
    </xf>
    <xf numFmtId="0" fontId="14" fillId="0" borderId="26" xfId="13" applyFont="1" applyBorder="1" applyAlignment="1">
      <alignment horizontal="center" vertical="center"/>
    </xf>
    <xf numFmtId="177" fontId="14" fillId="0" borderId="27" xfId="16" applyNumberFormat="1" applyFont="1" applyBorder="1" applyAlignment="1">
      <alignment horizontal="right" vertical="center"/>
    </xf>
    <xf numFmtId="0" fontId="14" fillId="0" borderId="26" xfId="17" applyNumberFormat="1" applyFont="1" applyBorder="1" applyAlignment="1">
      <alignment horizontal="center" vertical="center"/>
    </xf>
    <xf numFmtId="176" fontId="14" fillId="0" borderId="28" xfId="16" applyFont="1" applyBorder="1" applyAlignment="1">
      <alignment horizontal="right" vertical="center"/>
    </xf>
    <xf numFmtId="177" fontId="14" fillId="0" borderId="28" xfId="16" applyNumberFormat="1" applyFont="1" applyBorder="1" applyAlignment="1">
      <alignment horizontal="right" vertical="center"/>
    </xf>
    <xf numFmtId="0" fontId="14" fillId="0" borderId="29" xfId="15" applyNumberFormat="1" applyFont="1" applyBorder="1" applyAlignment="1">
      <alignment horizontal="center" vertical="center"/>
    </xf>
    <xf numFmtId="0" fontId="14" fillId="0" borderId="30" xfId="13" applyFont="1" applyBorder="1" applyAlignment="1">
      <alignment horizontal="left" vertical="center"/>
    </xf>
    <xf numFmtId="0" fontId="14" fillId="0" borderId="30" xfId="13" applyFont="1" applyBorder="1" applyAlignment="1">
      <alignment horizontal="center" vertical="center"/>
    </xf>
    <xf numFmtId="177" fontId="14" fillId="0" borderId="31" xfId="16" applyNumberFormat="1" applyFont="1" applyBorder="1" applyAlignment="1">
      <alignment horizontal="right" vertical="center"/>
    </xf>
    <xf numFmtId="0" fontId="14" fillId="0" borderId="30" xfId="17" applyNumberFormat="1" applyFont="1" applyBorder="1" applyAlignment="1">
      <alignment horizontal="center" vertical="center"/>
    </xf>
    <xf numFmtId="177" fontId="14" fillId="0" borderId="32" xfId="16" applyNumberFormat="1" applyFont="1" applyBorder="1" applyAlignment="1">
      <alignment horizontal="right" vertical="center"/>
    </xf>
    <xf numFmtId="177" fontId="14" fillId="0" borderId="33" xfId="16" applyNumberFormat="1" applyFont="1" applyBorder="1" applyAlignment="1">
      <alignment vertical="center"/>
    </xf>
    <xf numFmtId="175" fontId="14" fillId="0" borderId="34" xfId="13" applyNumberFormat="1" applyFont="1" applyBorder="1" applyAlignment="1">
      <alignment vertical="center"/>
    </xf>
    <xf numFmtId="175" fontId="14" fillId="0" borderId="34" xfId="13" applyNumberFormat="1" applyFont="1" applyBorder="1" applyAlignment="1">
      <alignment horizontal="center" vertical="center"/>
    </xf>
    <xf numFmtId="174" fontId="14" fillId="0" borderId="34" xfId="13" applyNumberFormat="1" applyFont="1" applyBorder="1" applyAlignment="1">
      <alignment vertical="center"/>
    </xf>
    <xf numFmtId="175" fontId="14" fillId="0" borderId="27" xfId="13" applyNumberFormat="1" applyFont="1" applyBorder="1" applyAlignment="1">
      <alignment horizontal="left" vertical="center"/>
    </xf>
    <xf numFmtId="175" fontId="14" fillId="0" borderId="27" xfId="13" applyNumberFormat="1" applyFont="1" applyBorder="1" applyAlignment="1">
      <alignment horizontal="center" vertical="center"/>
    </xf>
    <xf numFmtId="179" fontId="14" fillId="0" borderId="27" xfId="13" applyNumberFormat="1" applyFont="1" applyBorder="1" applyAlignment="1">
      <alignment horizontal="center" vertical="center"/>
    </xf>
    <xf numFmtId="2" fontId="14" fillId="0" borderId="26" xfId="17" applyNumberFormat="1" applyFont="1" applyBorder="1" applyAlignment="1">
      <alignment horizontal="center" vertical="center"/>
    </xf>
    <xf numFmtId="177" fontId="14" fillId="0" borderId="28" xfId="13" applyNumberFormat="1" applyFont="1" applyBorder="1" applyAlignment="1">
      <alignment horizontal="right" vertical="center"/>
    </xf>
    <xf numFmtId="175" fontId="14" fillId="0" borderId="26" xfId="13" applyNumberFormat="1" applyFont="1" applyBorder="1" applyAlignment="1">
      <alignment horizontal="left" vertical="center"/>
    </xf>
    <xf numFmtId="175" fontId="14" fillId="0" borderId="26" xfId="13" applyNumberFormat="1" applyFont="1" applyBorder="1" applyAlignment="1">
      <alignment horizontal="center" vertical="center"/>
    </xf>
    <xf numFmtId="179" fontId="14" fillId="0" borderId="26" xfId="13" applyNumberFormat="1" applyFont="1" applyBorder="1" applyAlignment="1">
      <alignment horizontal="center" vertical="center"/>
    </xf>
    <xf numFmtId="177" fontId="14" fillId="0" borderId="27" xfId="13" applyNumberFormat="1" applyFont="1" applyBorder="1" applyAlignment="1">
      <alignment horizontal="right" vertical="center"/>
    </xf>
    <xf numFmtId="2" fontId="14" fillId="0" borderId="26" xfId="13" applyNumberFormat="1" applyFont="1" applyBorder="1" applyAlignment="1">
      <alignment horizontal="center" vertical="center"/>
    </xf>
    <xf numFmtId="175" fontId="14" fillId="0" borderId="30" xfId="13" applyNumberFormat="1" applyFont="1" applyBorder="1" applyAlignment="1">
      <alignment horizontal="left" vertical="center"/>
    </xf>
    <xf numFmtId="175" fontId="14" fillId="0" borderId="30" xfId="13" applyNumberFormat="1" applyFont="1" applyBorder="1" applyAlignment="1">
      <alignment horizontal="center" vertical="center"/>
    </xf>
    <xf numFmtId="2" fontId="14" fillId="0" borderId="30" xfId="13" applyNumberFormat="1" applyFont="1" applyBorder="1" applyAlignment="1">
      <alignment horizontal="center" vertical="center"/>
    </xf>
    <xf numFmtId="177" fontId="14" fillId="0" borderId="31" xfId="13" applyNumberFormat="1" applyFont="1" applyBorder="1" applyAlignment="1">
      <alignment horizontal="right" vertical="center"/>
    </xf>
    <xf numFmtId="2" fontId="14" fillId="0" borderId="30" xfId="17" applyNumberFormat="1" applyFont="1" applyBorder="1" applyAlignment="1">
      <alignment horizontal="center" vertical="center"/>
    </xf>
    <xf numFmtId="177" fontId="14" fillId="0" borderId="32" xfId="13" applyNumberFormat="1" applyFont="1" applyBorder="1" applyAlignment="1">
      <alignment horizontal="right" vertical="center"/>
    </xf>
    <xf numFmtId="175" fontId="14" fillId="0" borderId="19" xfId="13" applyNumberFormat="1" applyFont="1" applyBorder="1" applyAlignment="1">
      <alignment vertical="center"/>
    </xf>
    <xf numFmtId="175" fontId="14" fillId="0" borderId="23" xfId="13" applyNumberFormat="1" applyFont="1" applyBorder="1" applyAlignment="1">
      <alignment horizontal="left" vertical="center"/>
    </xf>
    <xf numFmtId="175" fontId="14" fillId="0" borderId="23" xfId="13" applyNumberFormat="1" applyFont="1" applyBorder="1" applyAlignment="1">
      <alignment horizontal="center" vertical="center"/>
    </xf>
    <xf numFmtId="2" fontId="14" fillId="0" borderId="23" xfId="13" applyNumberFormat="1" applyFont="1" applyBorder="1" applyAlignment="1">
      <alignment horizontal="center" vertical="center"/>
    </xf>
    <xf numFmtId="177" fontId="14" fillId="0" borderId="23" xfId="16" applyNumberFormat="1" applyFont="1" applyBorder="1" applyAlignment="1">
      <alignment horizontal="right" vertical="center"/>
    </xf>
    <xf numFmtId="2" fontId="14" fillId="0" borderId="23" xfId="17" applyNumberFormat="1" applyFont="1" applyBorder="1" applyAlignment="1">
      <alignment horizontal="center" vertical="center"/>
    </xf>
    <xf numFmtId="177" fontId="14" fillId="0" borderId="24" xfId="13" applyNumberFormat="1" applyFont="1" applyBorder="1" applyAlignment="1">
      <alignment horizontal="right" vertical="center"/>
    </xf>
    <xf numFmtId="174" fontId="14" fillId="0" borderId="33" xfId="13" applyNumberFormat="1" applyFont="1" applyBorder="1" applyAlignment="1">
      <alignment vertical="center"/>
    </xf>
    <xf numFmtId="175" fontId="14" fillId="0" borderId="35" xfId="13" applyNumberFormat="1" applyFont="1" applyBorder="1" applyAlignment="1">
      <alignment horizontal="center" vertical="center"/>
    </xf>
    <xf numFmtId="174" fontId="14" fillId="0" borderId="36" xfId="13" applyNumberFormat="1" applyFont="1" applyBorder="1" applyAlignment="1">
      <alignment vertical="center"/>
    </xf>
    <xf numFmtId="177" fontId="14" fillId="0" borderId="23" xfId="18" applyNumberFormat="1" applyFont="1" applyBorder="1" applyAlignment="1">
      <alignment horizontal="center" vertical="center"/>
    </xf>
    <xf numFmtId="179" fontId="14" fillId="0" borderId="23" xfId="18" applyNumberFormat="1" applyFont="1" applyBorder="1" applyAlignment="1">
      <alignment horizontal="center" vertical="center"/>
    </xf>
    <xf numFmtId="177" fontId="14" fillId="0" borderId="23" xfId="18" applyNumberFormat="1" applyFont="1" applyBorder="1" applyAlignment="1">
      <alignment horizontal="right" vertical="center"/>
    </xf>
    <xf numFmtId="177" fontId="14" fillId="0" borderId="24" xfId="18" applyNumberFormat="1" applyFont="1" applyBorder="1" applyAlignment="1">
      <alignment horizontal="right" vertical="center"/>
    </xf>
    <xf numFmtId="0" fontId="0" fillId="2" borderId="0" xfId="0" applyFill="1" applyAlignment="1">
      <alignment horizontal="left"/>
    </xf>
    <xf numFmtId="177" fontId="14" fillId="0" borderId="27" xfId="16" applyNumberFormat="1" applyFont="1" applyBorder="1" applyAlignment="1">
      <alignment horizontal="center" vertical="center"/>
    </xf>
    <xf numFmtId="175" fontId="14" fillId="0" borderId="25" xfId="13" applyNumberFormat="1" applyFont="1" applyBorder="1" applyAlignment="1">
      <alignment horizontal="center" vertical="center"/>
    </xf>
    <xf numFmtId="175" fontId="14" fillId="0" borderId="29" xfId="13" applyNumberFormat="1" applyFont="1" applyBorder="1" applyAlignment="1">
      <alignment horizontal="center" vertical="center"/>
    </xf>
    <xf numFmtId="177" fontId="14" fillId="0" borderId="30" xfId="16" applyNumberFormat="1" applyFont="1" applyBorder="1" applyAlignment="1">
      <alignment horizontal="center" vertical="center"/>
    </xf>
    <xf numFmtId="179" fontId="14" fillId="0" borderId="30" xfId="13" applyNumberFormat="1" applyFont="1" applyBorder="1" applyAlignment="1">
      <alignment horizontal="center" vertical="center"/>
    </xf>
    <xf numFmtId="0" fontId="16" fillId="0" borderId="0" xfId="13" applyFont="1" applyAlignment="1">
      <alignment vertical="center"/>
    </xf>
    <xf numFmtId="175" fontId="14" fillId="0" borderId="37" xfId="13" applyNumberFormat="1" applyFont="1" applyBorder="1" applyAlignment="1">
      <alignment vertical="center"/>
    </xf>
    <xf numFmtId="175" fontId="14" fillId="0" borderId="38" xfId="13" applyNumberFormat="1" applyFont="1" applyBorder="1" applyAlignment="1">
      <alignment vertical="center"/>
    </xf>
    <xf numFmtId="0" fontId="16" fillId="0" borderId="38" xfId="13" applyFont="1" applyBorder="1" applyAlignment="1">
      <alignment vertical="center"/>
    </xf>
    <xf numFmtId="175" fontId="14" fillId="0" borderId="38" xfId="13" applyNumberFormat="1" applyFont="1" applyBorder="1" applyAlignment="1">
      <alignment horizontal="center" vertical="center"/>
    </xf>
    <xf numFmtId="174" fontId="14" fillId="0" borderId="38" xfId="13" applyNumberFormat="1" applyFont="1" applyBorder="1" applyAlignment="1">
      <alignment vertical="center"/>
    </xf>
    <xf numFmtId="174" fontId="14" fillId="0" borderId="39" xfId="13" applyNumberFormat="1" applyFont="1" applyBorder="1" applyAlignment="1">
      <alignment vertical="center"/>
    </xf>
    <xf numFmtId="0" fontId="14" fillId="0" borderId="16" xfId="13" applyFont="1" applyBorder="1" applyAlignment="1">
      <alignment vertical="center"/>
    </xf>
    <xf numFmtId="2" fontId="14" fillId="0" borderId="27" xfId="13" applyNumberFormat="1" applyFont="1" applyBorder="1" applyAlignment="1">
      <alignment horizontal="center" vertical="center"/>
    </xf>
    <xf numFmtId="0" fontId="14" fillId="0" borderId="37" xfId="13" applyFont="1" applyBorder="1" applyAlignment="1">
      <alignment vertical="center"/>
    </xf>
    <xf numFmtId="0" fontId="14" fillId="0" borderId="38" xfId="13" applyFont="1" applyBorder="1" applyAlignment="1">
      <alignment vertical="center"/>
    </xf>
    <xf numFmtId="0" fontId="14" fillId="0" borderId="38" xfId="13" applyFont="1" applyBorder="1" applyAlignment="1">
      <alignment horizontal="center" vertical="center"/>
    </xf>
    <xf numFmtId="0" fontId="14" fillId="0" borderId="39" xfId="13" applyFont="1" applyBorder="1" applyAlignment="1">
      <alignment vertical="center"/>
    </xf>
    <xf numFmtId="177" fontId="14" fillId="0" borderId="18" xfId="18" applyNumberFormat="1" applyFont="1" applyBorder="1" applyAlignment="1">
      <alignment vertical="center"/>
    </xf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37" xfId="0" applyBorder="1"/>
    <xf numFmtId="0" fontId="0" fillId="0" borderId="38" xfId="0" applyBorder="1"/>
    <xf numFmtId="0" fontId="0" fillId="0" borderId="39" xfId="0" applyBorder="1"/>
    <xf numFmtId="0" fontId="0" fillId="0" borderId="19" xfId="0" applyBorder="1"/>
    <xf numFmtId="0" fontId="0" fillId="0" borderId="20" xfId="0" applyBorder="1"/>
    <xf numFmtId="177" fontId="14" fillId="0" borderId="24" xfId="16" applyNumberFormat="1" applyFont="1" applyBorder="1" applyAlignment="1">
      <alignment horizontal="right" vertical="center"/>
    </xf>
    <xf numFmtId="0" fontId="14" fillId="0" borderId="26" xfId="13" applyFont="1" applyBorder="1" applyAlignment="1">
      <alignment horizontal="left" vertical="center" wrapText="1"/>
    </xf>
    <xf numFmtId="181" fontId="14" fillId="0" borderId="28" xfId="16" applyNumberFormat="1" applyFont="1" applyBorder="1" applyAlignment="1">
      <alignment horizontal="right" vertical="center"/>
    </xf>
    <xf numFmtId="0" fontId="13" fillId="0" borderId="19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13" fillId="0" borderId="20" xfId="0" applyFont="1" applyBorder="1" applyAlignment="1">
      <alignment horizontal="center"/>
    </xf>
    <xf numFmtId="174" fontId="0" fillId="0" borderId="0" xfId="0" applyNumberFormat="1"/>
    <xf numFmtId="0" fontId="14" fillId="0" borderId="26" xfId="13" applyFont="1" applyBorder="1" applyAlignment="1">
      <alignment vertical="center" wrapText="1"/>
    </xf>
    <xf numFmtId="182" fontId="14" fillId="0" borderId="26" xfId="17" applyNumberFormat="1" applyFont="1" applyBorder="1" applyAlignment="1">
      <alignment horizontal="center" vertical="center"/>
    </xf>
    <xf numFmtId="179" fontId="14" fillId="0" borderId="26" xfId="17" applyNumberFormat="1" applyFont="1" applyBorder="1" applyAlignment="1">
      <alignment horizontal="center" vertical="center"/>
    </xf>
    <xf numFmtId="1" fontId="14" fillId="0" borderId="26" xfId="17" applyNumberFormat="1" applyFont="1" applyBorder="1" applyAlignment="1">
      <alignment horizontal="center" vertical="center"/>
    </xf>
    <xf numFmtId="175" fontId="14" fillId="0" borderId="26" xfId="13" applyNumberFormat="1" applyFont="1" applyBorder="1" applyAlignment="1">
      <alignment horizontal="left" vertical="center" wrapText="1"/>
    </xf>
    <xf numFmtId="0" fontId="19" fillId="0" borderId="0" xfId="0" applyFont="1"/>
    <xf numFmtId="0" fontId="19" fillId="0" borderId="0" xfId="0" applyFont="1" applyAlignment="1">
      <alignment horizontal="center"/>
    </xf>
    <xf numFmtId="181" fontId="0" fillId="0" borderId="0" xfId="16" applyNumberFormat="1" applyFont="1"/>
    <xf numFmtId="9" fontId="0" fillId="0" borderId="0" xfId="14" applyFont="1"/>
    <xf numFmtId="0" fontId="11" fillId="0" borderId="0" xfId="0" applyFont="1" applyAlignment="1">
      <alignment vertical="center"/>
    </xf>
    <xf numFmtId="0" fontId="2" fillId="0" borderId="0" xfId="12" applyFont="1" applyAlignment="1">
      <alignment horizontal="center" vertical="center" wrapText="1"/>
    </xf>
    <xf numFmtId="0" fontId="9" fillId="0" borderId="0" xfId="12" applyFont="1" applyAlignment="1">
      <alignment horizontal="center" wrapText="1"/>
    </xf>
    <xf numFmtId="0" fontId="9" fillId="0" borderId="0" xfId="12" applyFont="1" applyAlignment="1">
      <alignment horizontal="center" vertical="center" wrapText="1"/>
    </xf>
    <xf numFmtId="164" fontId="11" fillId="0" borderId="7" xfId="9" applyNumberFormat="1" applyFont="1" applyBorder="1" applyAlignment="1" applyProtection="1">
      <alignment horizontal="left" vertical="center"/>
      <protection hidden="1"/>
    </xf>
    <xf numFmtId="164" fontId="11" fillId="0" borderId="8" xfId="9" applyNumberFormat="1" applyFont="1" applyBorder="1" applyAlignment="1" applyProtection="1">
      <alignment horizontal="left" vertical="center"/>
      <protection hidden="1"/>
    </xf>
    <xf numFmtId="164" fontId="11" fillId="0" borderId="9" xfId="9" applyNumberFormat="1" applyFont="1" applyBorder="1" applyAlignment="1" applyProtection="1">
      <alignment horizontal="left" vertical="center"/>
      <protection hidden="1"/>
    </xf>
    <xf numFmtId="164" fontId="5" fillId="0" borderId="2" xfId="3" applyNumberFormat="1" applyFont="1" applyFill="1" applyBorder="1" applyAlignment="1" applyProtection="1">
      <alignment horizontal="right" vertical="center"/>
      <protection hidden="1"/>
    </xf>
    <xf numFmtId="164" fontId="5" fillId="0" borderId="1" xfId="3" applyNumberFormat="1" applyFont="1" applyFill="1" applyBorder="1" applyAlignment="1" applyProtection="1">
      <alignment horizontal="right" vertical="center"/>
      <protection hidden="1"/>
    </xf>
    <xf numFmtId="175" fontId="16" fillId="5" borderId="0" xfId="13" applyNumberFormat="1" applyFont="1" applyFill="1" applyAlignment="1">
      <alignment horizontal="center" vertical="center" wrapText="1"/>
    </xf>
    <xf numFmtId="0" fontId="13" fillId="0" borderId="16" xfId="0" applyFont="1" applyBorder="1" applyAlignment="1">
      <alignment horizontal="center"/>
    </xf>
    <xf numFmtId="0" fontId="13" fillId="0" borderId="17" xfId="0" applyFont="1" applyBorder="1" applyAlignment="1">
      <alignment horizontal="center"/>
    </xf>
    <xf numFmtId="0" fontId="13" fillId="0" borderId="18" xfId="0" applyFont="1" applyBorder="1" applyAlignment="1">
      <alignment horizontal="center"/>
    </xf>
    <xf numFmtId="0" fontId="13" fillId="0" borderId="19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13" fillId="0" borderId="20" xfId="0" applyFont="1" applyBorder="1" applyAlignment="1">
      <alignment horizontal="center"/>
    </xf>
    <xf numFmtId="0" fontId="15" fillId="0" borderId="16" xfId="13" applyFont="1" applyBorder="1" applyAlignment="1">
      <alignment horizontal="center" vertical="center"/>
    </xf>
    <xf numFmtId="0" fontId="15" fillId="0" borderId="17" xfId="13" applyFont="1" applyBorder="1" applyAlignment="1">
      <alignment horizontal="center" vertical="center"/>
    </xf>
    <xf numFmtId="0" fontId="15" fillId="0" borderId="18" xfId="13" applyFont="1" applyBorder="1" applyAlignment="1">
      <alignment horizontal="center" vertical="center"/>
    </xf>
  </cellXfs>
  <cellStyles count="19">
    <cellStyle name="Comma 2" xfId="15" xr:uid="{1AFDC05F-7DE8-4725-93C5-354FC231473B}"/>
    <cellStyle name="Currency 2" xfId="16" xr:uid="{4C3B5B26-57A6-49EF-85F0-FA2C63C96644}"/>
    <cellStyle name="Millares" xfId="1" builtinId="3"/>
    <cellStyle name="Millares [0] 4" xfId="4" xr:uid="{80439655-3535-46B2-AD8D-3EC27B38868E}"/>
    <cellStyle name="Millares 17" xfId="6" xr:uid="{F402AAF7-7C5E-49A3-9C5C-6FDB4AA09ECB}"/>
    <cellStyle name="Millares 2" xfId="17" xr:uid="{F3D9BFD3-0DEC-40CE-B8F9-E542E96A628C}"/>
    <cellStyle name="Millares 2 2 2" xfId="3" xr:uid="{67C1FBE4-4816-4352-9739-67C3AACE5997}"/>
    <cellStyle name="Millares 2 3" xfId="10" xr:uid="{CF727112-21AB-4A27-8635-12DD98E7C634}"/>
    <cellStyle name="Millares 2 3 2" xfId="9" xr:uid="{2041479C-DE5E-4528-8E32-5885A6CE49BB}"/>
    <cellStyle name="Millares 2 4" xfId="7" xr:uid="{288B7041-F261-46FD-92D4-660F06DC0742}"/>
    <cellStyle name="Millares 7" xfId="5" xr:uid="{272B5DFF-4C5C-4FD8-BB91-1C338E3D3226}"/>
    <cellStyle name="Moneda" xfId="2" builtinId="4"/>
    <cellStyle name="Moneda 2" xfId="18" xr:uid="{A10593D5-A97C-4EB7-9AC0-789C1F9D2C09}"/>
    <cellStyle name="Moneda 4 2" xfId="11" xr:uid="{9FB54FAD-3117-49CB-A06B-B3ADEE32548F}"/>
    <cellStyle name="Normal" xfId="0" builtinId="0"/>
    <cellStyle name="Normal 10" xfId="13" xr:uid="{36CFF7EA-BFC7-4727-A3FE-C754DEE45721}"/>
    <cellStyle name="Normal 13 2" xfId="12" xr:uid="{1AF4EA28-F3A9-499A-9223-CF8C6D4D15A4}"/>
    <cellStyle name="Normal 4" xfId="8" xr:uid="{FC85CE96-7D88-47EB-8584-C91D96FF28CE}"/>
    <cellStyle name="Porcentaje" xfId="14" builtinId="5"/>
  </cellStyles>
  <dxfs count="107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5" Type="http://schemas.openxmlformats.org/officeDocument/2006/relationships/externalLink" Target="externalLinks/externalLink3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2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309562</xdr:colOff>
      <xdr:row>45</xdr:row>
      <xdr:rowOff>130969</xdr:rowOff>
    </xdr:from>
    <xdr:to>
      <xdr:col>1</xdr:col>
      <xdr:colOff>1395412</xdr:colOff>
      <xdr:row>50</xdr:row>
      <xdr:rowOff>7144</xdr:rowOff>
    </xdr:to>
    <xdr:pic>
      <xdr:nvPicPr>
        <xdr:cNvPr id="6" name="Imagen 1">
          <a:extLst>
            <a:ext uri="{FF2B5EF4-FFF2-40B4-BE49-F238E27FC236}">
              <a16:creationId xmlns:a16="http://schemas.microsoft.com/office/drawing/2014/main" id="{21C143FB-FBD6-153A-9DE8-BA428FD8E7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5375" y="12465844"/>
          <a:ext cx="1085850" cy="828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69056</xdr:colOff>
      <xdr:row>51</xdr:row>
      <xdr:rowOff>107157</xdr:rowOff>
    </xdr:from>
    <xdr:to>
      <xdr:col>1</xdr:col>
      <xdr:colOff>2119313</xdr:colOff>
      <xdr:row>57</xdr:row>
      <xdr:rowOff>128025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FF4ABA05-0D5A-5BA5-7F3A-9CF44CA7F4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4869" y="13585032"/>
          <a:ext cx="2050257" cy="11638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P/Documents/ALCALDIA%20CALI/PRESUPUESTO/EXCEL/MODELO%20PRESUPUESTO%20V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P/Documents/ALCALDIA%20CALI/PRESUPUESTO/EXCEL/MODELO/MODELO%20PRESUPUESTO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E42F03EF/DATA%202010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PATRIC~1/AppData/Local/Temp/4.%20PLANTILLA%20EJEMPLO%20ANEXO%20PPTO%20POAI%202015%20AJUSTAD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TO"/>
      <sheetName val="APU"/>
      <sheetName val="MEM CANT"/>
      <sheetName val="ListaPrecios"/>
      <sheetName val="ListaCantidades"/>
      <sheetName val="ListaMCantera"/>
      <sheetName val="Tuberia"/>
      <sheetName val="Materiales"/>
      <sheetName val="Materiales (2)"/>
      <sheetName val="Equipos"/>
      <sheetName val="ManoDeObra"/>
      <sheetName val="Transporte"/>
      <sheetName val="MCantera"/>
      <sheetName val="%AIU"/>
      <sheetName val="JORNALES"/>
      <sheetName val="diametros"/>
      <sheetName val="Municip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4">
          <cell r="A4" t="str">
            <v>G01</v>
          </cell>
          <cell r="B4" t="str">
            <v xml:space="preserve">ARENA DE PEÑA </v>
          </cell>
          <cell r="C4" t="str">
            <v>m3</v>
          </cell>
          <cell r="D4">
            <v>120000</v>
          </cell>
        </row>
        <row r="5">
          <cell r="A5" t="str">
            <v>G02</v>
          </cell>
          <cell r="B5" t="str">
            <v>ARENA LAVADA DE RÍO</v>
          </cell>
          <cell r="C5" t="str">
            <v>m3</v>
          </cell>
          <cell r="D5">
            <v>155000</v>
          </cell>
        </row>
        <row r="6">
          <cell r="A6" t="str">
            <v>G03</v>
          </cell>
          <cell r="B6" t="str">
            <v>BASE GRANULAR</v>
          </cell>
          <cell r="C6" t="str">
            <v>m3</v>
          </cell>
          <cell r="D6">
            <v>42218</v>
          </cell>
        </row>
        <row r="7">
          <cell r="A7" t="str">
            <v>G04</v>
          </cell>
          <cell r="B7" t="str">
            <v>RECEBO COMÚN</v>
          </cell>
          <cell r="C7" t="str">
            <v>m3</v>
          </cell>
          <cell r="D7">
            <v>85000</v>
          </cell>
        </row>
        <row r="8">
          <cell r="A8" t="str">
            <v>G05</v>
          </cell>
          <cell r="B8" t="str">
            <v>RECEBO GRUESO</v>
          </cell>
          <cell r="C8" t="str">
            <v>m3</v>
          </cell>
          <cell r="D8">
            <v>95000</v>
          </cell>
        </row>
        <row r="9">
          <cell r="A9" t="str">
            <v>G06</v>
          </cell>
          <cell r="B9" t="str">
            <v>TRITURADO HASTA 1/2"</v>
          </cell>
          <cell r="C9" t="str">
            <v>m3</v>
          </cell>
          <cell r="D9">
            <v>61661</v>
          </cell>
        </row>
        <row r="10">
          <cell r="A10" t="str">
            <v>G07</v>
          </cell>
          <cell r="B10" t="str">
            <v>TRITURADO HASTA 3/4"</v>
          </cell>
          <cell r="C10" t="str">
            <v>m3</v>
          </cell>
          <cell r="D10">
            <v>0</v>
          </cell>
        </row>
        <row r="11">
          <cell r="A11" t="str">
            <v>G08</v>
          </cell>
          <cell r="B11" t="str">
            <v>TRITURADO HASTA 1"</v>
          </cell>
          <cell r="C11" t="str">
            <v>m3</v>
          </cell>
          <cell r="D11">
            <v>0</v>
          </cell>
        </row>
        <row r="12">
          <cell r="A12" t="str">
            <v>G09</v>
          </cell>
          <cell r="B12" t="str">
            <v>SUB-BASE GRANULAR</v>
          </cell>
          <cell r="C12" t="str">
            <v>m3</v>
          </cell>
          <cell r="D12">
            <v>40000</v>
          </cell>
        </row>
        <row r="13">
          <cell r="A13" t="str">
            <v>G10</v>
          </cell>
          <cell r="B13" t="str">
            <v>GRAVA 1/2"</v>
          </cell>
          <cell r="C13" t="str">
            <v>m3</v>
          </cell>
          <cell r="D13">
            <v>525000</v>
          </cell>
        </row>
        <row r="14">
          <cell r="A14" t="str">
            <v>G11</v>
          </cell>
          <cell r="B14" t="str">
            <v>GRAVA 3/4"</v>
          </cell>
          <cell r="C14" t="str">
            <v>m3</v>
          </cell>
          <cell r="D14">
            <v>525000</v>
          </cell>
        </row>
        <row r="15">
          <cell r="A15" t="str">
            <v>G12</v>
          </cell>
          <cell r="B15" t="str">
            <v>GRAVA 1"</v>
          </cell>
          <cell r="C15" t="str">
            <v>m3</v>
          </cell>
          <cell r="D15">
            <v>542500</v>
          </cell>
        </row>
        <row r="16">
          <cell r="A16" t="str">
            <v>G13</v>
          </cell>
          <cell r="B16" t="str">
            <v>ANTRACITA PARA FILTROS</v>
          </cell>
          <cell r="C16" t="str">
            <v>m3</v>
          </cell>
          <cell r="D16">
            <v>0</v>
          </cell>
        </row>
        <row r="17">
          <cell r="A17" t="str">
            <v>G14</v>
          </cell>
          <cell r="B17" t="str">
            <v>ARENA PARA FILTROS</v>
          </cell>
          <cell r="C17" t="str">
            <v>m3</v>
          </cell>
          <cell r="D17">
            <v>2664000</v>
          </cell>
        </row>
        <row r="18">
          <cell r="A18" t="str">
            <v>G15</v>
          </cell>
          <cell r="B18" t="str">
            <v>GRAVA PARA FILTROS</v>
          </cell>
          <cell r="C18" t="str">
            <v>m3</v>
          </cell>
          <cell r="D18">
            <v>2336000</v>
          </cell>
        </row>
        <row r="19">
          <cell r="A19" t="str">
            <v>D</v>
          </cell>
          <cell r="D19">
            <v>0</v>
          </cell>
        </row>
      </sheetData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TO"/>
      <sheetName val="MEM CANT"/>
      <sheetName val="ListaCantidades"/>
      <sheetName val="APU"/>
      <sheetName val="ListaPrecios"/>
      <sheetName val="ListaMCantera"/>
      <sheetName val="Materiales"/>
      <sheetName val="Equipos"/>
      <sheetName val="Transporte"/>
      <sheetName val="MCantera"/>
      <sheetName val="Tuberia"/>
      <sheetName val="ManoDeObra"/>
      <sheetName val="%AIU"/>
      <sheetName val="JORNALES"/>
      <sheetName val="diametros"/>
      <sheetName val="Municipios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>
        <row r="6">
          <cell r="A6" t="str">
            <v>F</v>
          </cell>
        </row>
        <row r="7">
          <cell r="A7" t="str">
            <v>M001</v>
          </cell>
          <cell r="B7" t="str">
            <v>ACERO DE REFUERZO fy 60,000 psi</v>
          </cell>
          <cell r="C7" t="str">
            <v>kg</v>
          </cell>
          <cell r="D7">
            <v>4800</v>
          </cell>
        </row>
        <row r="8">
          <cell r="A8" t="str">
            <v>M002</v>
          </cell>
          <cell r="B8" t="str">
            <v>ESTRUCTURA EN ACERO</v>
          </cell>
          <cell r="C8" t="str">
            <v>kg</v>
          </cell>
          <cell r="D8">
            <v>6400</v>
          </cell>
        </row>
        <row r="9">
          <cell r="A9" t="str">
            <v>M003</v>
          </cell>
          <cell r="B9" t="str">
            <v>ACIDO NÍTRICO</v>
          </cell>
          <cell r="C9" t="str">
            <v>l</v>
          </cell>
          <cell r="D9">
            <v>5000</v>
          </cell>
        </row>
        <row r="10">
          <cell r="A10" t="str">
            <v>M004</v>
          </cell>
          <cell r="B10" t="str">
            <v>ACONDICIONADOR DE SUPERFICIE</v>
          </cell>
          <cell r="C10" t="str">
            <v>un</v>
          </cell>
          <cell r="D10">
            <v>159466</v>
          </cell>
        </row>
        <row r="11">
          <cell r="A11" t="str">
            <v>M005</v>
          </cell>
          <cell r="B11" t="str">
            <v>ADAPTADOR MACHO PF+UAD 1/2"</v>
          </cell>
          <cell r="C11" t="str">
            <v>un</v>
          </cell>
          <cell r="D11">
            <v>4033</v>
          </cell>
        </row>
        <row r="12">
          <cell r="A12" t="str">
            <v>M006</v>
          </cell>
          <cell r="B12" t="str">
            <v>ADAPTADOR HEMBRA PF+UAD 1/2"</v>
          </cell>
          <cell r="C12" t="str">
            <v>un</v>
          </cell>
          <cell r="D12">
            <v>4113</v>
          </cell>
        </row>
        <row r="13">
          <cell r="A13" t="str">
            <v>M007</v>
          </cell>
          <cell r="B13" t="str">
            <v>ADHESIVO NOVAFORT</v>
          </cell>
          <cell r="C13" t="str">
            <v>un</v>
          </cell>
          <cell r="D13">
            <v>80000</v>
          </cell>
        </row>
        <row r="14">
          <cell r="A14" t="str">
            <v>M008</v>
          </cell>
          <cell r="B14" t="str">
            <v>ADOQUÍN TRÁFICO PEATONAL</v>
          </cell>
          <cell r="C14" t="str">
            <v>m2</v>
          </cell>
          <cell r="D14">
            <v>50000</v>
          </cell>
        </row>
        <row r="15">
          <cell r="A15" t="str">
            <v>M009</v>
          </cell>
          <cell r="B15" t="str">
            <v>ADOQUÍN TRÁFICO VEHICULAR</v>
          </cell>
          <cell r="C15" t="str">
            <v>m2</v>
          </cell>
          <cell r="D15">
            <v>70000</v>
          </cell>
        </row>
        <row r="16">
          <cell r="A16" t="str">
            <v>M010</v>
          </cell>
          <cell r="B16" t="str">
            <v>AGUA</v>
          </cell>
          <cell r="C16" t="str">
            <v>l</v>
          </cell>
          <cell r="D16">
            <v>44</v>
          </cell>
        </row>
        <row r="17">
          <cell r="A17" t="str">
            <v>M011</v>
          </cell>
          <cell r="B17" t="str">
            <v>ALAMBRE DE PÚAS TIPO CEBÚ 12.5</v>
          </cell>
          <cell r="C17" t="str">
            <v>m</v>
          </cell>
          <cell r="D17">
            <v>900</v>
          </cell>
        </row>
        <row r="18">
          <cell r="A18" t="str">
            <v>M012</v>
          </cell>
          <cell r="B18" t="str">
            <v>ALAMBRE NEGRO No.18</v>
          </cell>
          <cell r="C18" t="str">
            <v>kg</v>
          </cell>
          <cell r="D18">
            <v>8000</v>
          </cell>
        </row>
        <row r="19">
          <cell r="A19" t="str">
            <v>M013</v>
          </cell>
          <cell r="B19" t="str">
            <v>ALCOHOL</v>
          </cell>
          <cell r="C19" t="str">
            <v>l</v>
          </cell>
          <cell r="D19">
            <v>7700</v>
          </cell>
        </row>
        <row r="20">
          <cell r="A20" t="str">
            <v>M014</v>
          </cell>
          <cell r="B20" t="str">
            <v>AMARRE PARA TEJA ONDULADA</v>
          </cell>
          <cell r="C20" t="str">
            <v>un</v>
          </cell>
          <cell r="D20">
            <v>1160</v>
          </cell>
        </row>
        <row r="21">
          <cell r="A21" t="str">
            <v>M015</v>
          </cell>
          <cell r="B21" t="str">
            <v>ÁNGULO DE 3" X 3/8" X 11 m</v>
          </cell>
          <cell r="C21" t="str">
            <v>un</v>
          </cell>
          <cell r="D21">
            <v>220000</v>
          </cell>
        </row>
        <row r="22">
          <cell r="A22" t="str">
            <v>M016</v>
          </cell>
          <cell r="B22" t="str">
            <v>ANTICORROSIVO</v>
          </cell>
          <cell r="C22" t="str">
            <v>gal</v>
          </cell>
          <cell r="D22">
            <v>46200</v>
          </cell>
        </row>
        <row r="23">
          <cell r="A23" t="str">
            <v>M017</v>
          </cell>
          <cell r="B23" t="str">
            <v>ANTICORROSIVO Y ACABADO COLORES</v>
          </cell>
          <cell r="C23" t="str">
            <v>gal</v>
          </cell>
          <cell r="D23">
            <v>118600</v>
          </cell>
        </row>
        <row r="24">
          <cell r="A24" t="str">
            <v>M018</v>
          </cell>
          <cell r="B24" t="str">
            <v>ANTRACITA PARA FILTROS</v>
          </cell>
          <cell r="C24" t="str">
            <v>m3</v>
          </cell>
          <cell r="D24">
            <v>1680000</v>
          </cell>
        </row>
        <row r="25">
          <cell r="A25" t="str">
            <v>M019</v>
          </cell>
          <cell r="B25" t="str">
            <v>APARATO SANITARIO</v>
          </cell>
          <cell r="C25" t="str">
            <v>un</v>
          </cell>
          <cell r="D25">
            <v>239000</v>
          </cell>
        </row>
        <row r="26">
          <cell r="A26" t="str">
            <v>M020</v>
          </cell>
          <cell r="B26" t="str">
            <v>ARENA PARA FILTROS</v>
          </cell>
          <cell r="C26" t="str">
            <v>m3</v>
          </cell>
          <cell r="D26">
            <v>2664000</v>
          </cell>
        </row>
        <row r="27">
          <cell r="A27" t="str">
            <v>M021</v>
          </cell>
          <cell r="B27" t="str">
            <v>BALDE PLÁSTICO</v>
          </cell>
          <cell r="C27" t="str">
            <v>un</v>
          </cell>
          <cell r="D27">
            <v>10000</v>
          </cell>
        </row>
        <row r="28">
          <cell r="A28" t="str">
            <v>M022</v>
          </cell>
          <cell r="B28" t="str">
            <v>BASE PARA POZO D= 170 cm</v>
          </cell>
          <cell r="C28" t="str">
            <v>un</v>
          </cell>
          <cell r="D28">
            <v>1303000</v>
          </cell>
        </row>
        <row r="29">
          <cell r="A29" t="str">
            <v>M023</v>
          </cell>
          <cell r="B29" t="str">
            <v>BISAGRA COBRADIZA DE 3"</v>
          </cell>
          <cell r="C29" t="str">
            <v>un</v>
          </cell>
          <cell r="D29">
            <v>3320</v>
          </cell>
        </row>
        <row r="30">
          <cell r="A30" t="str">
            <v>M024</v>
          </cell>
          <cell r="B30" t="str">
            <v>BLOQUE ARCILLA No. 4</v>
          </cell>
          <cell r="C30" t="str">
            <v>un</v>
          </cell>
          <cell r="D30">
            <v>1510</v>
          </cell>
        </row>
        <row r="31">
          <cell r="A31" t="str">
            <v>M025</v>
          </cell>
          <cell r="B31" t="str">
            <v>BLOQUE ARCILLA No. 5</v>
          </cell>
          <cell r="C31" t="str">
            <v>un</v>
          </cell>
          <cell r="D31">
            <v>1560</v>
          </cell>
        </row>
        <row r="32">
          <cell r="A32" t="str">
            <v>M026</v>
          </cell>
          <cell r="B32" t="str">
            <v>CABALLETE ARTICULADO SUPERIOR</v>
          </cell>
          <cell r="C32" t="str">
            <v>un</v>
          </cell>
          <cell r="D32">
            <v>25800</v>
          </cell>
        </row>
        <row r="33">
          <cell r="A33" t="str">
            <v>M027</v>
          </cell>
          <cell r="B33" t="str">
            <v>CABLE BOA ALMA DE ACERO FY 16000 kg/cm2 D 1/4"</v>
          </cell>
          <cell r="C33" t="str">
            <v>m</v>
          </cell>
          <cell r="D33">
            <v>3600</v>
          </cell>
        </row>
        <row r="34">
          <cell r="A34" t="str">
            <v>M028</v>
          </cell>
          <cell r="B34" t="str">
            <v>CABLE BOA ALMA DE ACERO FY 16000 kg/cm2 D 3/8"</v>
          </cell>
          <cell r="C34" t="str">
            <v>m</v>
          </cell>
          <cell r="D34">
            <v>4400</v>
          </cell>
        </row>
        <row r="35">
          <cell r="A35" t="str">
            <v>M029</v>
          </cell>
          <cell r="B35" t="str">
            <v>CABLE BOA ALMA DE ACERO FY 16000 kg/cm2 D 1/2"</v>
          </cell>
          <cell r="C35" t="str">
            <v>m</v>
          </cell>
          <cell r="D35">
            <v>5200</v>
          </cell>
        </row>
        <row r="36">
          <cell r="A36" t="str">
            <v>M030</v>
          </cell>
          <cell r="B36" t="str">
            <v>CABLE BOA ALMA DE ACERO FY 16000 kg/cm2 D 5/8"</v>
          </cell>
          <cell r="C36" t="str">
            <v>m</v>
          </cell>
          <cell r="D36">
            <v>6000</v>
          </cell>
        </row>
        <row r="37">
          <cell r="A37" t="str">
            <v>M031</v>
          </cell>
          <cell r="B37" t="str">
            <v>CAJILLA PARA MEDIDOR CON TAPA H.F. PARA EXTERIORES</v>
          </cell>
          <cell r="C37" t="str">
            <v>un</v>
          </cell>
          <cell r="D37">
            <v>85000</v>
          </cell>
        </row>
        <row r="38">
          <cell r="A38" t="str">
            <v>M032</v>
          </cell>
          <cell r="B38" t="str">
            <v>CANDADO SEGURIDAD</v>
          </cell>
          <cell r="C38" t="str">
            <v>un</v>
          </cell>
          <cell r="D38">
            <v>84000</v>
          </cell>
        </row>
        <row r="39">
          <cell r="A39" t="str">
            <v>M033</v>
          </cell>
          <cell r="B39" t="str">
            <v>CANECAS</v>
          </cell>
          <cell r="C39" t="str">
            <v>un</v>
          </cell>
          <cell r="D39">
            <v>110000</v>
          </cell>
        </row>
        <row r="40">
          <cell r="A40" t="str">
            <v>M034</v>
          </cell>
          <cell r="B40" t="str">
            <v>CEPILLO DE CERDA DURA</v>
          </cell>
          <cell r="C40" t="str">
            <v>un</v>
          </cell>
          <cell r="D40">
            <v>40000</v>
          </cell>
        </row>
        <row r="41">
          <cell r="A41" t="str">
            <v>M035</v>
          </cell>
          <cell r="B41" t="str">
            <v>CEMENTO BLANCO</v>
          </cell>
          <cell r="C41" t="str">
            <v>kg</v>
          </cell>
          <cell r="D41">
            <v>1700</v>
          </cell>
        </row>
        <row r="42">
          <cell r="A42" t="str">
            <v>M036</v>
          </cell>
          <cell r="B42" t="str">
            <v>CEMENTO GRIS</v>
          </cell>
          <cell r="C42" t="str">
            <v>kg</v>
          </cell>
          <cell r="D42">
            <v>1024</v>
          </cell>
        </row>
        <row r="43">
          <cell r="A43" t="str">
            <v>M037</v>
          </cell>
          <cell r="B43" t="str">
            <v>CERÁMICA 0.20 m X 0.20 m PARA PISO</v>
          </cell>
          <cell r="C43" t="str">
            <v>m2</v>
          </cell>
          <cell r="D43">
            <v>32000</v>
          </cell>
        </row>
        <row r="44">
          <cell r="A44" t="str">
            <v>M038</v>
          </cell>
          <cell r="B44" t="str">
            <v>CERÁMICA 0.20 m X 0.20 m BLANCA LISA PARA PARED</v>
          </cell>
          <cell r="C44" t="str">
            <v>m2</v>
          </cell>
          <cell r="D44">
            <v>27000</v>
          </cell>
        </row>
        <row r="45">
          <cell r="A45" t="str">
            <v>M039</v>
          </cell>
          <cell r="B45" t="str">
            <v>CERCHA METÁLICA SOPORTE</v>
          </cell>
          <cell r="C45" t="str">
            <v>m</v>
          </cell>
          <cell r="D45">
            <v>51600</v>
          </cell>
        </row>
        <row r="46">
          <cell r="A46" t="str">
            <v>M040</v>
          </cell>
          <cell r="B46" t="str">
            <v>CINTA DE SEÑALIZACIÓN (PELIGRO) rollo 100 m</v>
          </cell>
          <cell r="C46" t="str">
            <v>rollo</v>
          </cell>
          <cell r="D46">
            <v>26000</v>
          </cell>
        </row>
        <row r="47">
          <cell r="A47" t="str">
            <v>M041</v>
          </cell>
          <cell r="B47" t="str">
            <v>CINTA PVC V-10 SIKA O SIMILAR</v>
          </cell>
          <cell r="C47" t="str">
            <v>m</v>
          </cell>
          <cell r="D47">
            <v>24000</v>
          </cell>
        </row>
        <row r="48">
          <cell r="A48" t="str">
            <v>M042</v>
          </cell>
          <cell r="B48" t="str">
            <v>CINTA PVC V-15 SIKA O SIMILAR</v>
          </cell>
          <cell r="C48" t="str">
            <v>m</v>
          </cell>
          <cell r="D48">
            <v>37000</v>
          </cell>
        </row>
        <row r="49">
          <cell r="A49" t="str">
            <v>M043</v>
          </cell>
          <cell r="B49" t="str">
            <v>CINTA PVC O-22 SIKA O SIMILAR</v>
          </cell>
          <cell r="C49" t="str">
            <v>m</v>
          </cell>
          <cell r="D49">
            <v>57000</v>
          </cell>
        </row>
        <row r="50">
          <cell r="A50" t="str">
            <v>M044</v>
          </cell>
          <cell r="B50" t="str">
            <v>CINTA TEFLÓN</v>
          </cell>
          <cell r="C50" t="str">
            <v>m</v>
          </cell>
          <cell r="D50">
            <v>200</v>
          </cell>
        </row>
        <row r="51">
          <cell r="A51" t="str">
            <v>M045</v>
          </cell>
          <cell r="B51" t="str">
            <v>CODO SANITARIO 90°(200 mm)</v>
          </cell>
          <cell r="C51" t="str">
            <v>un</v>
          </cell>
          <cell r="D51">
            <v>352740</v>
          </cell>
        </row>
        <row r="52">
          <cell r="A52" t="str">
            <v>M046</v>
          </cell>
          <cell r="B52" t="str">
            <v>CODO SANITARIO 90°(315 mm)</v>
          </cell>
          <cell r="C52" t="str">
            <v>un</v>
          </cell>
          <cell r="D52">
            <v>1086223</v>
          </cell>
        </row>
        <row r="53">
          <cell r="A53" t="str">
            <v>M047</v>
          </cell>
          <cell r="B53" t="str">
            <v>COLLAR DE DERIVACIÓN DE 2" X 1/2"</v>
          </cell>
          <cell r="C53" t="str">
            <v>un</v>
          </cell>
          <cell r="D53">
            <v>21921</v>
          </cell>
        </row>
        <row r="54">
          <cell r="A54" t="str">
            <v>M048</v>
          </cell>
          <cell r="B54" t="str">
            <v>COLLAR DE DERIVACIÓN DE 2 1/2" X 1/2"</v>
          </cell>
          <cell r="C54" t="str">
            <v>un</v>
          </cell>
          <cell r="D54">
            <v>23226</v>
          </cell>
        </row>
        <row r="55">
          <cell r="A55" t="str">
            <v>M049</v>
          </cell>
          <cell r="B55" t="str">
            <v>COLLAR DE DERIVACIÓN DE 3" X 1/2"</v>
          </cell>
          <cell r="C55" t="str">
            <v>un</v>
          </cell>
          <cell r="D55">
            <v>32493</v>
          </cell>
        </row>
        <row r="56">
          <cell r="A56" t="str">
            <v>M050</v>
          </cell>
          <cell r="B56" t="str">
            <v>COLLAR DE DERIVACIÓN DE 4" X 1/2"</v>
          </cell>
          <cell r="C56" t="str">
            <v>un</v>
          </cell>
          <cell r="D56">
            <v>36902</v>
          </cell>
        </row>
        <row r="57">
          <cell r="A57" t="str">
            <v>M051</v>
          </cell>
          <cell r="B57" t="str">
            <v>COLLAR DE DERIVACIÓN DE 6" X 1/2"</v>
          </cell>
          <cell r="C57" t="str">
            <v>un</v>
          </cell>
          <cell r="D57">
            <v>46907</v>
          </cell>
        </row>
        <row r="58">
          <cell r="A58" t="str">
            <v>M052</v>
          </cell>
          <cell r="B58" t="str">
            <v>CONCRETO SIMPLE F'C 10.5 MPa (105 kg/cm2) PREMEZCLADO</v>
          </cell>
          <cell r="C58" t="str">
            <v>m3</v>
          </cell>
          <cell r="D58">
            <v>502700</v>
          </cell>
        </row>
        <row r="59">
          <cell r="A59" t="str">
            <v>M053</v>
          </cell>
          <cell r="B59" t="str">
            <v>CONCRETO SIMPLE F'C 14 MPa (140 kg/cm2) PREMEZCLADO</v>
          </cell>
          <cell r="C59" t="str">
            <v>m3</v>
          </cell>
          <cell r="D59">
            <v>566940</v>
          </cell>
        </row>
        <row r="60">
          <cell r="A60" t="str">
            <v>M054</v>
          </cell>
          <cell r="B60" t="str">
            <v>CONCRETO SIMPLE F'C 17.5 MPa (175 kg/cm2) PREMEZCLADO</v>
          </cell>
          <cell r="C60" t="str">
            <v>m3</v>
          </cell>
          <cell r="D60">
            <v>603900</v>
          </cell>
        </row>
        <row r="61">
          <cell r="A61" t="str">
            <v>M055</v>
          </cell>
          <cell r="B61" t="str">
            <v>CONCRETO SIMPLE F'C 21 MPa (210 kg/cm2) PREMEZCLADO</v>
          </cell>
          <cell r="C61" t="str">
            <v>m3</v>
          </cell>
          <cell r="D61">
            <v>717860</v>
          </cell>
        </row>
        <row r="62">
          <cell r="A62" t="str">
            <v>M056</v>
          </cell>
          <cell r="B62" t="str">
            <v>CONCRETO SIMPLE F'C 24.5 MPa (245 kg/cm2) PREMEZCLADO</v>
          </cell>
          <cell r="C62" t="str">
            <v>m3</v>
          </cell>
          <cell r="D62">
            <v>745140</v>
          </cell>
        </row>
        <row r="63">
          <cell r="A63" t="str">
            <v>M057</v>
          </cell>
          <cell r="B63" t="str">
            <v>CONCRETO SIMPLE F'C 28 MPa (280 kg/cm2) PREMEZCLADO</v>
          </cell>
          <cell r="C63" t="str">
            <v>m3</v>
          </cell>
          <cell r="D63">
            <v>772640</v>
          </cell>
        </row>
        <row r="64">
          <cell r="A64" t="str">
            <v>M058</v>
          </cell>
          <cell r="B64" t="str">
            <v>CONCRETO SIMPLE F'C 7 MPa (70 kg/cm2) PREMEZCLADO</v>
          </cell>
          <cell r="C64" t="str">
            <v>m3</v>
          </cell>
          <cell r="D64">
            <v>464420</v>
          </cell>
        </row>
        <row r="65">
          <cell r="A65" t="str">
            <v>M059</v>
          </cell>
          <cell r="B65" t="str">
            <v>CONCRETO SIMPLE F'C 14 MPa (140 kg/cm2) MEZCLADO EN OBRA</v>
          </cell>
          <cell r="C65" t="str">
            <v>m3</v>
          </cell>
          <cell r="D65">
            <v>1302774</v>
          </cell>
        </row>
        <row r="66">
          <cell r="A66" t="str">
            <v>M060</v>
          </cell>
          <cell r="B66" t="str">
            <v>CONCRETO SIMPLE F'C 17.5 MPa (175 kg/cm2) MEZCLADO EN OBRA</v>
          </cell>
          <cell r="C66" t="str">
            <v>m3</v>
          </cell>
          <cell r="D66">
            <v>1305222</v>
          </cell>
        </row>
        <row r="67">
          <cell r="A67" t="str">
            <v>M061</v>
          </cell>
          <cell r="B67" t="str">
            <v>CONCRETO SIMPLE F'C 21 MPa (210 kg/cm2) MEZCLADO EN OBRA</v>
          </cell>
          <cell r="C67" t="str">
            <v>m3</v>
          </cell>
          <cell r="D67">
            <v>1535810</v>
          </cell>
        </row>
        <row r="68">
          <cell r="A68" t="str">
            <v>M062</v>
          </cell>
          <cell r="B68" t="str">
            <v>CONCRETO SIMPLE F'C 24.5 MPa (245 kg/cm2) MEZCLADO EN OBRA</v>
          </cell>
          <cell r="C68" t="str">
            <v>m3</v>
          </cell>
          <cell r="D68">
            <v>1520059</v>
          </cell>
        </row>
        <row r="69">
          <cell r="A69" t="str">
            <v>M063</v>
          </cell>
          <cell r="B69" t="str">
            <v>CONCRETO SIMPLE F'C 28 MPa (280 kg/cm2) MEZCLADO EN OBRA</v>
          </cell>
          <cell r="C69" t="str">
            <v>m3</v>
          </cell>
          <cell r="D69">
            <v>1572056</v>
          </cell>
        </row>
        <row r="70">
          <cell r="A70" t="str">
            <v>M064</v>
          </cell>
          <cell r="B70" t="str">
            <v>CONO DE REDUCCIÓN EN CONCRETO Ø=1.20 m, H=0.80 m, Prefabr</v>
          </cell>
          <cell r="C70" t="str">
            <v>un</v>
          </cell>
          <cell r="D70">
            <v>639000</v>
          </cell>
        </row>
        <row r="71">
          <cell r="A71" t="str">
            <v>M065</v>
          </cell>
          <cell r="B71" t="str">
            <v>CONOS DE GUÍA</v>
          </cell>
          <cell r="C71" t="str">
            <v>un</v>
          </cell>
          <cell r="D71">
            <v>61600</v>
          </cell>
        </row>
        <row r="72">
          <cell r="A72" t="str">
            <v>M066</v>
          </cell>
          <cell r="B72" t="str">
            <v>CORREAS METÁLICAS</v>
          </cell>
          <cell r="C72" t="str">
            <v>m</v>
          </cell>
          <cell r="D72">
            <v>32000</v>
          </cell>
        </row>
        <row r="73">
          <cell r="A73" t="str">
            <v>M067</v>
          </cell>
          <cell r="B73" t="str">
            <v>CORTADORA PAVIMENTO CONCRETO</v>
          </cell>
          <cell r="C73" t="str">
            <v>día</v>
          </cell>
          <cell r="D73">
            <v>90000</v>
          </cell>
        </row>
        <row r="74">
          <cell r="A74" t="str">
            <v>M068</v>
          </cell>
          <cell r="B74" t="str">
            <v>CORTADORA Y DOBLADORA</v>
          </cell>
          <cell r="C74" t="str">
            <v>hr</v>
          </cell>
          <cell r="D74">
            <v>120000</v>
          </cell>
        </row>
        <row r="75">
          <cell r="A75" t="str">
            <v>M069</v>
          </cell>
          <cell r="B75" t="str">
            <v>CURADO</v>
          </cell>
          <cell r="C75" t="str">
            <v>gal</v>
          </cell>
          <cell r="D75">
            <v>6600</v>
          </cell>
        </row>
        <row r="76">
          <cell r="A76" t="str">
            <v>M070</v>
          </cell>
          <cell r="B76" t="str">
            <v>DADO EN MADERA</v>
          </cell>
          <cell r="C76" t="str">
            <v>un</v>
          </cell>
          <cell r="D76">
            <v>5000</v>
          </cell>
        </row>
        <row r="77">
          <cell r="A77" t="str">
            <v>M071</v>
          </cell>
          <cell r="B77" t="str">
            <v>EMPAQUE VÁLVULA 10" - 12"</v>
          </cell>
          <cell r="C77" t="str">
            <v>un</v>
          </cell>
          <cell r="D77">
            <v>35000</v>
          </cell>
        </row>
        <row r="78">
          <cell r="A78" t="str">
            <v>M072</v>
          </cell>
          <cell r="B78" t="str">
            <v>EMPAQUE VÁLVULA 2" - 4"</v>
          </cell>
          <cell r="C78" t="str">
            <v>un</v>
          </cell>
          <cell r="D78">
            <v>15400</v>
          </cell>
        </row>
        <row r="79">
          <cell r="A79" t="str">
            <v>M073</v>
          </cell>
          <cell r="B79" t="str">
            <v>EMPAQUE VÁLVULA 6" - 8"</v>
          </cell>
          <cell r="C79" t="str">
            <v>un</v>
          </cell>
          <cell r="D79">
            <v>26400</v>
          </cell>
        </row>
        <row r="80">
          <cell r="A80" t="str">
            <v>M074</v>
          </cell>
          <cell r="B80" t="str">
            <v>ENCHAPE CERÁMICO BLANCO 0.20 m X 0.20 m</v>
          </cell>
          <cell r="C80" t="str">
            <v>m2</v>
          </cell>
          <cell r="D80">
            <v>34200</v>
          </cell>
        </row>
        <row r="81">
          <cell r="A81" t="str">
            <v>M075</v>
          </cell>
          <cell r="B81" t="str">
            <v>ESCALERA DE GATO EN TUBERÍA DE ACERO S/DISEÑO (INCLUYE ANCLAJE)</v>
          </cell>
          <cell r="C81" t="str">
            <v>m</v>
          </cell>
          <cell r="D81">
            <v>110000</v>
          </cell>
        </row>
        <row r="82">
          <cell r="A82" t="str">
            <v>M076</v>
          </cell>
          <cell r="B82" t="str">
            <v>ESCALONES EN VARILLA 1" corrugada</v>
          </cell>
          <cell r="C82" t="str">
            <v>un</v>
          </cell>
          <cell r="D82">
            <v>44000</v>
          </cell>
        </row>
        <row r="83">
          <cell r="A83" t="str">
            <v>M077</v>
          </cell>
          <cell r="B83" t="str">
            <v>ESCALONES EN VARILLA 3/4" corrugada</v>
          </cell>
          <cell r="C83" t="str">
            <v>un</v>
          </cell>
          <cell r="D83">
            <v>36000</v>
          </cell>
        </row>
        <row r="84">
          <cell r="A84" t="str">
            <v>M078</v>
          </cell>
          <cell r="B84" t="str">
            <v>ESCALONES EN VARILLA 5/8" corrugada</v>
          </cell>
          <cell r="C84" t="str">
            <v>un</v>
          </cell>
          <cell r="D84">
            <v>32000</v>
          </cell>
        </row>
        <row r="85">
          <cell r="A85" t="str">
            <v>M079</v>
          </cell>
          <cell r="B85" t="str">
            <v>ESCALONES EN VARILLA 1/2" corrugada</v>
          </cell>
          <cell r="C85" t="str">
            <v>un</v>
          </cell>
          <cell r="D85">
            <v>20000</v>
          </cell>
        </row>
        <row r="86">
          <cell r="A86" t="str">
            <v>M080</v>
          </cell>
          <cell r="B86" t="str">
            <v>ESMALTE SINTÉTICO BRILLANTE</v>
          </cell>
          <cell r="C86" t="str">
            <v>gal</v>
          </cell>
          <cell r="D86">
            <v>136800</v>
          </cell>
        </row>
        <row r="87">
          <cell r="A87" t="str">
            <v>M081</v>
          </cell>
          <cell r="B87" t="str">
            <v>ESMALTE SINTÉTICO MATE</v>
          </cell>
          <cell r="C87" t="str">
            <v>gal</v>
          </cell>
          <cell r="D87">
            <v>99000</v>
          </cell>
        </row>
        <row r="88">
          <cell r="A88" t="str">
            <v>M082</v>
          </cell>
          <cell r="B88" t="str">
            <v>ESPUMA DE POLIETILENO</v>
          </cell>
          <cell r="C88" t="str">
            <v>l</v>
          </cell>
          <cell r="D88">
            <v>30000</v>
          </cell>
        </row>
        <row r="89">
          <cell r="A89" t="str">
            <v>M083</v>
          </cell>
          <cell r="B89" t="str">
            <v>ESTACA DE MADERA</v>
          </cell>
          <cell r="C89" t="str">
            <v>un</v>
          </cell>
          <cell r="D89">
            <v>2500</v>
          </cell>
        </row>
        <row r="90">
          <cell r="A90" t="str">
            <v>M084</v>
          </cell>
          <cell r="B90" t="str">
            <v>GANCHO PARA TEJA ONDULADA</v>
          </cell>
          <cell r="C90" t="str">
            <v>un</v>
          </cell>
          <cell r="D90">
            <v>740</v>
          </cell>
        </row>
        <row r="91">
          <cell r="A91" t="str">
            <v>M085</v>
          </cell>
          <cell r="B91" t="str">
            <v>GEOTEXTIL PAVCO NO TEJIDO 1600</v>
          </cell>
          <cell r="C91" t="str">
            <v>m2</v>
          </cell>
          <cell r="D91">
            <v>6200</v>
          </cell>
        </row>
        <row r="92">
          <cell r="A92" t="str">
            <v>M086</v>
          </cell>
          <cell r="B92" t="str">
            <v>GEOTEXTIL PAVCO NO TEJIDO 2000</v>
          </cell>
          <cell r="C92" t="str">
            <v>m2</v>
          </cell>
          <cell r="D92">
            <v>6200</v>
          </cell>
        </row>
        <row r="93">
          <cell r="A93" t="str">
            <v>M087</v>
          </cell>
          <cell r="B93" t="str">
            <v>GRANITO BLANCO O MIXTO No. 2</v>
          </cell>
          <cell r="C93" t="str">
            <v>saco</v>
          </cell>
          <cell r="D93">
            <v>33000</v>
          </cell>
        </row>
        <row r="94">
          <cell r="A94" t="str">
            <v>M088</v>
          </cell>
          <cell r="B94" t="str">
            <v>GRAVA 1/2"</v>
          </cell>
          <cell r="C94" t="str">
            <v>m3</v>
          </cell>
          <cell r="D94">
            <v>638400</v>
          </cell>
        </row>
        <row r="95">
          <cell r="A95" t="str">
            <v>M089</v>
          </cell>
          <cell r="B95" t="str">
            <v>GRAVA 3/4"</v>
          </cell>
          <cell r="C95" t="str">
            <v>m3</v>
          </cell>
          <cell r="D95">
            <v>638400</v>
          </cell>
        </row>
        <row r="96">
          <cell r="A96" t="str">
            <v>M090</v>
          </cell>
          <cell r="B96" t="str">
            <v>GRAVA 1"</v>
          </cell>
          <cell r="C96" t="str">
            <v>m3</v>
          </cell>
          <cell r="D96">
            <v>638400</v>
          </cell>
        </row>
        <row r="97">
          <cell r="A97" t="str">
            <v>M091</v>
          </cell>
          <cell r="B97" t="str">
            <v>GRIFERÍA PARA DUCHA</v>
          </cell>
          <cell r="C97" t="str">
            <v>un</v>
          </cell>
          <cell r="D97">
            <v>275400</v>
          </cell>
        </row>
        <row r="98">
          <cell r="A98" t="str">
            <v>M092</v>
          </cell>
          <cell r="B98" t="str">
            <v>GUARDA ESCOBA EN TABLETA TIPO GRES</v>
          </cell>
          <cell r="C98" t="str">
            <v>m</v>
          </cell>
          <cell r="D98">
            <v>7400</v>
          </cell>
        </row>
        <row r="99">
          <cell r="A99" t="str">
            <v>M093</v>
          </cell>
          <cell r="B99" t="str">
            <v>HIDROSELLOS</v>
          </cell>
          <cell r="C99" t="str">
            <v>un</v>
          </cell>
          <cell r="D99">
            <v>10200</v>
          </cell>
        </row>
        <row r="100">
          <cell r="A100" t="str">
            <v>M094</v>
          </cell>
          <cell r="B100" t="str">
            <v>HIDROSELLOS DE 8"</v>
          </cell>
          <cell r="C100" t="str">
            <v>un</v>
          </cell>
          <cell r="D100">
            <v>8300</v>
          </cell>
        </row>
        <row r="101">
          <cell r="A101" t="str">
            <v>M095</v>
          </cell>
          <cell r="B101" t="str">
            <v>HIPOCLORITO DE SODIO</v>
          </cell>
          <cell r="C101" t="str">
            <v>gr</v>
          </cell>
          <cell r="D101">
            <v>10</v>
          </cell>
        </row>
        <row r="102">
          <cell r="A102" t="str">
            <v>M096</v>
          </cell>
          <cell r="B102" t="str">
            <v>ICOPOR DE ALTA DENSIDAD e= 3 cm</v>
          </cell>
          <cell r="C102" t="str">
            <v>m2</v>
          </cell>
          <cell r="D102">
            <v>25000</v>
          </cell>
        </row>
        <row r="103">
          <cell r="A103" t="str">
            <v>M097</v>
          </cell>
          <cell r="B103" t="str">
            <v>IMPERMEABILIZANTE PARA MORTERO (SIKA 1 O SIMILAR)</v>
          </cell>
          <cell r="C103" t="str">
            <v>kg</v>
          </cell>
          <cell r="D103">
            <v>13400</v>
          </cell>
        </row>
        <row r="104">
          <cell r="A104" t="str">
            <v>M098</v>
          </cell>
          <cell r="B104" t="str">
            <v>JABÓN EN POLVO</v>
          </cell>
          <cell r="C104" t="str">
            <v>kg</v>
          </cell>
          <cell r="D104">
            <v>5600</v>
          </cell>
        </row>
        <row r="105">
          <cell r="A105" t="str">
            <v>M099</v>
          </cell>
          <cell r="B105" t="str">
            <v>JUEGO DE INCRUSTACIONES</v>
          </cell>
          <cell r="C105" t="str">
            <v>un</v>
          </cell>
          <cell r="D105">
            <v>148000</v>
          </cell>
        </row>
        <row r="106">
          <cell r="A106" t="str">
            <v>M100</v>
          </cell>
          <cell r="B106" t="str">
            <v>KIT LABORATORIO DE AGUA POTABLE</v>
          </cell>
          <cell r="C106" t="str">
            <v>un</v>
          </cell>
          <cell r="D106">
            <v>3700000</v>
          </cell>
        </row>
        <row r="107">
          <cell r="A107" t="str">
            <v>M101</v>
          </cell>
          <cell r="B107" t="str">
            <v>LADRILLO COMÚN</v>
          </cell>
          <cell r="C107" t="str">
            <v>un</v>
          </cell>
          <cell r="D107">
            <v>920</v>
          </cell>
        </row>
        <row r="108">
          <cell r="A108" t="str">
            <v>M102</v>
          </cell>
          <cell r="B108" t="str">
            <v>LADRILLO PORTANTE PRENSADO</v>
          </cell>
          <cell r="C108" t="str">
            <v>un</v>
          </cell>
          <cell r="D108">
            <v>2100</v>
          </cell>
        </row>
        <row r="109">
          <cell r="A109" t="str">
            <v>M103</v>
          </cell>
          <cell r="B109" t="str">
            <v>LADRILLO RECOCIDO</v>
          </cell>
          <cell r="C109" t="str">
            <v>un</v>
          </cell>
          <cell r="D109">
            <v>1020</v>
          </cell>
        </row>
        <row r="110">
          <cell r="A110" t="str">
            <v>M104</v>
          </cell>
          <cell r="B110" t="str">
            <v>LADRILLO RECOCIDO OSCURO</v>
          </cell>
          <cell r="C110" t="str">
            <v>un</v>
          </cell>
          <cell r="D110">
            <v>1020</v>
          </cell>
        </row>
        <row r="111">
          <cell r="A111" t="str">
            <v>M105</v>
          </cell>
          <cell r="B111" t="str">
            <v>LÁMINA ALFAJOR 3/16" (1 m X 3 m)</v>
          </cell>
          <cell r="C111" t="str">
            <v>un</v>
          </cell>
          <cell r="D111">
            <v>270000</v>
          </cell>
        </row>
        <row r="112">
          <cell r="A112" t="str">
            <v>M106</v>
          </cell>
          <cell r="B112" t="str">
            <v>LÁMINA METÁLICA Cal. 22</v>
          </cell>
          <cell r="C112" t="str">
            <v>m2</v>
          </cell>
          <cell r="D112">
            <v>756000</v>
          </cell>
        </row>
        <row r="113">
          <cell r="A113" t="str">
            <v>M107</v>
          </cell>
          <cell r="B113" t="str">
            <v>LAVAMANOS CON GRIFERÍA</v>
          </cell>
          <cell r="C113" t="str">
            <v>un</v>
          </cell>
          <cell r="D113">
            <v>240000</v>
          </cell>
        </row>
        <row r="114">
          <cell r="A114" t="str">
            <v>M108</v>
          </cell>
          <cell r="B114" t="str">
            <v>LIMPIADOR PVC 1/4 gal</v>
          </cell>
          <cell r="C114" t="str">
            <v>un</v>
          </cell>
          <cell r="D114">
            <v>54000</v>
          </cell>
        </row>
        <row r="115">
          <cell r="A115" t="str">
            <v>M109</v>
          </cell>
          <cell r="B115" t="str">
            <v>LLAVE TERMINAL TIPO JARDÍN</v>
          </cell>
          <cell r="C115" t="str">
            <v>un</v>
          </cell>
          <cell r="D115">
            <v>30000</v>
          </cell>
        </row>
        <row r="116">
          <cell r="A116" t="str">
            <v>M110</v>
          </cell>
          <cell r="B116" t="str">
            <v>LUBRICANTES PARA TUBERÍA (500 g)</v>
          </cell>
          <cell r="C116" t="str">
            <v>lb</v>
          </cell>
          <cell r="D116">
            <v>27200</v>
          </cell>
        </row>
        <row r="117">
          <cell r="A117" t="str">
            <v>M111</v>
          </cell>
          <cell r="B117" t="str">
            <v>MADERA ROLLIZA d=10 cm</v>
          </cell>
          <cell r="C117" t="str">
            <v>m</v>
          </cell>
          <cell r="D117">
            <v>12000</v>
          </cell>
        </row>
        <row r="118">
          <cell r="A118" t="str">
            <v>M112</v>
          </cell>
          <cell r="B118" t="str">
            <v>MALLA ESLABONADA 2" x 2" CAL. 10</v>
          </cell>
          <cell r="C118" t="str">
            <v>m2</v>
          </cell>
          <cell r="D118">
            <v>21600</v>
          </cell>
        </row>
        <row r="119">
          <cell r="A119" t="str">
            <v>M113</v>
          </cell>
          <cell r="B119" t="str">
            <v>MALLA GAVIONES</v>
          </cell>
          <cell r="C119" t="str">
            <v>m3</v>
          </cell>
          <cell r="D119">
            <v>28200</v>
          </cell>
        </row>
        <row r="120">
          <cell r="A120" t="str">
            <v>M114</v>
          </cell>
          <cell r="B120" t="str">
            <v>MALLA GAVIONES PLASTIF MACCAFERRI</v>
          </cell>
          <cell r="C120" t="str">
            <v>m3</v>
          </cell>
          <cell r="D120">
            <v>45000</v>
          </cell>
        </row>
        <row r="121">
          <cell r="A121" t="str">
            <v>M115</v>
          </cell>
          <cell r="B121" t="str">
            <v>MARCO EN ÁNGULO 1 1/2" X 1 1/2"</v>
          </cell>
          <cell r="C121" t="str">
            <v>m2</v>
          </cell>
          <cell r="D121">
            <v>36400</v>
          </cell>
        </row>
        <row r="122">
          <cell r="A122" t="str">
            <v>M116</v>
          </cell>
          <cell r="B122" t="str">
            <v>MARCO EN LÁMINA COLD ROLLED CAL 18 PUERTA DE 0.90 m</v>
          </cell>
          <cell r="C122" t="str">
            <v>un</v>
          </cell>
          <cell r="D122">
            <v>143000</v>
          </cell>
        </row>
        <row r="123">
          <cell r="A123" t="str">
            <v>M117</v>
          </cell>
          <cell r="B123" t="str">
            <v>MATERIAL EXPLOSIVO</v>
          </cell>
          <cell r="C123" t="str">
            <v>lb</v>
          </cell>
          <cell r="D123">
            <v>50000</v>
          </cell>
        </row>
        <row r="124">
          <cell r="A124" t="str">
            <v>M118</v>
          </cell>
          <cell r="B124" t="str">
            <v>MEDIDOR VOLUMÉTRICO DE 1/2"</v>
          </cell>
          <cell r="C124" t="str">
            <v>un</v>
          </cell>
          <cell r="D124">
            <v>153000</v>
          </cell>
        </row>
        <row r="125">
          <cell r="A125" t="str">
            <v>M119</v>
          </cell>
          <cell r="B125" t="str">
            <v>MEDIDOR VOLUMÉTRICO DE 3/4"</v>
          </cell>
          <cell r="C125" t="str">
            <v>un</v>
          </cell>
          <cell r="D125">
            <v>190000</v>
          </cell>
        </row>
        <row r="126">
          <cell r="A126" t="str">
            <v>M120</v>
          </cell>
          <cell r="B126" t="str">
            <v>MORTERO F'm 14 MPa (140 kg/cm2) PREMEZCLADO</v>
          </cell>
          <cell r="C126" t="str">
            <v>m3</v>
          </cell>
          <cell r="D126">
            <v>550000</v>
          </cell>
        </row>
        <row r="127">
          <cell r="A127" t="str">
            <v>M121</v>
          </cell>
          <cell r="B127" t="str">
            <v>MORTERO F'm 17.5 MPa (175 kg/cm2) PREMEZCLADO</v>
          </cell>
          <cell r="C127" t="str">
            <v>m3</v>
          </cell>
          <cell r="D127">
            <v>582780</v>
          </cell>
        </row>
        <row r="128">
          <cell r="A128" t="str">
            <v>M122</v>
          </cell>
          <cell r="B128" t="str">
            <v>MORTERO F'm 21 MPa (210 kg/cm2) PREMEZCLADO</v>
          </cell>
          <cell r="C128" t="str">
            <v>m3</v>
          </cell>
          <cell r="D128">
            <v>625900</v>
          </cell>
        </row>
        <row r="129">
          <cell r="A129" t="str">
            <v>M123</v>
          </cell>
          <cell r="B129" t="str">
            <v>MORTERO F'm 14 MPa (140 kg/cm2) MEZCLADO EN OBRA</v>
          </cell>
          <cell r="C129" t="str">
            <v>m3</v>
          </cell>
          <cell r="D129">
            <v>772195</v>
          </cell>
        </row>
        <row r="130">
          <cell r="A130" t="str">
            <v>M124</v>
          </cell>
          <cell r="B130" t="str">
            <v>MORTERO F'm 17.5 MPa (175 kg/cm2) MEZCLADO EN OBRA</v>
          </cell>
          <cell r="C130" t="str">
            <v>m3</v>
          </cell>
          <cell r="D130">
            <v>659838</v>
          </cell>
        </row>
        <row r="131">
          <cell r="A131" t="str">
            <v>M125</v>
          </cell>
          <cell r="B131" t="str">
            <v>MORTERO F'm 21 MPa (210 kg/cm2) MEZCLADO EN OBRA</v>
          </cell>
          <cell r="C131" t="str">
            <v>m3</v>
          </cell>
          <cell r="D131">
            <v>909099</v>
          </cell>
        </row>
        <row r="132">
          <cell r="A132" t="str">
            <v>M126</v>
          </cell>
          <cell r="B132" t="str">
            <v>PAVIMENTO RÍGIDO (MR 39 kg/cm2)</v>
          </cell>
          <cell r="C132" t="str">
            <v>m3</v>
          </cell>
          <cell r="D132">
            <v>600000</v>
          </cell>
        </row>
        <row r="133">
          <cell r="A133" t="str">
            <v>M127</v>
          </cell>
          <cell r="B133" t="str">
            <v>PAVIMENTO RÍGIDO (MR 41 kg/cm2)</v>
          </cell>
          <cell r="C133" t="str">
            <v>m3</v>
          </cell>
          <cell r="D133">
            <v>652000</v>
          </cell>
        </row>
        <row r="134">
          <cell r="A134" t="str">
            <v>M128</v>
          </cell>
          <cell r="B134" t="str">
            <v>PAVIMENTO RÍGIDO (MR 43 kg/cm2)</v>
          </cell>
          <cell r="C134" t="str">
            <v>m3</v>
          </cell>
          <cell r="D134">
            <v>704000</v>
          </cell>
        </row>
        <row r="135">
          <cell r="A135" t="str">
            <v>M129</v>
          </cell>
          <cell r="B135" t="str">
            <v>PAVIMENTOS EN ADOQUIN</v>
          </cell>
          <cell r="C135" t="str">
            <v>m2</v>
          </cell>
          <cell r="D135">
            <v>71000</v>
          </cell>
        </row>
        <row r="136">
          <cell r="A136" t="str">
            <v>M130</v>
          </cell>
          <cell r="B136" t="str">
            <v>PERFIL TUBULAR ESTRUCTURAL ASTM 500 GRADO C</v>
          </cell>
          <cell r="C136" t="str">
            <v>kg</v>
          </cell>
          <cell r="D136">
            <v>6400</v>
          </cell>
        </row>
        <row r="137">
          <cell r="A137" t="str">
            <v>M131</v>
          </cell>
          <cell r="B137" t="str">
            <v>PIEDRA MEDIA ZONGA</v>
          </cell>
          <cell r="C137" t="str">
            <v>m3</v>
          </cell>
          <cell r="D137">
            <v>62400</v>
          </cell>
        </row>
        <row r="138">
          <cell r="A138" t="str">
            <v>M132</v>
          </cell>
          <cell r="B138" t="str">
            <v>PLACA CUBIERTA POZO D=100 cm</v>
          </cell>
          <cell r="C138" t="str">
            <v>un</v>
          </cell>
          <cell r="D138">
            <v>430000</v>
          </cell>
        </row>
        <row r="139">
          <cell r="A139" t="str">
            <v>M133</v>
          </cell>
          <cell r="B139" t="str">
            <v>PLACA CUBIERTA POZO D=170 cm PREFABR.</v>
          </cell>
          <cell r="C139" t="str">
            <v>un</v>
          </cell>
          <cell r="D139">
            <v>1370000</v>
          </cell>
        </row>
        <row r="140">
          <cell r="A140" t="str">
            <v>M134</v>
          </cell>
          <cell r="B140" t="str">
            <v>PLASTIMENT AD10</v>
          </cell>
          <cell r="C140" t="str">
            <v>kg</v>
          </cell>
          <cell r="D140">
            <v>17000</v>
          </cell>
        </row>
        <row r="141">
          <cell r="A141" t="str">
            <v>M135</v>
          </cell>
          <cell r="B141" t="str">
            <v>PLASTOCRETE DM O SIMILAR</v>
          </cell>
          <cell r="C141" t="str">
            <v>kg</v>
          </cell>
          <cell r="D141">
            <v>13200</v>
          </cell>
        </row>
        <row r="142">
          <cell r="A142" t="str">
            <v>M136</v>
          </cell>
          <cell r="B142" t="str">
            <v>PLATINA ACERO 3/4" X 3/16"</v>
          </cell>
          <cell r="C142" t="str">
            <v>m</v>
          </cell>
          <cell r="D142">
            <v>11000</v>
          </cell>
        </row>
        <row r="143">
          <cell r="A143" t="str">
            <v>M137</v>
          </cell>
          <cell r="B143" t="str">
            <v>PÓLVORA NEGRA</v>
          </cell>
          <cell r="C143" t="str">
            <v>lb</v>
          </cell>
          <cell r="D143">
            <v>60000</v>
          </cell>
        </row>
        <row r="144">
          <cell r="A144" t="str">
            <v>M138</v>
          </cell>
          <cell r="B144" t="str">
            <v>PORTACANDADO NEGRO NO. 4</v>
          </cell>
          <cell r="C144" t="str">
            <v>un</v>
          </cell>
          <cell r="D144">
            <v>12000</v>
          </cell>
        </row>
        <row r="145">
          <cell r="A145" t="str">
            <v>M139</v>
          </cell>
          <cell r="B145" t="str">
            <v>POSTE SEÑALIZADOR CON REFLECTIVOS</v>
          </cell>
          <cell r="C145" t="str">
            <v>un</v>
          </cell>
          <cell r="D145">
            <v>95800</v>
          </cell>
        </row>
        <row r="146">
          <cell r="A146" t="str">
            <v>M140</v>
          </cell>
          <cell r="B146" t="str">
            <v>PUERTA EN LÁMINA COLD ROLLED CAL.18 DE 0,90 M</v>
          </cell>
          <cell r="C146" t="str">
            <v>un</v>
          </cell>
          <cell r="D146">
            <v>484000</v>
          </cell>
        </row>
        <row r="147">
          <cell r="A147" t="str">
            <v>M141</v>
          </cell>
          <cell r="B147" t="str">
            <v>PUNTILLA CON CABEZA 1"</v>
          </cell>
          <cell r="C147" t="str">
            <v>kg</v>
          </cell>
          <cell r="D147">
            <v>5700</v>
          </cell>
        </row>
        <row r="148">
          <cell r="A148" t="str">
            <v>M142</v>
          </cell>
          <cell r="B148" t="str">
            <v>PUNTILLA CON CABEZA 2"</v>
          </cell>
          <cell r="C148" t="str">
            <v>kg</v>
          </cell>
          <cell r="D148">
            <v>4000</v>
          </cell>
        </row>
        <row r="149">
          <cell r="A149" t="str">
            <v>M143</v>
          </cell>
          <cell r="B149" t="str">
            <v>PUNTILLA CON CABEZA 3"</v>
          </cell>
          <cell r="C149" t="str">
            <v>kg</v>
          </cell>
          <cell r="D149">
            <v>4000</v>
          </cell>
        </row>
        <row r="150">
          <cell r="A150" t="str">
            <v>M144</v>
          </cell>
          <cell r="B150" t="str">
            <v>PUNTO ELÉCTRICO</v>
          </cell>
          <cell r="C150" t="str">
            <v>un</v>
          </cell>
          <cell r="D150">
            <v>136000</v>
          </cell>
        </row>
        <row r="151">
          <cell r="A151" t="str">
            <v>M145</v>
          </cell>
          <cell r="B151" t="str">
            <v>PUNTO HIDRÁULICO</v>
          </cell>
          <cell r="C151" t="str">
            <v>un</v>
          </cell>
          <cell r="D151">
            <v>127000</v>
          </cell>
        </row>
        <row r="152">
          <cell r="A152" t="str">
            <v>M146</v>
          </cell>
          <cell r="B152" t="str">
            <v>RACOR HG 1/2"</v>
          </cell>
          <cell r="C152" t="str">
            <v>un</v>
          </cell>
          <cell r="D152">
            <v>5000</v>
          </cell>
        </row>
        <row r="153">
          <cell r="A153" t="str">
            <v>M147</v>
          </cell>
          <cell r="B153" t="str">
            <v>REJILLA METÁLICA MARCO ANGULO 1 1/2" Y VARILLA 1" c. 5 cm</v>
          </cell>
          <cell r="C153" t="str">
            <v>m2</v>
          </cell>
          <cell r="D153">
            <v>156000</v>
          </cell>
        </row>
        <row r="154">
          <cell r="A154" t="str">
            <v>M148</v>
          </cell>
          <cell r="B154" t="str">
            <v>REGISTRO DE BOLA 1/2"</v>
          </cell>
          <cell r="C154" t="str">
            <v>un</v>
          </cell>
          <cell r="D154">
            <v>33408</v>
          </cell>
        </row>
        <row r="155">
          <cell r="A155" t="str">
            <v>M149</v>
          </cell>
          <cell r="B155" t="str">
            <v>REGISTRO DE CORTE 1/2"</v>
          </cell>
          <cell r="C155" t="str">
            <v>un</v>
          </cell>
          <cell r="D155">
            <v>25000</v>
          </cell>
        </row>
        <row r="156">
          <cell r="A156" t="str">
            <v>M150</v>
          </cell>
          <cell r="B156" t="str">
            <v>REGISTRO DE INCORPORACIÓN 1/2"</v>
          </cell>
          <cell r="C156" t="str">
            <v>un</v>
          </cell>
          <cell r="D156">
            <v>33000</v>
          </cell>
        </row>
        <row r="157">
          <cell r="A157" t="str">
            <v>M151</v>
          </cell>
          <cell r="B157" t="str">
            <v>REGLILLA EN ACRÍLICO PARA EL AFORO DE CAUDALES</v>
          </cell>
          <cell r="C157" t="str">
            <v>un</v>
          </cell>
          <cell r="D157">
            <v>70000</v>
          </cell>
        </row>
        <row r="158">
          <cell r="A158" t="str">
            <v>M152</v>
          </cell>
          <cell r="B158" t="str">
            <v>REPISA ORDINARIO 3 m</v>
          </cell>
          <cell r="C158" t="str">
            <v>m</v>
          </cell>
          <cell r="D158">
            <v>6600</v>
          </cell>
        </row>
        <row r="159">
          <cell r="A159" t="str">
            <v>M153</v>
          </cell>
          <cell r="B159" t="str">
            <v>SACO DE LONA</v>
          </cell>
          <cell r="C159" t="str">
            <v>un</v>
          </cell>
          <cell r="D159">
            <v>600</v>
          </cell>
        </row>
        <row r="160">
          <cell r="A160" t="str">
            <v>M154</v>
          </cell>
          <cell r="B160" t="str">
            <v>SANITARIO BLANCO CORONA ACUARIO CON GRIFERIA</v>
          </cell>
          <cell r="C160" t="str">
            <v>un</v>
          </cell>
          <cell r="D160">
            <v>299000</v>
          </cell>
        </row>
        <row r="161">
          <cell r="A161" t="str">
            <v>M155</v>
          </cell>
          <cell r="B161" t="str">
            <v>SARDINELES CONCRETO 0.35 m</v>
          </cell>
          <cell r="C161" t="str">
            <v>m</v>
          </cell>
          <cell r="D161">
            <v>60000</v>
          </cell>
        </row>
        <row r="162">
          <cell r="A162" t="str">
            <v>M156</v>
          </cell>
          <cell r="B162" t="str">
            <v>SARDINELES CONCRETO 0.50 m</v>
          </cell>
          <cell r="C162" t="str">
            <v>m</v>
          </cell>
          <cell r="D162">
            <v>90000</v>
          </cell>
        </row>
        <row r="163">
          <cell r="A163" t="str">
            <v>M157</v>
          </cell>
          <cell r="B163" t="str">
            <v>SECCION CILINDRICA DE POZO H= 0.25 m A 1.00 m, D=120 cm (PREFABR)</v>
          </cell>
          <cell r="C163" t="str">
            <v>un</v>
          </cell>
          <cell r="D163">
            <v>926000</v>
          </cell>
        </row>
        <row r="164">
          <cell r="A164" t="str">
            <v>M158</v>
          </cell>
          <cell r="B164" t="str">
            <v>SEÑALES PREVENTIVAS , SEÑALES REGLAMENTARIAS</v>
          </cell>
          <cell r="C164" t="str">
            <v>un</v>
          </cell>
          <cell r="D164">
            <v>256000</v>
          </cell>
        </row>
        <row r="165">
          <cell r="A165" t="str">
            <v>M159</v>
          </cell>
          <cell r="B165" t="str">
            <v>SEPAROL (15KG)</v>
          </cell>
          <cell r="C165" t="str">
            <v>kg</v>
          </cell>
          <cell r="D165">
            <v>29000</v>
          </cell>
        </row>
        <row r="166">
          <cell r="A166" t="str">
            <v>M160</v>
          </cell>
          <cell r="B166" t="str">
            <v>SERVILLETAS</v>
          </cell>
          <cell r="C166" t="str">
            <v>un</v>
          </cell>
          <cell r="D166">
            <v>120</v>
          </cell>
        </row>
        <row r="167">
          <cell r="A167" t="str">
            <v>M161</v>
          </cell>
          <cell r="B167" t="str">
            <v>SIKA 2</v>
          </cell>
          <cell r="C167" t="str">
            <v>kg</v>
          </cell>
          <cell r="D167">
            <v>34000</v>
          </cell>
        </row>
        <row r="168">
          <cell r="A168" t="str">
            <v>M162</v>
          </cell>
          <cell r="B168" t="str">
            <v>SIKA SET L</v>
          </cell>
          <cell r="C168" t="str">
            <v>kg</v>
          </cell>
          <cell r="D168">
            <v>14000</v>
          </cell>
        </row>
        <row r="169">
          <cell r="A169" t="str">
            <v>M163</v>
          </cell>
          <cell r="B169" t="str">
            <v>SIKADUR-32 PRIMER</v>
          </cell>
          <cell r="C169" t="str">
            <v>kg</v>
          </cell>
          <cell r="D169">
            <v>110000</v>
          </cell>
        </row>
        <row r="170">
          <cell r="A170" t="str">
            <v>M164</v>
          </cell>
          <cell r="B170" t="str">
            <v>SIKAFIBER FE 530 35 GH</v>
          </cell>
          <cell r="C170" t="str">
            <v>kg</v>
          </cell>
          <cell r="D170">
            <v>24000</v>
          </cell>
        </row>
        <row r="171">
          <cell r="A171" t="str">
            <v>M165</v>
          </cell>
          <cell r="B171" t="str">
            <v>SIKAFIBER FORCE PP PE 700 55</v>
          </cell>
          <cell r="C171" t="str">
            <v>kg</v>
          </cell>
          <cell r="D171">
            <v>28000</v>
          </cell>
        </row>
        <row r="172">
          <cell r="A172" t="str">
            <v>M166</v>
          </cell>
          <cell r="B172" t="str">
            <v>SIKAFLEX 15 LM SL</v>
          </cell>
          <cell r="C172" t="str">
            <v>kg</v>
          </cell>
          <cell r="D172">
            <v>96000</v>
          </cell>
        </row>
        <row r="173">
          <cell r="A173" t="str">
            <v>M167</v>
          </cell>
          <cell r="B173" t="str">
            <v>SIKAFLEX 221</v>
          </cell>
          <cell r="C173" t="str">
            <v>kg</v>
          </cell>
          <cell r="D173">
            <v>64000</v>
          </cell>
        </row>
        <row r="174">
          <cell r="A174" t="str">
            <v>M168</v>
          </cell>
          <cell r="B174" t="str">
            <v>SIKAFLUID</v>
          </cell>
          <cell r="C174" t="str">
            <v>kg</v>
          </cell>
          <cell r="D174">
            <v>9600</v>
          </cell>
        </row>
        <row r="175">
          <cell r="A175" t="str">
            <v>M169</v>
          </cell>
          <cell r="B175" t="str">
            <v>SILLA TEE (160 mm x 160 mm)</v>
          </cell>
          <cell r="C175" t="str">
            <v>un</v>
          </cell>
          <cell r="D175">
            <v>90304</v>
          </cell>
        </row>
        <row r="176">
          <cell r="A176" t="str">
            <v>M170</v>
          </cell>
          <cell r="B176" t="str">
            <v>SILLA TEE (200 mm x 160 mm)</v>
          </cell>
          <cell r="C176" t="str">
            <v>un</v>
          </cell>
          <cell r="D176">
            <v>110608</v>
          </cell>
        </row>
        <row r="177">
          <cell r="A177" t="str">
            <v>M171</v>
          </cell>
          <cell r="B177" t="str">
            <v>SILLA TEE (250 mm x 160 mm)</v>
          </cell>
          <cell r="C177" t="str">
            <v>un</v>
          </cell>
          <cell r="D177">
            <v>128260</v>
          </cell>
        </row>
        <row r="178">
          <cell r="A178" t="str">
            <v>M172</v>
          </cell>
          <cell r="B178" t="str">
            <v>SILLA TEE (315 mm x 160 mm)</v>
          </cell>
          <cell r="C178" t="str">
            <v>un</v>
          </cell>
          <cell r="D178">
            <v>198844</v>
          </cell>
        </row>
        <row r="179">
          <cell r="A179" t="str">
            <v>M173</v>
          </cell>
          <cell r="B179" t="str">
            <v>SISTEMA DE DOSIFICACIÓN DE HIPOCLORITO DE SODIO</v>
          </cell>
          <cell r="C179" t="str">
            <v>un</v>
          </cell>
          <cell r="D179">
            <v>400000</v>
          </cell>
        </row>
        <row r="180">
          <cell r="A180" t="str">
            <v>M174</v>
          </cell>
          <cell r="B180" t="str">
            <v>SOLDADURA E70XX ELECTRODOS DE 70,000 psi</v>
          </cell>
          <cell r="C180" t="str">
            <v>kg</v>
          </cell>
          <cell r="D180">
            <v>12600</v>
          </cell>
        </row>
        <row r="181">
          <cell r="A181" t="str">
            <v>M175</v>
          </cell>
          <cell r="B181" t="str">
            <v>SOLDADURA MIG</v>
          </cell>
          <cell r="C181" t="str">
            <v>kg</v>
          </cell>
          <cell r="D181">
            <v>17300</v>
          </cell>
        </row>
        <row r="182">
          <cell r="A182" t="str">
            <v>M176</v>
          </cell>
          <cell r="B182" t="str">
            <v>SOLDADURA PVC 1/4 gal</v>
          </cell>
          <cell r="C182" t="str">
            <v>un</v>
          </cell>
          <cell r="D182">
            <v>111400</v>
          </cell>
        </row>
        <row r="183">
          <cell r="A183" t="str">
            <v>M177</v>
          </cell>
          <cell r="B183" t="str">
            <v>BARANDA METÁLICA EN TUBO H.G. 1 1/2" TERMINADA Y PINTADA</v>
          </cell>
          <cell r="C183" t="str">
            <v>m</v>
          </cell>
          <cell r="D183">
            <v>310000</v>
          </cell>
        </row>
        <row r="184">
          <cell r="A184" t="str">
            <v>M178</v>
          </cell>
          <cell r="B184" t="str">
            <v>VENTANERÍA EN LÁMINA COLD ROLLED CON VIDRIO 4 mm</v>
          </cell>
          <cell r="C184" t="str">
            <v>m2</v>
          </cell>
          <cell r="D184">
            <v>275000</v>
          </cell>
        </row>
        <row r="185">
          <cell r="A185" t="str">
            <v>M179</v>
          </cell>
          <cell r="B185" t="str">
            <v xml:space="preserve">VENTANERÍA EN LÁMINA COLD ROLLED CON PERSIANA </v>
          </cell>
          <cell r="C185" t="str">
            <v>m2</v>
          </cell>
          <cell r="D185">
            <v>275000</v>
          </cell>
        </row>
        <row r="186">
          <cell r="A186" t="str">
            <v>M180</v>
          </cell>
          <cell r="B186" t="str">
            <v>SUMIDERO LATERAL TIPO SL -100A</v>
          </cell>
          <cell r="C186" t="str">
            <v>un</v>
          </cell>
          <cell r="D186">
            <v>2000000</v>
          </cell>
        </row>
        <row r="187">
          <cell r="A187" t="str">
            <v>M181</v>
          </cell>
          <cell r="B187" t="str">
            <v>SUMIDERO LATERAL TIPO SL -150A</v>
          </cell>
          <cell r="C187" t="str">
            <v>un</v>
          </cell>
          <cell r="D187">
            <v>3050000</v>
          </cell>
        </row>
        <row r="188">
          <cell r="A188" t="str">
            <v>M182</v>
          </cell>
          <cell r="B188" t="str">
            <v>SUMIDERO LATERAL TIPO SL -200A</v>
          </cell>
          <cell r="C188" t="str">
            <v>un</v>
          </cell>
          <cell r="D188">
            <v>3550000</v>
          </cell>
        </row>
        <row r="189">
          <cell r="A189" t="str">
            <v>M183</v>
          </cell>
          <cell r="B189" t="str">
            <v>SUMIDERO LATERAL TIPO SL -250A</v>
          </cell>
          <cell r="C189" t="str">
            <v>un</v>
          </cell>
          <cell r="D189">
            <v>4310000</v>
          </cell>
        </row>
        <row r="190">
          <cell r="A190" t="str">
            <v>M184</v>
          </cell>
          <cell r="B190" t="str">
            <v>TABLA BURRA DE 0.30 m</v>
          </cell>
          <cell r="C190" t="str">
            <v>m</v>
          </cell>
          <cell r="D190">
            <v>17600</v>
          </cell>
        </row>
        <row r="191">
          <cell r="A191" t="str">
            <v>M185</v>
          </cell>
          <cell r="B191" t="str">
            <v>TABLA BURRA ORDINARIO 0.25 m</v>
          </cell>
          <cell r="C191" t="str">
            <v>m</v>
          </cell>
          <cell r="D191">
            <v>16600</v>
          </cell>
        </row>
        <row r="192">
          <cell r="A192" t="str">
            <v>M186</v>
          </cell>
          <cell r="B192" t="str">
            <v>TABLA MACHIMBRE MADERA FINA INMUNIZADA</v>
          </cell>
          <cell r="C192" t="str">
            <v>m2</v>
          </cell>
          <cell r="D192">
            <v>90000</v>
          </cell>
        </row>
        <row r="193">
          <cell r="A193" t="str">
            <v>M187</v>
          </cell>
          <cell r="B193" t="str">
            <v>TABLETA TIPO GRES DE 0.20 m X 0.20 m</v>
          </cell>
          <cell r="C193" t="str">
            <v>m2</v>
          </cell>
          <cell r="D193">
            <v>31000</v>
          </cell>
        </row>
        <row r="194">
          <cell r="A194" t="str">
            <v>M188</v>
          </cell>
          <cell r="B194" t="str">
            <v>TANQUE IMHOFF PLÁSTICO DE 500 l COLEMPAQUES</v>
          </cell>
          <cell r="C194" t="str">
            <v>m2</v>
          </cell>
          <cell r="D194">
            <v>831800</v>
          </cell>
        </row>
        <row r="195">
          <cell r="A195" t="str">
            <v>M189</v>
          </cell>
          <cell r="B195" t="str">
            <v>TAPA DE Ø = 0.70 m EN FERRO-CONCRETO</v>
          </cell>
          <cell r="C195" t="str">
            <v>un</v>
          </cell>
          <cell r="D195">
            <v>200000</v>
          </cell>
        </row>
        <row r="196">
          <cell r="A196" t="str">
            <v>M190</v>
          </cell>
          <cell r="B196" t="str">
            <v>TAPA PARA POZO D= 70 cm</v>
          </cell>
          <cell r="C196" t="str">
            <v>un</v>
          </cell>
          <cell r="D196">
            <v>234000</v>
          </cell>
        </row>
        <row r="197">
          <cell r="A197" t="str">
            <v>M191</v>
          </cell>
          <cell r="B197" t="str">
            <v>TAPA POZO INSP. Ø 0.61 m CON LLAVE DE SEGURIDAD</v>
          </cell>
          <cell r="C197" t="str">
            <v>un</v>
          </cell>
          <cell r="D197">
            <v>1430000</v>
          </cell>
        </row>
        <row r="198">
          <cell r="A198" t="str">
            <v>M192</v>
          </cell>
          <cell r="B198" t="str">
            <v>TAPA POZO INSP. Ø 0.61 m SIN LLAVE DE SEGURIDAD</v>
          </cell>
          <cell r="C198" t="str">
            <v>un</v>
          </cell>
          <cell r="D198">
            <v>1353000</v>
          </cell>
        </row>
        <row r="199">
          <cell r="A199" t="str">
            <v>M193</v>
          </cell>
          <cell r="B199" t="str">
            <v>TAPÓN PRUEBA ALCANTARILLADO 10"</v>
          </cell>
          <cell r="C199" t="str">
            <v>un</v>
          </cell>
          <cell r="D199">
            <v>1007400</v>
          </cell>
        </row>
        <row r="200">
          <cell r="A200" t="str">
            <v>M194</v>
          </cell>
          <cell r="B200" t="str">
            <v>TAPÓN PRUEBA ALCANTARILLADO 110"</v>
          </cell>
          <cell r="C200" t="str">
            <v>un</v>
          </cell>
          <cell r="D200">
            <v>11450000</v>
          </cell>
        </row>
        <row r="201">
          <cell r="A201" t="str">
            <v>M195</v>
          </cell>
          <cell r="B201" t="str">
            <v>TAPÓN PRUEBA ALCANTARILLADO 16"</v>
          </cell>
          <cell r="C201" t="str">
            <v>un</v>
          </cell>
          <cell r="D201">
            <v>2340000</v>
          </cell>
        </row>
        <row r="202">
          <cell r="A202" t="str">
            <v>M196</v>
          </cell>
          <cell r="B202" t="str">
            <v>TAPÓN PRUEBA ALCANTARILLADO 20"</v>
          </cell>
          <cell r="C202" t="str">
            <v>un</v>
          </cell>
          <cell r="D202">
            <v>4090000</v>
          </cell>
        </row>
        <row r="203">
          <cell r="A203" t="str">
            <v>M197</v>
          </cell>
          <cell r="B203" t="str">
            <v>TAPÓN PRUEBA ALCANTARILLADO 24"</v>
          </cell>
          <cell r="C203" t="str">
            <v>un</v>
          </cell>
          <cell r="D203">
            <v>6520000</v>
          </cell>
        </row>
        <row r="204">
          <cell r="A204" t="str">
            <v>M198</v>
          </cell>
          <cell r="B204" t="str">
            <v>TAPÓN PRUEBA ALCANTARILLADO 27"</v>
          </cell>
          <cell r="C204" t="str">
            <v>un</v>
          </cell>
          <cell r="D204">
            <v>8786000</v>
          </cell>
        </row>
        <row r="205">
          <cell r="A205" t="str">
            <v>M199</v>
          </cell>
          <cell r="B205" t="str">
            <v>TAPÓN PRUEBA ALCANTARILLADO 30"</v>
          </cell>
          <cell r="C205" t="str">
            <v>un</v>
          </cell>
          <cell r="D205">
            <v>11450000</v>
          </cell>
        </row>
        <row r="206">
          <cell r="A206" t="str">
            <v>M200</v>
          </cell>
          <cell r="B206" t="str">
            <v>TAPÓN PRUEBA ALCANTARILLADO 33"</v>
          </cell>
          <cell r="C206" t="str">
            <v>un</v>
          </cell>
          <cell r="D206">
            <v>11450000</v>
          </cell>
        </row>
        <row r="207">
          <cell r="A207" t="str">
            <v>M201</v>
          </cell>
          <cell r="B207" t="str">
            <v>TAPÓN PRUEBA ALCANTARILLADO 36"</v>
          </cell>
          <cell r="C207" t="str">
            <v>un</v>
          </cell>
          <cell r="D207">
            <v>11450000</v>
          </cell>
        </row>
        <row r="208">
          <cell r="A208" t="str">
            <v>M202</v>
          </cell>
          <cell r="B208" t="str">
            <v>TAPÓN PRUEBA ALCANTARILLADO 39"</v>
          </cell>
          <cell r="C208" t="str">
            <v>un</v>
          </cell>
          <cell r="D208">
            <v>11450000</v>
          </cell>
        </row>
        <row r="209">
          <cell r="A209" t="str">
            <v>M203</v>
          </cell>
          <cell r="B209" t="str">
            <v>TAPÓN PRUEBA ALCANTARILLADO 40"</v>
          </cell>
          <cell r="C209" t="str">
            <v>un</v>
          </cell>
          <cell r="D209">
            <v>11450000</v>
          </cell>
        </row>
        <row r="210">
          <cell r="A210" t="str">
            <v>M204</v>
          </cell>
          <cell r="B210" t="str">
            <v>TAPÓN PRUEBA ALCANTARILLADO 42"</v>
          </cell>
          <cell r="C210" t="str">
            <v>un</v>
          </cell>
          <cell r="D210">
            <v>11450000</v>
          </cell>
        </row>
        <row r="211">
          <cell r="A211" t="str">
            <v>M205</v>
          </cell>
          <cell r="B211" t="str">
            <v>TAPÓN PRUEBA ALCANTARILLADO 45"</v>
          </cell>
          <cell r="C211" t="str">
            <v>un</v>
          </cell>
          <cell r="D211">
            <v>11450000</v>
          </cell>
        </row>
        <row r="212">
          <cell r="A212" t="str">
            <v>M206</v>
          </cell>
          <cell r="B212" t="str">
            <v>TAPÓN PRUEBA ALCANTARILLADO 48"</v>
          </cell>
          <cell r="C212" t="str">
            <v>un</v>
          </cell>
          <cell r="D212">
            <v>11450000</v>
          </cell>
        </row>
        <row r="213">
          <cell r="A213" t="str">
            <v>M207</v>
          </cell>
          <cell r="B213" t="str">
            <v>TAPÓN PRUEBA ALCANTARILLADO 51"</v>
          </cell>
          <cell r="C213" t="str">
            <v>un</v>
          </cell>
          <cell r="D213">
            <v>11450000</v>
          </cell>
        </row>
        <row r="214">
          <cell r="A214" t="str">
            <v>M208</v>
          </cell>
          <cell r="B214" t="str">
            <v>TAPÓN PRUEBA ALCANTARILLADO 54"</v>
          </cell>
          <cell r="C214" t="str">
            <v>un</v>
          </cell>
          <cell r="D214">
            <v>11450000</v>
          </cell>
        </row>
        <row r="215">
          <cell r="A215" t="str">
            <v>M209</v>
          </cell>
          <cell r="B215" t="str">
            <v>TAPÓN PRUEBA ALCANTARILLADO 56"</v>
          </cell>
          <cell r="C215" t="str">
            <v>un</v>
          </cell>
          <cell r="D215">
            <v>11450000</v>
          </cell>
        </row>
        <row r="216">
          <cell r="A216" t="str">
            <v>M210</v>
          </cell>
          <cell r="B216" t="str">
            <v>TAPÓN PRUEBA ALCANTARILLADO 60"</v>
          </cell>
          <cell r="C216" t="str">
            <v>un</v>
          </cell>
          <cell r="D216">
            <v>11450000</v>
          </cell>
        </row>
        <row r="217">
          <cell r="A217" t="str">
            <v>M211</v>
          </cell>
          <cell r="B217" t="str">
            <v>TAPÓN PRUEBA ALCANTARILLADO 64"</v>
          </cell>
          <cell r="C217" t="str">
            <v>un</v>
          </cell>
          <cell r="D217">
            <v>11450000</v>
          </cell>
        </row>
        <row r="218">
          <cell r="A218" t="str">
            <v>M212</v>
          </cell>
          <cell r="B218" t="str">
            <v>TAPÓN PRUEBA ALCANTARILLADO 72"</v>
          </cell>
          <cell r="C218" t="str">
            <v>un</v>
          </cell>
          <cell r="D218">
            <v>11450000</v>
          </cell>
        </row>
        <row r="219">
          <cell r="A219" t="str">
            <v>M213</v>
          </cell>
          <cell r="B219" t="str">
            <v>TAPÓN PRUEBA ALCANTARILLADO 8"</v>
          </cell>
          <cell r="C219" t="str">
            <v>un</v>
          </cell>
          <cell r="D219">
            <v>970000</v>
          </cell>
        </row>
        <row r="220">
          <cell r="A220" t="str">
            <v>M214</v>
          </cell>
          <cell r="B220" t="str">
            <v>TAPÓN PRUEBA ALCANTARILLADO 92"</v>
          </cell>
          <cell r="C220" t="str">
            <v>un</v>
          </cell>
          <cell r="D220">
            <v>11450000</v>
          </cell>
        </row>
        <row r="221">
          <cell r="A221" t="str">
            <v>M215</v>
          </cell>
          <cell r="B221" t="str">
            <v>TANQUE PLÁSTICO DE 500 l COLEMPAQUES</v>
          </cell>
          <cell r="C221" t="str">
            <v>un</v>
          </cell>
          <cell r="D221">
            <v>280000</v>
          </cell>
        </row>
        <row r="222">
          <cell r="A222" t="str">
            <v>M216</v>
          </cell>
          <cell r="B222" t="str">
            <v>TEJA DE ZINC N° 6</v>
          </cell>
          <cell r="C222" t="str">
            <v>un</v>
          </cell>
          <cell r="D222">
            <v>55000</v>
          </cell>
        </row>
        <row r="223">
          <cell r="A223" t="str">
            <v>M217</v>
          </cell>
          <cell r="B223" t="str">
            <v>TEJA ONDULADA PERFIL 7 NO. 4</v>
          </cell>
          <cell r="C223" t="str">
            <v>un</v>
          </cell>
          <cell r="D223">
            <v>28600</v>
          </cell>
        </row>
        <row r="224">
          <cell r="A224" t="str">
            <v>M218</v>
          </cell>
          <cell r="B224" t="str">
            <v>THINNER ACRÍLICO</v>
          </cell>
          <cell r="C224" t="str">
            <v>gal</v>
          </cell>
          <cell r="D224">
            <v>59400</v>
          </cell>
        </row>
        <row r="225">
          <cell r="A225" t="str">
            <v>M219</v>
          </cell>
          <cell r="B225" t="str">
            <v>LADRILLO TOLETE COMÚN</v>
          </cell>
          <cell r="C225" t="str">
            <v>un</v>
          </cell>
          <cell r="D225">
            <v>1200</v>
          </cell>
        </row>
        <row r="226">
          <cell r="A226" t="str">
            <v>M220</v>
          </cell>
          <cell r="B226" t="str">
            <v>LADRILLO TOLETE FINO LIVIANO</v>
          </cell>
          <cell r="C226" t="str">
            <v>un</v>
          </cell>
          <cell r="D226">
            <v>2300</v>
          </cell>
        </row>
        <row r="227">
          <cell r="A227" t="str">
            <v>M221</v>
          </cell>
          <cell r="B227" t="str">
            <v>TORNILLO ACERO 2" X 1/2"</v>
          </cell>
          <cell r="C227" t="str">
            <v>un</v>
          </cell>
          <cell r="D227">
            <v>1260</v>
          </cell>
        </row>
        <row r="228">
          <cell r="A228" t="str">
            <v>M222</v>
          </cell>
          <cell r="B228" t="str">
            <v>TRITURADO</v>
          </cell>
          <cell r="C228" t="str">
            <v>m3</v>
          </cell>
          <cell r="D228">
            <v>170000</v>
          </cell>
        </row>
        <row r="229">
          <cell r="A229" t="str">
            <v>M223</v>
          </cell>
          <cell r="B229" t="str">
            <v>TUBERÍA EN HIERRO GALVANIZADO 2 1/2"</v>
          </cell>
          <cell r="C229" t="str">
            <v>m</v>
          </cell>
          <cell r="D229">
            <v>110816</v>
          </cell>
        </row>
        <row r="230">
          <cell r="A230" t="str">
            <v>M224</v>
          </cell>
          <cell r="B230" t="str">
            <v>TUBERÍA PEAD PN16 PE100 RDE 11 500 mm</v>
          </cell>
          <cell r="C230" t="str">
            <v>m</v>
          </cell>
          <cell r="D230">
            <v>1004000</v>
          </cell>
        </row>
        <row r="231">
          <cell r="A231" t="str">
            <v>M225</v>
          </cell>
          <cell r="B231" t="str">
            <v>TUBERÍA PF + UAD 1/2"</v>
          </cell>
          <cell r="C231" t="str">
            <v>m</v>
          </cell>
          <cell r="D231">
            <v>4751</v>
          </cell>
        </row>
        <row r="232">
          <cell r="A232" t="str">
            <v>M226</v>
          </cell>
          <cell r="B232" t="str">
            <v>TUBERÍA PVC D 200 mm"</v>
          </cell>
          <cell r="C232" t="str">
            <v>m</v>
          </cell>
          <cell r="D232">
            <v>85996</v>
          </cell>
        </row>
        <row r="233">
          <cell r="A233" t="str">
            <v>M227</v>
          </cell>
          <cell r="B233" t="str">
            <v>TUBERÍA PVC PARA DRENAJE D 65  mm</v>
          </cell>
          <cell r="C233" t="str">
            <v>m</v>
          </cell>
          <cell r="D233">
            <v>56678</v>
          </cell>
        </row>
        <row r="234">
          <cell r="A234" t="str">
            <v>M228</v>
          </cell>
          <cell r="B234" t="str">
            <v>TUERCA ACERO 1/2"</v>
          </cell>
          <cell r="C234" t="str">
            <v>un</v>
          </cell>
          <cell r="D234">
            <v>700</v>
          </cell>
        </row>
        <row r="235">
          <cell r="A235" t="str">
            <v>M229</v>
          </cell>
          <cell r="B235" t="str">
            <v>UNIÓN PF+UAD 1/2"</v>
          </cell>
          <cell r="C235" t="str">
            <v>un</v>
          </cell>
          <cell r="D235">
            <v>4719</v>
          </cell>
        </row>
        <row r="236">
          <cell r="A236" t="str">
            <v>M230</v>
          </cell>
          <cell r="B236" t="str">
            <v>VALLA DE 8 m² A 24 m²</v>
          </cell>
          <cell r="C236" t="str">
            <v>un</v>
          </cell>
          <cell r="D236">
            <v>3800000</v>
          </cell>
        </row>
        <row r="237">
          <cell r="A237" t="str">
            <v>M231</v>
          </cell>
          <cell r="B237" t="str">
            <v>VALLA DE HASTA 8 m²</v>
          </cell>
          <cell r="C237" t="str">
            <v>un</v>
          </cell>
          <cell r="D237">
            <v>2000000</v>
          </cell>
        </row>
        <row r="238">
          <cell r="A238" t="str">
            <v>M232</v>
          </cell>
          <cell r="B238" t="str">
            <v>VARA ROLLIZA 6 m</v>
          </cell>
          <cell r="C238" t="str">
            <v>m</v>
          </cell>
          <cell r="D238">
            <v>16500</v>
          </cell>
        </row>
        <row r="239">
          <cell r="A239" t="str">
            <v>M233</v>
          </cell>
          <cell r="B239" t="str">
            <v>VERTEDERO TRIANGULAR EN ACRÍLICO</v>
          </cell>
          <cell r="C239" t="str">
            <v>un</v>
          </cell>
          <cell r="D239">
            <v>100000</v>
          </cell>
        </row>
        <row r="240">
          <cell r="A240" t="str">
            <v>M234</v>
          </cell>
          <cell r="B240" t="str">
            <v>VIGA DE TRANSICIÓN PARA CONO D= 150 cm</v>
          </cell>
          <cell r="C240" t="str">
            <v>un</v>
          </cell>
          <cell r="D240">
            <v>284000</v>
          </cell>
        </row>
        <row r="241">
          <cell r="A241" t="str">
            <v>M235</v>
          </cell>
          <cell r="B241" t="str">
            <v>VINILO TIPO 1</v>
          </cell>
          <cell r="C241" t="str">
            <v>gal</v>
          </cell>
          <cell r="D241">
            <v>93400</v>
          </cell>
        </row>
        <row r="242">
          <cell r="A242" t="str">
            <v>M236</v>
          </cell>
          <cell r="B242" t="str">
            <v>TUBERIA PVC D 315 mm</v>
          </cell>
          <cell r="C242" t="str">
            <v>m</v>
          </cell>
          <cell r="D242">
            <v>189901</v>
          </cell>
        </row>
        <row r="243">
          <cell r="A243" t="str">
            <v>M237</v>
          </cell>
          <cell r="B243" t="str">
            <v>TAPÓN PRUEBA ALCANTARILLADO 4"</v>
          </cell>
          <cell r="C243" t="str">
            <v>un</v>
          </cell>
          <cell r="D243">
            <v>40820</v>
          </cell>
        </row>
        <row r="244">
          <cell r="A244" t="str">
            <v>M238</v>
          </cell>
          <cell r="B244" t="str">
            <v>GRAVA PARA FILTROS</v>
          </cell>
          <cell r="C244" t="str">
            <v>m3</v>
          </cell>
          <cell r="D244">
            <v>2336000</v>
          </cell>
        </row>
        <row r="245">
          <cell r="A245" t="str">
            <v>M239</v>
          </cell>
          <cell r="B245" t="str">
            <v>PUNTO SANITARIO</v>
          </cell>
          <cell r="C245" t="str">
            <v>un</v>
          </cell>
          <cell r="D245">
            <v>110000</v>
          </cell>
        </row>
        <row r="246">
          <cell r="A246" t="str">
            <v>M240</v>
          </cell>
          <cell r="B246" t="str">
            <v>BASE ASFALTICA 80 100 MDC 1 EN SITIO</v>
          </cell>
          <cell r="C246" t="str">
            <v>m3</v>
          </cell>
          <cell r="D246">
            <v>600000</v>
          </cell>
        </row>
        <row r="247">
          <cell r="A247" t="str">
            <v>M241</v>
          </cell>
          <cell r="B247" t="str">
            <v>BASE ASFALTICA 80 100 MDC 2 EN SITIO</v>
          </cell>
          <cell r="C247" t="str">
            <v>m3</v>
          </cell>
          <cell r="D247">
            <v>670000</v>
          </cell>
        </row>
        <row r="248">
          <cell r="A248" t="str">
            <v>M242</v>
          </cell>
          <cell r="B248" t="str">
            <v>BASE ASFALTICA 80 100 MDC 3 EN SITIO</v>
          </cell>
          <cell r="C248" t="str">
            <v>m3</v>
          </cell>
          <cell r="D248">
            <v>740000</v>
          </cell>
        </row>
        <row r="249">
          <cell r="A249" t="str">
            <v>D</v>
          </cell>
          <cell r="D249">
            <v>0</v>
          </cell>
        </row>
      </sheetData>
      <sheetData sheetId="7">
        <row r="6">
          <cell r="A6">
            <v>0</v>
          </cell>
          <cell r="E6">
            <v>0</v>
          </cell>
          <cell r="H6">
            <v>0</v>
          </cell>
        </row>
        <row r="7">
          <cell r="A7" t="str">
            <v>E01</v>
          </cell>
          <cell r="B7" t="str">
            <v>HERRAMIENTA MENOR</v>
          </cell>
          <cell r="C7" t="str">
            <v>%mo</v>
          </cell>
          <cell r="E7">
            <v>0</v>
          </cell>
        </row>
        <row r="8">
          <cell r="A8" t="str">
            <v>E02</v>
          </cell>
          <cell r="B8" t="str">
            <v>ALQUILER DE FINISHER PARA PAVIMENTO FLEXIBLE</v>
          </cell>
          <cell r="C8" t="str">
            <v>día</v>
          </cell>
          <cell r="D8">
            <v>1210000</v>
          </cell>
          <cell r="E8">
            <v>0</v>
          </cell>
          <cell r="G8">
            <v>1210000</v>
          </cell>
          <cell r="H8">
            <v>0</v>
          </cell>
        </row>
        <row r="9">
          <cell r="A9" t="str">
            <v>E03</v>
          </cell>
          <cell r="B9" t="str">
            <v>ALQUILER DE PULIDORA CON DISCO DIAMANTADO</v>
          </cell>
          <cell r="C9" t="str">
            <v>día</v>
          </cell>
          <cell r="D9">
            <v>22000</v>
          </cell>
          <cell r="E9">
            <v>0</v>
          </cell>
          <cell r="G9">
            <v>22000</v>
          </cell>
          <cell r="H9">
            <v>0</v>
          </cell>
        </row>
        <row r="10">
          <cell r="A10" t="str">
            <v>E04</v>
          </cell>
          <cell r="B10" t="str">
            <v>CINTA MÉTRICA METÁLICA</v>
          </cell>
          <cell r="C10" t="str">
            <v>hr</v>
          </cell>
          <cell r="D10">
            <v>700</v>
          </cell>
          <cell r="E10">
            <v>0</v>
          </cell>
          <cell r="G10">
            <v>700</v>
          </cell>
          <cell r="H10">
            <v>0</v>
          </cell>
        </row>
        <row r="11">
          <cell r="A11" t="str">
            <v>E05</v>
          </cell>
          <cell r="B11" t="str">
            <v>COMPACTADOR TIPO RANA</v>
          </cell>
          <cell r="C11" t="str">
            <v>día</v>
          </cell>
          <cell r="D11">
            <v>66000</v>
          </cell>
          <cell r="E11">
            <v>0</v>
          </cell>
          <cell r="G11">
            <v>66000</v>
          </cell>
          <cell r="H11">
            <v>0</v>
          </cell>
        </row>
        <row r="12">
          <cell r="A12" t="str">
            <v>E06</v>
          </cell>
          <cell r="B12" t="str">
            <v>COMPACTADOR TIPO SALTARÍN</v>
          </cell>
          <cell r="C12" t="str">
            <v>hr</v>
          </cell>
          <cell r="D12">
            <v>5500</v>
          </cell>
          <cell r="E12">
            <v>0</v>
          </cell>
          <cell r="G12">
            <v>5500</v>
          </cell>
          <cell r="H12">
            <v>0</v>
          </cell>
        </row>
        <row r="13">
          <cell r="A13" t="str">
            <v>E07</v>
          </cell>
          <cell r="B13" t="str">
            <v>COMPRESOR</v>
          </cell>
          <cell r="C13" t="str">
            <v>hr</v>
          </cell>
          <cell r="D13">
            <v>38300</v>
          </cell>
          <cell r="E13">
            <v>0</v>
          </cell>
          <cell r="G13">
            <v>38300</v>
          </cell>
          <cell r="H13">
            <v>0</v>
          </cell>
        </row>
        <row r="14">
          <cell r="A14" t="str">
            <v>E08</v>
          </cell>
          <cell r="B14" t="str">
            <v>CORTADORA PAVIMENTO CONCRETO</v>
          </cell>
          <cell r="C14" t="str">
            <v>día</v>
          </cell>
          <cell r="D14">
            <v>45000</v>
          </cell>
          <cell r="E14">
            <v>0</v>
          </cell>
          <cell r="G14">
            <v>45000</v>
          </cell>
          <cell r="H14">
            <v>0</v>
          </cell>
        </row>
        <row r="15">
          <cell r="A15" t="str">
            <v>E09</v>
          </cell>
          <cell r="B15" t="str">
            <v>CORTADORA Y DOBLADORA METAL</v>
          </cell>
          <cell r="C15" t="str">
            <v>hr</v>
          </cell>
          <cell r="D15">
            <v>60000</v>
          </cell>
          <cell r="E15">
            <v>0</v>
          </cell>
          <cell r="G15">
            <v>60000</v>
          </cell>
          <cell r="H15">
            <v>0</v>
          </cell>
        </row>
        <row r="16">
          <cell r="A16" t="str">
            <v>E10</v>
          </cell>
          <cell r="B16" t="str">
            <v>EQUIPO DE ELECTROFUSIÓN</v>
          </cell>
          <cell r="C16" t="str">
            <v>m</v>
          </cell>
          <cell r="D16">
            <v>275000</v>
          </cell>
          <cell r="E16">
            <v>0</v>
          </cell>
          <cell r="G16">
            <v>275000</v>
          </cell>
          <cell r="H16">
            <v>0</v>
          </cell>
        </row>
        <row r="17">
          <cell r="A17" t="str">
            <v>E11</v>
          </cell>
          <cell r="B17" t="str">
            <v>EQUIPO DE PRUEBA HIDROSTÁTICA</v>
          </cell>
          <cell r="C17" t="str">
            <v>día</v>
          </cell>
          <cell r="D17">
            <v>55000</v>
          </cell>
          <cell r="E17">
            <v>0</v>
          </cell>
          <cell r="G17">
            <v>55000</v>
          </cell>
          <cell r="H17">
            <v>0</v>
          </cell>
        </row>
        <row r="18">
          <cell r="A18" t="str">
            <v>E12</v>
          </cell>
          <cell r="B18" t="str">
            <v>EQUIPO DE TERMOFUSIÓN</v>
          </cell>
          <cell r="C18" t="str">
            <v>m</v>
          </cell>
          <cell r="D18">
            <v>440000</v>
          </cell>
          <cell r="E18">
            <v>0</v>
          </cell>
          <cell r="G18">
            <v>440000</v>
          </cell>
          <cell r="H18">
            <v>0</v>
          </cell>
        </row>
        <row r="19">
          <cell r="A19" t="str">
            <v>E13</v>
          </cell>
          <cell r="B19" t="str">
            <v>EQUIPO P.H.D. PERFORACIÓN HORIZONTAL DIRIGIDA D = 16"</v>
          </cell>
          <cell r="C19" t="str">
            <v>m</v>
          </cell>
          <cell r="D19">
            <v>928000</v>
          </cell>
          <cell r="E19">
            <v>0</v>
          </cell>
          <cell r="G19">
            <v>927999.99999999988</v>
          </cell>
          <cell r="H19">
            <v>0</v>
          </cell>
        </row>
        <row r="20">
          <cell r="A20" t="str">
            <v>E14</v>
          </cell>
          <cell r="B20" t="str">
            <v>ESLINGA Y MALACATE</v>
          </cell>
          <cell r="C20" t="str">
            <v>m</v>
          </cell>
          <cell r="D20">
            <v>165000</v>
          </cell>
          <cell r="E20">
            <v>0</v>
          </cell>
          <cell r="G20">
            <v>165000</v>
          </cell>
          <cell r="H20">
            <v>0</v>
          </cell>
        </row>
        <row r="21">
          <cell r="A21" t="str">
            <v>E15</v>
          </cell>
          <cell r="B21" t="str">
            <v>ESTACIÓN ELECTRÓNICA TOTAL</v>
          </cell>
          <cell r="C21" t="str">
            <v>hr</v>
          </cell>
          <cell r="D21">
            <v>8600</v>
          </cell>
          <cell r="E21">
            <v>0</v>
          </cell>
          <cell r="G21">
            <v>8600</v>
          </cell>
          <cell r="H21">
            <v>0</v>
          </cell>
        </row>
        <row r="22">
          <cell r="A22" t="str">
            <v>E16</v>
          </cell>
          <cell r="B22" t="str">
            <v>FORMALETA (CAMILLA)</v>
          </cell>
          <cell r="C22" t="str">
            <v>m2</v>
          </cell>
          <cell r="D22">
            <v>13200</v>
          </cell>
          <cell r="E22">
            <v>0</v>
          </cell>
          <cell r="G22">
            <v>13200</v>
          </cell>
          <cell r="H22">
            <v>0</v>
          </cell>
        </row>
        <row r="23">
          <cell r="A23" t="str">
            <v>E17</v>
          </cell>
          <cell r="B23" t="str">
            <v>FORMALETA METÁLICA</v>
          </cell>
          <cell r="C23" t="str">
            <v>m2</v>
          </cell>
          <cell r="D23">
            <v>46600</v>
          </cell>
          <cell r="E23">
            <v>0</v>
          </cell>
          <cell r="G23">
            <v>46600</v>
          </cell>
          <cell r="H23">
            <v>0</v>
          </cell>
        </row>
        <row r="24">
          <cell r="A24" t="str">
            <v>E18</v>
          </cell>
          <cell r="B24" t="str">
            <v>MEZCLADORA A GASOLINA DE 2 BULTOS</v>
          </cell>
          <cell r="C24" t="str">
            <v>hr</v>
          </cell>
          <cell r="D24">
            <v>6600</v>
          </cell>
          <cell r="E24">
            <v>0</v>
          </cell>
          <cell r="G24">
            <v>6600</v>
          </cell>
          <cell r="H24">
            <v>0</v>
          </cell>
        </row>
        <row r="25">
          <cell r="A25" t="str">
            <v>E19</v>
          </cell>
          <cell r="B25" t="str">
            <v>MOTOBOMBA</v>
          </cell>
          <cell r="C25" t="str">
            <v>hr</v>
          </cell>
          <cell r="D25">
            <v>16500</v>
          </cell>
          <cell r="E25">
            <v>0</v>
          </cell>
          <cell r="G25">
            <v>16500</v>
          </cell>
          <cell r="H25">
            <v>0</v>
          </cell>
        </row>
        <row r="26">
          <cell r="A26" t="str">
            <v>E20</v>
          </cell>
          <cell r="B26" t="str">
            <v>MOTOBOMBA SUMERGIBLE</v>
          </cell>
          <cell r="C26" t="str">
            <v>día</v>
          </cell>
          <cell r="D26">
            <v>30000</v>
          </cell>
          <cell r="E26">
            <v>0</v>
          </cell>
          <cell r="G26">
            <v>30000</v>
          </cell>
          <cell r="H26">
            <v>0</v>
          </cell>
        </row>
        <row r="27">
          <cell r="A27" t="str">
            <v>E21</v>
          </cell>
          <cell r="B27" t="str">
            <v>REGLA VIBRADORA</v>
          </cell>
          <cell r="C27" t="str">
            <v>hr</v>
          </cell>
          <cell r="D27">
            <v>1700</v>
          </cell>
          <cell r="E27">
            <v>0</v>
          </cell>
          <cell r="G27">
            <v>1700</v>
          </cell>
          <cell r="H27">
            <v>0</v>
          </cell>
        </row>
        <row r="28">
          <cell r="A28" t="str">
            <v>E22</v>
          </cell>
          <cell r="B28" t="str">
            <v xml:space="preserve">RETRO EXCAVADORA CARGADORA DE LLANTA </v>
          </cell>
          <cell r="C28" t="str">
            <v>hr</v>
          </cell>
          <cell r="D28">
            <v>100000</v>
          </cell>
          <cell r="E28">
            <v>0</v>
          </cell>
          <cell r="G28">
            <v>100000</v>
          </cell>
          <cell r="H28">
            <v>0</v>
          </cell>
        </row>
        <row r="29">
          <cell r="A29" t="str">
            <v>E23</v>
          </cell>
          <cell r="B29" t="str">
            <v>RETRO EXCAVADORA HITACHI X200-SIMILAR</v>
          </cell>
          <cell r="C29" t="str">
            <v>hr</v>
          </cell>
          <cell r="D29">
            <v>132000</v>
          </cell>
          <cell r="E29">
            <v>0</v>
          </cell>
          <cell r="G29">
            <v>132000</v>
          </cell>
          <cell r="H29">
            <v>0</v>
          </cell>
        </row>
        <row r="30">
          <cell r="A30" t="str">
            <v>E24</v>
          </cell>
          <cell r="B30" t="str">
            <v>SOPORTE TELESCÓPICO METÁLICO</v>
          </cell>
          <cell r="C30" t="str">
            <v>m</v>
          </cell>
          <cell r="D30">
            <v>94500</v>
          </cell>
          <cell r="E30">
            <v>0</v>
          </cell>
          <cell r="G30">
            <v>94500</v>
          </cell>
          <cell r="H30">
            <v>0</v>
          </cell>
        </row>
        <row r="31">
          <cell r="A31" t="str">
            <v>E25</v>
          </cell>
          <cell r="B31" t="str">
            <v>VIBRADOR PARA CONCRETO</v>
          </cell>
          <cell r="C31" t="str">
            <v>m3</v>
          </cell>
          <cell r="D31">
            <v>5500</v>
          </cell>
          <cell r="E31">
            <v>0</v>
          </cell>
          <cell r="G31">
            <v>5500</v>
          </cell>
          <cell r="H31">
            <v>0</v>
          </cell>
        </row>
        <row r="32">
          <cell r="A32" t="str">
            <v>E26</v>
          </cell>
          <cell r="B32" t="str">
            <v>CERCHA METÁLICA DE SOPORTE</v>
          </cell>
          <cell r="C32" t="str">
            <v>m</v>
          </cell>
          <cell r="D32">
            <v>25800</v>
          </cell>
          <cell r="E32">
            <v>0</v>
          </cell>
          <cell r="G32">
            <v>25800</v>
          </cell>
          <cell r="H32">
            <v>0</v>
          </cell>
        </row>
        <row r="33">
          <cell r="A33" t="str">
            <v>D</v>
          </cell>
          <cell r="D33">
            <v>0</v>
          </cell>
          <cell r="E33">
            <v>0</v>
          </cell>
          <cell r="H33">
            <v>0</v>
          </cell>
        </row>
      </sheetData>
      <sheetData sheetId="8">
        <row r="6">
          <cell r="A6" t="str">
            <v>T01</v>
          </cell>
          <cell r="B6" t="str">
            <v>CAMIÓN 5 ton máx (5 km)</v>
          </cell>
          <cell r="C6" t="str">
            <v>vj</v>
          </cell>
          <cell r="D6">
            <v>80000</v>
          </cell>
        </row>
        <row r="7">
          <cell r="A7" t="str">
            <v>T02</v>
          </cell>
          <cell r="B7" t="str">
            <v>VOLQUETA 5 m3 (5 km)</v>
          </cell>
          <cell r="C7" t="str">
            <v>m3</v>
          </cell>
          <cell r="D7">
            <v>20000</v>
          </cell>
        </row>
        <row r="8">
          <cell r="A8" t="str">
            <v>T03</v>
          </cell>
          <cell r="B8" t="str">
            <v>VOLQUETA 5 m3 (Viaje a botadero 5 km + vale)</v>
          </cell>
          <cell r="C8" t="str">
            <v>vj</v>
          </cell>
          <cell r="D8">
            <v>110000</v>
          </cell>
        </row>
        <row r="9">
          <cell r="A9" t="str">
            <v>T04</v>
          </cell>
          <cell r="B9" t="str">
            <v>TRANSPORTE DE CONCRETO (Mixer Perímetro urbano)</v>
          </cell>
          <cell r="C9" t="str">
            <v>m3</v>
          </cell>
          <cell r="D9">
            <v>64000</v>
          </cell>
        </row>
        <row r="10">
          <cell r="A10" t="str">
            <v>D</v>
          </cell>
          <cell r="D10">
            <v>0</v>
          </cell>
        </row>
      </sheetData>
      <sheetData sheetId="9" refreshError="1"/>
      <sheetData sheetId="10" refreshError="1"/>
      <sheetData sheetId="11">
        <row r="4">
          <cell r="A4" t="str">
            <v>M01</v>
          </cell>
          <cell r="B4" t="str">
            <v>AYUDANTE</v>
          </cell>
          <cell r="C4">
            <v>27987.253703703696</v>
          </cell>
          <cell r="D4">
            <v>2.036401941311281</v>
          </cell>
          <cell r="E4">
            <v>56993.297774193547</v>
          </cell>
        </row>
        <row r="5">
          <cell r="A5" t="str">
            <v>M02</v>
          </cell>
          <cell r="B5" t="str">
            <v>AYUDANTE COMPRESOR</v>
          </cell>
          <cell r="C5">
            <v>34984.06712962962</v>
          </cell>
          <cell r="D5">
            <v>2.036401941311281</v>
          </cell>
          <cell r="E5">
            <v>71241.62221774194</v>
          </cell>
        </row>
        <row r="6">
          <cell r="A6" t="str">
            <v>M03</v>
          </cell>
          <cell r="B6" t="str">
            <v>OFICIAL</v>
          </cell>
          <cell r="C6">
            <v>55974.507407407422</v>
          </cell>
          <cell r="D6">
            <v>1.83829076447194</v>
          </cell>
          <cell r="E6">
            <v>102897.42001290325</v>
          </cell>
        </row>
        <row r="7">
          <cell r="A7" t="str">
            <v>M04</v>
          </cell>
          <cell r="B7" t="str">
            <v>OFICIAL ESPECIALIZADO</v>
          </cell>
          <cell r="C7">
            <v>69968.134259259285</v>
          </cell>
          <cell r="D7">
            <v>1.83829076447194</v>
          </cell>
          <cell r="E7">
            <v>128621.77501612908</v>
          </cell>
        </row>
        <row r="8">
          <cell r="A8" t="str">
            <v>M05</v>
          </cell>
          <cell r="B8" t="str">
            <v>TÉCNICO EN ROTURA</v>
          </cell>
          <cell r="C8">
            <v>139936.26851851857</v>
          </cell>
          <cell r="D8">
            <v>1.83829076447194</v>
          </cell>
          <cell r="E8">
            <v>257243.55003225815</v>
          </cell>
        </row>
        <row r="9">
          <cell r="A9" t="str">
            <v>M06</v>
          </cell>
          <cell r="B9" t="str">
            <v>TÉCNICO TERMOFUSIÓN</v>
          </cell>
          <cell r="C9">
            <v>75565.585000000021</v>
          </cell>
          <cell r="D9">
            <v>1.83829076447194</v>
          </cell>
          <cell r="E9">
            <v>138911.51701741939</v>
          </cell>
        </row>
        <row r="10">
          <cell r="A10" t="str">
            <v>M07</v>
          </cell>
          <cell r="B10" t="str">
            <v>COMISIÓN DE TOPOGRAFÍA</v>
          </cell>
          <cell r="C10">
            <v>152315.40374976082</v>
          </cell>
          <cell r="D10">
            <v>1.83829076447194</v>
          </cell>
          <cell r="E10">
            <v>280000</v>
          </cell>
        </row>
        <row r="11">
          <cell r="A11" t="str">
            <v>M08</v>
          </cell>
          <cell r="B11" t="str">
            <v>PROFESIONAL SOCIAL</v>
          </cell>
          <cell r="C11">
            <v>87037.373571291901</v>
          </cell>
          <cell r="D11">
            <v>1.83829076447194</v>
          </cell>
          <cell r="E11">
            <v>160000</v>
          </cell>
        </row>
        <row r="12">
          <cell r="C12">
            <v>0</v>
          </cell>
          <cell r="D12">
            <v>1.83829076447194</v>
          </cell>
        </row>
      </sheetData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YLIST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 MPD"/>
      <sheetName val="ACTIVIDADES PPTO GRAL."/>
      <sheetName val="Hoja1"/>
      <sheetName val="ANEXO DETALLE POBLACION"/>
      <sheetName val="1,1 CAFETERIA"/>
      <sheetName val="Hoja2"/>
      <sheetName val="ACTIV. PROGRAM-FIDIC-FINA -"/>
      <sheetName val="ACTIV. PROD-INDIC POBL OBJ."/>
      <sheetName val="MYLIST"/>
      <sheetName val="Listados"/>
      <sheetName val="ANEXO DETALLE POBLACIÓN"/>
      <sheetName val="DETALLE DE ACTIVIDADES"/>
      <sheetName val=" ACTIVIDADES PPTO GRAL"/>
      <sheetName val="PPTO DETALLADO 2020"/>
      <sheetName val="DETALLE POBLACIÓN"/>
      <sheetName val="ANEXO INTERVENTORIA 1.1.8"/>
      <sheetName val="ANEXO INTERVENTORIA 2.1.3"/>
      <sheetName val="PPTO DETALLADO 2021"/>
      <sheetName val="PPTO DETALLADO 2022"/>
      <sheetName val="PPTO DETALLADO 2023"/>
    </sheetNames>
    <sheetDataSet>
      <sheetData sheetId="0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  <row r="3">
          <cell r="A3" t="str">
            <v>31010010002 -  A diciembre de 2015 está implementado el componente clínico de la estrategia AIEPI en 50 IPS de los TIOS</v>
          </cell>
        </row>
        <row r="4">
          <cell r="A4" t="str">
            <v>31010010003 -  A diciembre de 2015 se ha aumentado a 98% las coberturas de vacunación por monitoreos rápidos en las comunas de los TIOS</v>
          </cell>
        </row>
        <row r="5">
          <cell r="A5" t="str">
            <v>31010010004 -  A diciembre de 2015 se han incrementado a 10 centros de escucha para desarrolar acciones de promoción de la salud mental, prevención y mitigación de los riesgos en el consumo de SPA en los TIOS</v>
          </cell>
        </row>
        <row r="6">
          <cell r="A6" t="str">
            <v>31010010005 -  A diciembre de 2015 funcionan 18 servicios amigables para jóvenes en los TIOS</v>
          </cell>
        </row>
        <row r="7">
          <cell r="A7" t="str">
            <v>31010010006 -  A diciembre de 2015, 22 orientadores comunitarios de calle interactúan con NNAJ en riesgo de vinculación o con participación en conflicto violento en los TIO</v>
          </cell>
        </row>
        <row r="8">
          <cell r="A8" t="str">
            <v>31010010007 -  A diciembre de 2015 se han incrementado a 9,103 los NNAJ de grupos vulnerables (Desplazados, LGTBI, de la calle y en situación de calle, desmovilizados e infractores de la Ley) vinculados al sistema educativo oficial consolidado</v>
          </cell>
        </row>
        <row r="9">
          <cell r="A9" t="str">
            <v>31010010008 -  En el período 2012-2015 se benefician 26 Instituciones Educativas Oficiales con kit  escolares</v>
          </cell>
        </row>
        <row r="10">
          <cell r="A10" t="str">
            <v xml:space="preserve">31010010009 -  A diciembre de 2015 se han incrementado a 11 los INFOCALIs  adecuados como espacios de creatividad digital y multimedial </v>
          </cell>
        </row>
        <row r="11">
          <cell r="A11" t="str">
            <v>31010010010 -  A diciembre de 2015, están capacitados al menos 8000 NNAJ  en el uso de Tecnologías de la información y la Comunicación TICs, en la red de bibliotecas o INFOCALIs</v>
          </cell>
        </row>
        <row r="12">
          <cell r="A12" t="str">
            <v>31010010011 -  En el período 2012-2015 se Promueve la  vinculacion de 12.166 NNAJ de Cali  a procesos de producciòn artistica</v>
          </cell>
        </row>
        <row r="13">
          <cell r="A13" t="str">
            <v>31010010012 -  A diciembre de 2015 se Implementan cuatro estrategias de educación y comunicación dirigidas a jóvenes vinculados a expresiones artísticas de cultura urbana en las comunas</v>
          </cell>
        </row>
        <row r="14">
          <cell r="A14" t="str">
            <v>31010010013 -  En el período 2012-2015 se benefician 14,160 niños mediante programas de iniciación y formación deportiva en TIO con énfasis en resolución de conflictos</v>
          </cell>
        </row>
        <row r="15">
          <cell r="A15" t="str">
            <v>31010010014 -  En el período 2012-2015 hay 10 Instituciones educativas con jornada escolar extendida y complementaria</v>
          </cell>
        </row>
        <row r="16">
          <cell r="A16" t="str">
            <v>31010010015 -  En el período 2012-2015 se Vinculan 14.800 estudiantes a  los procesos artísticos y culturales en el  marco de las jornadas escolares extendidas y complementarias</v>
          </cell>
        </row>
        <row r="17">
          <cell r="A17" t="str">
            <v>31010010016 -  En el período 2012-2015 se Prestan 10 escenarios deportivos para el programa de jornadas escolar extendida</v>
          </cell>
        </row>
        <row r="18">
          <cell r="A18" t="str">
            <v xml:space="preserve">31010010017 -  A diciembre de 2015, se han vinculado 1,000 Jóvenes desescolarizados en procesos de  nivelación  educativa  y digital </v>
          </cell>
        </row>
        <row r="19">
          <cell r="A19" t="str">
            <v>31010010018 -  A diciembre de 2015 están funcionando 2 Alianzas publico-privadas para la atención a NNAJ vinculados al conflicto con énfasis en reconstrucción de lazos familiares, la prevención del consumo de SPA y rehabilitación psicológica por violencia</v>
          </cell>
        </row>
        <row r="20">
          <cell r="A20" t="str">
            <v xml:space="preserve">31010010019 -  A diciembre de 2015 se han vinculado 2,000 Jóvenes a procesos de desaprendizaje de la violencia </v>
          </cell>
        </row>
        <row r="21">
          <cell r="A21" t="str">
            <v>31010010020 -  A diciembre de 2013 se formula e implementa una estrategia permanente de lucha contra la explotación sexual, laboral y comercial de NNAJ</v>
          </cell>
        </row>
        <row r="22">
          <cell r="A22" t="str">
            <v>31010010021 -  En el período 2012-2015 se da Asistencia psicológica profesional a 20 Instituciones Educativas Oficiales en los TIO</v>
          </cell>
        </row>
        <row r="23">
          <cell r="A23" t="str">
            <v>31010010022 -  En el período 2012-2015 se Fortalecen 5 organizaciones dancísticas y musicales folclóricas de la comuna 1</v>
          </cell>
        </row>
        <row r="24">
          <cell r="A24" t="str">
            <v>31010010023 -  En el período 2012-2015 se Capacita en gestión cultural a 100  líderes  de las  comunas 6,16 y 21, y realizar  con ellos un intercambio de experiencias sobre gestiòn  cultural  en el abmikto nacional e internacional</v>
          </cell>
        </row>
        <row r="25">
          <cell r="A25" t="str">
            <v>31010010024 -  En el período 2012-2015 se Capacitan 900 jóvenes no escolarizados y adultos en diversas disciplinas artísticas, en las comunas 1, 3, 6, 13, 14, 18, 20 y 21</v>
          </cell>
        </row>
        <row r="26">
          <cell r="A26" t="str">
            <v>31010010025 -  En el período 2012-2015 se Intervienen 4,000 jóvenes a través de talleres vivenciales en aprendizaje experiencial para la transformación de imaginarios y prácticas, en las comunas 1, 3, 6, 7, 13, 14, 15, 16, 18, 20 y 21.</v>
          </cell>
        </row>
        <row r="27">
          <cell r="A27" t="str">
            <v>31010010026 -  En el período 2012-2015 se han capacitado 2,400 personas en el reconocimiento, la  restitución y la promoción de sus derechos y deberes, en el marco de la política pública de primera infancia, infancia y adolescencia, en las comunas 1, 3, 6</v>
          </cell>
        </row>
        <row r="28">
          <cell r="A28" t="str">
            <v>31010020001 -  Adiciembre de 2013 hay 11 Puntos de información y orientación sobre programas sociales y rutas de acceso funcionando en los CALI de las comunas de los TIOS</v>
          </cell>
        </row>
        <row r="29">
          <cell r="A29" t="str">
            <v>31010020002 -  En el período 2012-2015 se han atendido  a 1,000 a Mujeres víctimas de violencia basada en genero, familiar y sexual</v>
          </cell>
        </row>
        <row r="30">
          <cell r="A30" t="str">
            <v>31010020003 -  A diciembre de 2015 se han Incrementado a 11 Redes de promoción del buen trato y de gestión de la convivencia familiar en las comunas priorizadas para TIOS</v>
          </cell>
        </row>
        <row r="31">
          <cell r="A31" t="str">
            <v>31010020004 -  Adiciembre de 2013 está funcionando una Estrategia  de cualificación en convivencia familiar a líderes comunitarios y agentes institucionales</v>
          </cell>
        </row>
        <row r="32">
          <cell r="A32" t="str">
            <v xml:space="preserve">31010020005 -  A diciembre de 2015 se han promovido tres Estrategias IEC con talentos locales para la movilización social, la promoción de la convivencia pacífica y la prevención del  consumo de sustancias psicoactivas - SPA </v>
          </cell>
        </row>
        <row r="33">
          <cell r="A33" t="str">
            <v>31010020006 -  En el período 2012-2015 se Fomenta la Recreación en parques a 46,883 familias en los TIOS</v>
          </cell>
        </row>
        <row r="34">
          <cell r="A34" t="str">
            <v>31010020007 -  A diciembre de 2015, se han realizado 11 Convenios de apoyo a Iniciativas productivas lideradas por jóvenes en riesgo y /o madres cabeza de hogar  en las 11 comunas con mayores niveles de pobreza, violencia e inseguridad</v>
          </cell>
        </row>
        <row r="35">
          <cell r="A35" t="str">
            <v>31010020008 -  A diciembre de 2014, se implementa una  estrategia  IEC con adultos mayores para el intercambio de saberes, afianzamiento de lazos familiares y promoción del sentido de pertenencia con el municipio, su historia y sus tradiciones</v>
          </cell>
        </row>
        <row r="36">
          <cell r="A36" t="str">
            <v>31010020009 -  En el período 2012-2015 se han atendido 19,645 adultos mayores con enfoque diferencial</v>
          </cell>
        </row>
        <row r="37">
          <cell r="A37" t="str">
            <v>31010020010 -  En el período 2012-2015 se han atendido 400 personas con discapacidad y sus familias</v>
          </cell>
        </row>
        <row r="38">
          <cell r="A38" t="str">
            <v>31010020011 -  En el período 2012-2015 se Capacita a 100 personas de la  comuna 16, entre  jóvenes y adultos en diversas disciplinas artísticas</v>
          </cell>
        </row>
        <row r="39">
          <cell r="A39" t="str">
            <v>31010020012 -  A diciembre de 2015 se Celebra al menos una semana cultural por la vida en la  comuna 16, con la  participación de diferentes grupos poblacionales especiales (jóvenes, adulto mayor, discapacitados).</v>
          </cell>
        </row>
        <row r="40">
          <cell r="A40" t="str">
            <v>31010020013 -  A diciembre de 2015 se ha implementado 1 Programa de sensibilización para la prevención de la violencia familiar, en las comunas 1, 3, 6, 7, 13, 14, 15, 16, 18, 20 y 21</v>
          </cell>
        </row>
        <row r="41">
          <cell r="A41" t="str">
            <v xml:space="preserve">31010030001 -  A diciembre de 2015, 4000 Familias estan  vinculadas a la Red UNIDOS de superación de la pobreza extrema alcanzando los logros del programa </v>
          </cell>
        </row>
        <row r="42">
          <cell r="A42" t="str">
            <v xml:space="preserve">31010030002 -  A diciembre de 2015, 8 servicios sociales de la  alcaldía estan articulados a los  programas y estrategias nacionales de superación de la pobreza extrema </v>
          </cell>
        </row>
        <row r="43">
          <cell r="A43" t="str">
            <v xml:space="preserve">31010030003 -  A diciembre de 2013,  está operando  un Sistema de información en línea para el seguimiento y verificación de requisitos para reconocimiento de subsidios de programas de superación de la pobreza extrema </v>
          </cell>
        </row>
        <row r="44">
          <cell r="A44" t="str">
            <v>31010030004 -  A diciembre de 2015, 4000 Adultos vinculados al Programa Ingreso Social Básico del Departamento para la Prosperidad Social en proceso de culminación de la  formación educativa básica</v>
          </cell>
        </row>
        <row r="45">
          <cell r="A45" t="str">
            <v>31010030005 -  A diciembre de 2015, 4000 Jóvenes vinculados a los programas de superación de la pobreza extrema con  formación técnica y tecnológica</v>
          </cell>
        </row>
        <row r="46">
          <cell r="A46" t="str">
            <v xml:space="preserve">31010030006 -  A diciembre de 2015,  Se capacitan 4000 Madres y Padres líderes de los programas de superación de la pobreza extrema con habilidades para la crianza </v>
          </cell>
        </row>
        <row r="47">
          <cell r="A47" t="str">
            <v>31010030007 -  A diciembre de 2015, se realizan almenos  6 Convenios para elaborar y comercializar con el apoyo de organizaciones sociales, Mercadiarios sociales orientados a atender la demanda de alimentos de la  población más pobre de Cali</v>
          </cell>
        </row>
        <row r="48">
          <cell r="A48" t="str">
            <v>31010030008 -  A diciembre de 2013, se realizan 47 Convenios  para operar ollas comunitarias en barrios de comunas con mayores índices de violencia y pobreza</v>
          </cell>
        </row>
        <row r="49">
          <cell r="A49" t="str">
            <v xml:space="preserve">31010030009 -  A diciembre de 2014,  se realizan 6 Convenios  para conformar y operar  bancos de alimentos ubicados respectivamente en la zona oriental, nor-oriental y ladera en los segmentos sur, central y nor-occidental. </v>
          </cell>
        </row>
        <row r="50">
          <cell r="A50" t="str">
            <v xml:space="preserve">31010030010 -  En el período 2012-2015 se benefician 26 Instituciones Educativas Oficiales con desayunos escolares </v>
          </cell>
        </row>
        <row r="51">
          <cell r="A51" t="str">
            <v>31010040001 -  En el período 2012-2015 se aumenta en 2,000 las Mujeres cabeza de hogar  vinculadas a programas de capacitación para el trabajo y emprendimiento con enfoque diferencial</v>
          </cell>
        </row>
        <row r="52">
          <cell r="A52" t="str">
            <v>31010040002 -  En el período 212-2015 se aumenta en 1,800 los Jóvenes vinculados a programas de capacitación para el trabajo y emprendimiento con enfoque diferencial</v>
          </cell>
        </row>
        <row r="53">
          <cell r="A53" t="str">
            <v>31010040003 -  A diciembre de 2015, se realiza un Convenio para implementar programas de emprendimiento para la población afro (alimentos, pequeña manufactura, industria cultural,  afro-estética, entre otros)</v>
          </cell>
        </row>
        <row r="54">
          <cell r="A54" t="str">
            <v xml:space="preserve">31010040004 -  A diciembre de 2015, 880  Personas con discapacidad  han sido beneficiadas por el Banco de Ayudas Técnicas </v>
          </cell>
        </row>
        <row r="55">
          <cell r="A55" t="str">
            <v>31010040005 -  A diciembre de 2015 se Implementa un programa de capacitación en emprendimiento para la población con discapacidad y carretilleros</v>
          </cell>
        </row>
        <row r="56">
          <cell r="A56" t="str">
            <v>31010040006 -  A diciembre de 2014 se Capacita en planes de  negocio y  marketing a emprendimientos culturales, a representantes  de 50  organizacioense  culturales  de las comunas 13, 15 y 21</v>
          </cell>
        </row>
        <row r="57">
          <cell r="A57" t="str">
            <v>31020010001 -  En el período 212-2015, 22 Sitios deteriorados, parques y zonas blandas de separadores viales, zonas verdes,  entornos instituciones educativas oficiales, son recuperados ambiental y paisajística con participación ciudadana</v>
          </cell>
        </row>
        <row r="58">
          <cell r="A58" t="str">
            <v>31020010002 -  A diciembre de 2015,  se realizan 11 campañas comunitarias para recuperación de entornos deteriorados ubicados sobre las vías utilizadas por las rutas alimentadores del MIO.</v>
          </cell>
        </row>
        <row r="59">
          <cell r="A59" t="str">
            <v>31020010003 -  A diciembre de 2015, se realizan 11 campañas comunitarias para recuperación de entornos deteriorados ubicados sobre las vías utilizadas por las rutas cívicas escolares en el marco de las jornadas complementarias</v>
          </cell>
        </row>
        <row r="60">
          <cell r="A60" t="str">
            <v xml:space="preserve">31020010004 -  A diciembre de 2015 se han desarrollado 50 Iniciativas comunitarias para la apropiación de espacio público desarrolladas </v>
          </cell>
        </row>
        <row r="61">
          <cell r="A61" t="str">
            <v>31020010005 -  En el período 2012-2015 se realiza el mantenimiento de 132 equipamientos comunitarios (Sedes comunales, Casas de la cultura, escenarios deportivos) en los TIO</v>
          </cell>
        </row>
        <row r="62">
          <cell r="A62" t="str">
            <v>31020010006 -  En el período 2012-2015 se realiza el Mantenimiento a 2.6 km de vías en territorios de inclusión y oportunidades (TIO)</v>
          </cell>
        </row>
        <row r="63">
          <cell r="A63" t="str">
            <v xml:space="preserve">31020010007 -  A diciembre de 2015 el 90%  de los establecimientos comerciales, institucionales y los que expenden alimentos en los TIO cumplen con requisitos de calidad </v>
          </cell>
        </row>
        <row r="64">
          <cell r="A64" t="str">
            <v>31020010008 -  A diciembre de 2015 se ha Incrementado al 95% la cobertura de vacunación antirábica en caninos y felinos en los TIO</v>
          </cell>
        </row>
        <row r="65">
          <cell r="A65" t="str">
            <v>31020010009 -  En el período 2012-2015 se atiende el 100% de las quejas por contaminación auditiva en los TIO</v>
          </cell>
        </row>
        <row r="66">
          <cell r="A66" t="str">
            <v>31020010010 -  A diciembre de 2015 se ha realizado capacitación a 100 personas por comuna de los TIOS en manejo adecuado de factores de riesgo que facilitan la proliferación de vectores y roedores en los sectores recuperados.</v>
          </cell>
        </row>
        <row r="67">
          <cell r="A67" t="str">
            <v>31020010011 -  En el período 2012-2015 se realiza el Mejoramiento a la infraestructura física de 4 Centros de Administración Local Integrado - CALI, en las comunas 7, 13,15 y 18</v>
          </cell>
        </row>
        <row r="68">
          <cell r="A68" t="str">
            <v>31020010012 -  En el período 2012-2015 se implementan 5 Estrategias pedagogicas para promover el manejo Adecuado de Residuos Sólidos</v>
          </cell>
        </row>
        <row r="69">
          <cell r="A69" t="str">
            <v xml:space="preserve">31030010001 -  A diciembre de 2015 se han rconocido y premiado 11 Iniciativas comunitarias de seguridad y convivencia </v>
          </cell>
        </row>
        <row r="70">
          <cell r="A70" t="str">
            <v>31030010002 -  A diciembre de 2015 se han conformado 125 Frentes de Seguridad Barrial (alarmas)</v>
          </cell>
        </row>
        <row r="71">
          <cell r="A71" t="str">
            <v xml:space="preserve">31030010003 -  A diciembre de 2015 se ha desarrollado una (1) Estrategia IEC para el desarme voluntario de la comunidad </v>
          </cell>
        </row>
        <row r="72">
          <cell r="A72" t="str">
            <v xml:space="preserve">31030010004 -  A diciembre de 2015 se han realizado 125 Operativos de control del expendio de licor a menores en establecimientos </v>
          </cell>
        </row>
        <row r="73">
          <cell r="A73" t="str">
            <v>31030010005 -  A diciembre de 2015 se han intervenido 10 Entornos de las Sedes educativas para la promoción de la convivencia y la seguridad</v>
          </cell>
        </row>
        <row r="74">
          <cell r="A74" t="str">
            <v>31030010006 -  En el período 2012-2015 se Realiza un programa de cine al barrio con énfasis en valores que promuevan la convivencia y la seguridad</v>
          </cell>
        </row>
        <row r="75">
          <cell r="A75" t="str">
            <v>31030010007 -  A diciembre de 2015 se han realizado 48 Operativos de control a establecimientos de comercio para la prevención de la prostitución y la explotación sexual de NNA</v>
          </cell>
        </row>
        <row r="76">
          <cell r="A76" t="str">
            <v xml:space="preserve">31030020001 -  A diciembre de 2015, se capacitan  400 Facilitadores formados en estrategias de convivencia que orienten la población vinculada a casos de violencia hacia diferentes instancias y mecanismos de resolución pacífica de conflictos </v>
          </cell>
        </row>
        <row r="77">
          <cell r="A77" t="str">
            <v>31030020002 -  A diciembre de 2015, se realizan 4 Concursos anuales de reconocimiento a iniciativas Comunitarias que promuevan pedagogía de la convivencia y cultura de la legalidad, en convenio con universidades</v>
          </cell>
        </row>
        <row r="78">
          <cell r="A78" t="str">
            <v>31030020003 -  A diciembre de 2015 se han realizado 3 Talleres  de  resolución de conflictos comunitarios en la comuna 16.</v>
          </cell>
        </row>
        <row r="79">
          <cell r="A79" t="str">
            <v xml:space="preserve">31030030001 -  A diciembre de 2015 se han realizado 4 estudios de caracterización de conflictos  y alianzas público-privadas para realizar seguimiento y evaluación a la Estrategia TIOS, con georeferenciación </v>
          </cell>
        </row>
        <row r="80">
          <cell r="A80" t="str">
            <v>31030030002 -  A diciembre de 2015, se han realizado 4 Estudios y diseños de modelos de intervención en temas priorizados para los TIOS</v>
          </cell>
        </row>
        <row r="81">
          <cell r="A81" t="str">
            <v xml:space="preserve">31030030003 -  En el período 2012-2015 se ha implementado un Sistema de seguimiento y evaluación de la Estrategia TIOS </v>
          </cell>
        </row>
        <row r="82">
          <cell r="A82" t="str">
            <v>32010010001 -  En el período 2012-2015 se incrementan en 3,094 los Niños y niñas matriculados en el nivel de preescolar</v>
          </cell>
        </row>
        <row r="83">
          <cell r="A83" t="str">
            <v>32010010002 -  En el período 2012-2015 se incrementan en 2,982 los Niños, niñas y adolescentes matriculados en el nivel de primaria</v>
          </cell>
        </row>
        <row r="84">
          <cell r="A84" t="str">
            <v>32010010003 -  En el período 2012-2015 se incrementan en 4,771 los Niños, niñas, adolescentes y jóvenes matriculados en el nivel de secundaria</v>
          </cell>
        </row>
        <row r="85">
          <cell r="A85" t="str">
            <v>32010010004 -  En el período 2012-2015 se incrementan en 9,042 los Adolescentes y jóvenes matriculados en el nivel de media</v>
          </cell>
        </row>
        <row r="86">
          <cell r="A86" t="str">
            <v>32010010005 -  En el período 2012-2015 se incrementan a 35,810 los Jóvenes y adultos vinculados al sistema educativo por ciclos acelerados</v>
          </cell>
        </row>
        <row r="87">
          <cell r="A87" t="str">
            <v>32010010006 -  En el período 2012-2015 se reducen en 1,982 los Niños, niñas y jóvenes en situación de deserción escolar en el sistema educativo regular oficial</v>
          </cell>
        </row>
        <row r="88">
          <cell r="A88" t="str">
            <v>32010010007 -  En el período 2012-2015 se hay 304 Aulas nuevas en las Instituciones Educativas Oficiales construidas con normas NTC</v>
          </cell>
        </row>
        <row r="89">
          <cell r="A89" t="str">
            <v>32010010008 -  En el período 2012-2015 se hace el Mantenimiento de 300 aulas existentes en las Instituciones Educativas Oficiales bajo normas NTC</v>
          </cell>
        </row>
        <row r="90">
          <cell r="A90" t="str">
            <v>32010010009 -  En el período 2012-2015 se hace el Mantenimiento y adecuación de 120 ambientes escolares</v>
          </cell>
        </row>
        <row r="91">
          <cell r="A91" t="str">
            <v>32010010010 -  En el período 2012-2015 se hace Dotación a 88 Instituciones Educativas</v>
          </cell>
        </row>
        <row r="92">
          <cell r="A92" t="str">
            <v>32010010011 -  En el período 2012-2015 hay 91 Instituciones educativas administrando fondos de servicios educativos</v>
          </cell>
        </row>
        <row r="93">
          <cell r="A93" t="str">
            <v>32010010012 -  En el período 2012-2015 se ralizan Pagos al 100% del personal docente, administrativo y contratos de cobertura educativa</v>
          </cell>
        </row>
        <row r="94">
          <cell r="A94" t="str">
            <v>32010010013 -  En el período 2012-2015 hay 250 Establecimientos de educación para el trabajo y el desarrollo humano con regulación por parte de la SEM</v>
          </cell>
        </row>
        <row r="95">
          <cell r="A95" t="str">
            <v>32010010014 -  En el período 2012-2015 se benefician 18 Instituciones educativas oficales con desayunos escolares</v>
          </cell>
        </row>
        <row r="96">
          <cell r="A96" t="str">
            <v>32010010015 -  En el período 2012-2015 se raliza el 100% del Pago de servicios públicos y arrendamientos de sedes educativas oficiales</v>
          </cell>
        </row>
        <row r="97">
          <cell r="A97" t="str">
            <v>32010020001 -  En el período 2012-2015 se dotan 150,000 Computadores para uso en el aula (por fuera de la sala de sistemas) de  los estudiantes de las instituciones educativas oficiales.</v>
          </cell>
        </row>
        <row r="98">
          <cell r="A98" t="str">
            <v xml:space="preserve">32010020002 -  En el período 2012-2015 hay 9,235 Computadores de las instituciones educativas oficiales en las salas de sistemas con licenciamiento de software </v>
          </cell>
        </row>
        <row r="99">
          <cell r="A99" t="str">
            <v>32010020003 -  En el período 2012-2015 se capacitan 3,356 Docentes de las Instituciones Educativas Oficiales en uso de TIC’s como herramienta para mejorar el aprendizaje de los estudiantes en el aula</v>
          </cell>
        </row>
        <row r="100">
          <cell r="A100" t="str">
            <v>32010020004 -  En el período 2012-2015 se Adecuan 151 salas de sistemas en instituciones educativas</v>
          </cell>
        </row>
        <row r="101">
          <cell r="A101" t="str">
            <v>32010030001 -  En el período 2012-2015 se Establecen 3 convenios y alianzas con instituciones de educación superior  en formación para el trabajo y el desarrollo humano</v>
          </cell>
        </row>
        <row r="102">
          <cell r="A102" t="str">
            <v>32010030002 -  En el período 2012-2015 hay 51 Establecimientos Educativos Oficiales acompañados por tutores para el mejoramiento del aprendizaje de los estudiantes</v>
          </cell>
        </row>
        <row r="103">
          <cell r="A103" t="str">
            <v>32010030003 -  En el período 2012-2015 hay 50 Instituciones Educativas Oficiales acompañadas en el desarrollo de competencias ciudadanas en los diversos ambientes educativos</v>
          </cell>
        </row>
        <row r="104">
          <cell r="A104" t="str">
            <v>32010030004 -  En el período 2012-2015 se implementa un Sistema de evaluación de la calidad educativa de las Instituciones Educativas</v>
          </cell>
        </row>
        <row r="105">
          <cell r="A105" t="str">
            <v>32010030005 -  En el período 2012-2015 se implementa un Sistema de monitoreo y evaluación de la educación municipal</v>
          </cell>
        </row>
        <row r="106">
          <cell r="A106" t="str">
            <v>32010030006 -  En el período 2012-2015 se establece 1 Alianza y/o convenio para la formación de docentes de las Instituciones Educativas Oficiales en programas de postgrado</v>
          </cell>
        </row>
        <row r="107">
          <cell r="A107" t="str">
            <v>32010030007 -  En el período 2012-2015 se establece una Alianzas público – privadas para la promoción de la educación técnica, tecnológica y/o superior en el Distrito de Aguablanca</v>
          </cell>
        </row>
        <row r="108">
          <cell r="A108" t="str">
            <v>32010030008 -  En el período 2012-2015 hay 32 Instituciones Educativas Oficiales con reformulación de PEI</v>
          </cell>
        </row>
        <row r="109">
          <cell r="A109" t="str">
            <v>32010040001 -  En el período 2014-2015 se Formula e implementa la política pública de lectura y bibliotecas</v>
          </cell>
        </row>
        <row r="110">
          <cell r="A110" t="str">
            <v>32010040002 -  A diciembre de 2015, está ajustado el Plan de lectura y escritura</v>
          </cell>
        </row>
        <row r="111">
          <cell r="A111" t="str">
            <v>32010040003 -  En el período 2012-2015 se benefician 1,395,000 Personas con los programas de fomento a la lectura y la escritura a través de la red de bibliotecas públicas comunitarias, centros culturales y espacios no convencionales</v>
          </cell>
        </row>
        <row r="112">
          <cell r="A112" t="str">
            <v>32010040004 -  En el período 2012-2015 se benefician 100,000 Niñas y niños en edad escolar con los programas de fomento a la lectura y la escritura a través de la red de bibliotecas</v>
          </cell>
        </row>
        <row r="113">
          <cell r="A113" t="str">
            <v>32020010001 -  A diciembre de 2015 Lograr que, por lo menos, 2,900 pesonas pertenecientes a grupos poblacionales seleccionados participen de acciones de promociòn de la afiliaciòn al régimen subsidiado</v>
          </cell>
        </row>
        <row r="114">
          <cell r="A114" t="str">
            <v>32020010002 -  Al 2015 el 85% de las victimas de la violencia incluidas en el registro unico de victimas,que tengan documento de identidad  y que se localicen en el Municipio de Cali estan afiliadas al SGSSS</v>
          </cell>
        </row>
        <row r="115">
          <cell r="A115" t="str">
            <v>32020010003 -  A diciembbre de 2015, lograr que las EPS cumplan, por lo menos, el 85% de sus planes de afiliaciòn</v>
          </cell>
        </row>
        <row r="116">
          <cell r="A116" t="str">
            <v xml:space="preserve">32020010004 -  A diciembbre de 2015  a la poblaciòn afiliada al règimen subsidiado se la ha garantizado la continuidad </v>
          </cell>
        </row>
        <row r="117">
          <cell r="A117" t="str">
            <v>32020010005 -  A diciembre de 2015 Lograr que, por lo menos, el 75% de la poblaciòn pobre no asegurada del Municipio cuente con atención en salud.</v>
          </cell>
        </row>
        <row r="118">
          <cell r="A118" t="str">
            <v>32020010006 -  En el período 2012-2015 se incrementa a 5,712 los creadores y gestores culturales afiliados al sistema social de salud</v>
          </cell>
        </row>
        <row r="119">
          <cell r="A119" t="str">
            <v>32020020001 -  a diciembre de 2015 se captará al menos el  75% de las gestantes en el primer trimestre, para ingreso a control prenatal</v>
          </cell>
        </row>
        <row r="120">
          <cell r="A120" t="str">
            <v xml:space="preserve">32020020002 -  a diciembre de 2015 se logrará adherencia a control prenatal en el 95% de las gestantes. </v>
          </cell>
        </row>
        <row r="121">
          <cell r="A121" t="str">
            <v>32020020003 -  a diciembre de 2015 el 80% de los pacientes de TB Pulmonar  se habrán diagnosticado oportunamente</v>
          </cell>
        </row>
        <row r="122">
          <cell r="A122" t="str">
            <v>32020020004 -  A diciembre de 2015 el 60% de los pacientes de TB tendrán diagnóstico oportuno de coinfección y resistencia a fármacos</v>
          </cell>
        </row>
        <row r="123">
          <cell r="A123" t="str">
            <v>32020020005 -  A diciembre de 2015 el 75% de Pacientes inmunosuprimidos (VIH, diabéticos, etc) se les ha realizado prueba cutánea de tuberculina</v>
          </cell>
        </row>
        <row r="124">
          <cell r="A124" t="str">
            <v>32020020006 -  Disminunir en el cuatrenio un 50% de  los PQR  recibidos en la SSPM- SAC, relacionados con el acceso a los servicios de salud de los usuarios de la red de salud pública.</v>
          </cell>
        </row>
        <row r="125">
          <cell r="A125" t="str">
            <v xml:space="preserve">32020020007 -  Disminunir en el cuatrenio un 50% de los PQR recibidos en la SSPM SAC, relacionados con el acceso a los servicios de salud de los usuarios del régimen subsidiado y contribuitivo.  </v>
          </cell>
        </row>
        <row r="126">
          <cell r="A126" t="str">
            <v>32020020008 -  establecer 10 equipos operativos que implementan la estrategia de atención primaria en salud</v>
          </cell>
        </row>
        <row r="127">
          <cell r="A127" t="str">
            <v>32020020009 -  A  diciembre de 2015 las ESE Municipales cuentan con proyecto de reestructuraciòn elaborado  que incluye  un diagnóstico social, económico, de eficiencia  y conveniencia de las ESES</v>
          </cell>
        </row>
        <row r="128">
          <cell r="A128" t="str">
            <v>32020020010 -  A  diciembre de 2015 se ha implementado la Estrategia de Atención Primaria en Salud  en sus componentes de análisis de situacion de salud, intersectorialidad, participacion comunitaria y vigilancia en salud pública</v>
          </cell>
        </row>
        <row r="129">
          <cell r="A129" t="str">
            <v>32020020011 -  A diciembre de 201 lasEse's municipales han mejorado su capacidad resolutiva</v>
          </cell>
        </row>
        <row r="130">
          <cell r="A130" t="str">
            <v xml:space="preserve">32020020012 -  a diciembre de 2015 se ha Incrementado el  cumplimiento de las  intervenciones de las 10 prioridades en Salud Publica contempladas en la línea de Promoción de la Salud y la calidad de vida y prevención de los riesgos </v>
          </cell>
        </row>
        <row r="131">
          <cell r="A131" t="str">
            <v>32020020013 -  a diciembre de 2015 se ha Incrementado el seguimiento a la aplicación de la política de prestación de servicios a 20 IPS</v>
          </cell>
        </row>
        <row r="132">
          <cell r="A132" t="str">
            <v>32020020014 -  En el período 2012-2015 se Mantiene el índice aédico  por debajo de 5%</v>
          </cell>
        </row>
        <row r="133">
          <cell r="A133" t="str">
            <v xml:space="preserve">32020020015 -  A diciembre de 2015 se ha Incrementado al 90% la cobertura de vacunación antirrábica en caninos y felinos </v>
          </cell>
        </row>
        <row r="134">
          <cell r="A134" t="str">
            <v>32020030002 -  A diciembre de 2015 se ha incrementado en un 10% el Consumo de frutas y verduras  en los escolares de básica primaria de las sedes intervenidas con proyectos pedagógicos con enfoque de competencias.</v>
          </cell>
        </row>
        <row r="135">
          <cell r="A135" t="str">
            <v>32020030003 -  Aj junio de 2013 se cuenta con linemientos para la práctica de la actividad física con enfoque de estilos de vida saludable</v>
          </cell>
        </row>
        <row r="136">
          <cell r="A136" t="str">
            <v>32020030004 -  Formular una política publica para el deporte</v>
          </cell>
        </row>
        <row r="137">
          <cell r="A137" t="str">
            <v>32020030005 -  beneficiar 56,740 niños mediante programas de iniciación y formación deportiva en comunas</v>
          </cell>
        </row>
        <row r="138">
          <cell r="A138" t="str">
            <v>32020030006 -  beneficiar 139,877 deportistas con eventos deportivos en el periodo de gobierno</v>
          </cell>
        </row>
        <row r="139">
          <cell r="A139" t="str">
            <v>32020030007 -  beneficiar 4 mil niños mediante programas de iniciación y formación deportiva en corregimientos</v>
          </cell>
        </row>
        <row r="140">
          <cell r="A140" t="str">
            <v>32020030008 -  Capacitar a mil personas del sector deportivo en el periodo de gobierno</v>
          </cell>
        </row>
        <row r="141">
          <cell r="A141" t="str">
            <v>32020030009 -  Realizar 24 juegoos deportivos en el periodo de gobierno (LGTB, corregimientos,  afro-descendientes,  reclusorios, recicladores)</v>
          </cell>
        </row>
        <row r="142">
          <cell r="A142" t="str">
            <v>3202003001 -  A diciembre de 2015 las instituciones educativas públicas ofrecen alimentos sanos de acuerdo al decreto 0666 de 2009</v>
          </cell>
        </row>
        <row r="143">
          <cell r="A143" t="str">
            <v>32020030010 -  Fomentar la recreación en 15 parque para beneficiar a 600 mil personas en el periodo de gobierno</v>
          </cell>
        </row>
        <row r="144">
          <cell r="A144" t="str">
            <v xml:space="preserve">32020030011 -  Fomentar la recreación mediante el programa de la ciclovida beneficiando 200 mil personas por año </v>
          </cell>
        </row>
        <row r="145">
          <cell r="A145" t="str">
            <v xml:space="preserve">32020030012 -  Fomentar la recreación mediante 23 eventos recreativos en comunas </v>
          </cell>
        </row>
        <row r="146">
          <cell r="A146" t="str">
            <v>32020030013 -  Fomentar la recreación mediante 4 eventos con énfasis en prevención de sustancias y violencia familiar</v>
          </cell>
        </row>
        <row r="147">
          <cell r="A147" t="str">
            <v>32020040001 -  En el epríodo 2012-2015 se brinda asistencia técnica para la producción de sistemas agrarios sostenibles a 800 Pequeños productores de los corregimientos</v>
          </cell>
        </row>
        <row r="148">
          <cell r="A148" t="str">
            <v xml:space="preserve">32020040002 -  a diciembre de 2015  se ha Incrementado de 75 a 178 el número de sedes educativas que reportan información requerida para el SISVAN escolar. </v>
          </cell>
        </row>
        <row r="149">
          <cell r="A149" t="str">
            <v xml:space="preserve">32020040003 -  A diciembre de 2015 se ha Incrementado de 30 a 75 IPS como unidades generadoras de datos para el  SISVAN materno infantil </v>
          </cell>
        </row>
        <row r="150">
          <cell r="A150" t="str">
            <v>32020040004 -  A diciembre de 2015 se apoyan 3 Estrategias de aseguramiento y sostenibilidad para la comercialización de los productos de los pequeños productores de los corregimientos</v>
          </cell>
        </row>
        <row r="151">
          <cell r="A151" t="str">
            <v>32020040005 -  A diciembre de 2014 está Formulada la Política Pública de Seguridad Alimentaria</v>
          </cell>
        </row>
        <row r="152">
          <cell r="A152" t="str">
            <v>32030010001 -  En el período 2012-2015 hay 3,631 Niños y niñas matriculados en educación inicial (pre-jardín y jardín) para primera infancia, en coordinación con los programas correspondientes del orden nacional (De Cero a Siempre, PAIPI, entre otros) y d</v>
          </cell>
        </row>
        <row r="153">
          <cell r="A153" t="str">
            <v>32030010002 -  En el período 2012-2015 hay 29,000 Madres gestantes capacitadas sobre desarrollo infantil educación inicial  y pautas de crianza humanizada</v>
          </cell>
        </row>
        <row r="154">
          <cell r="A154" t="str">
            <v>32030010003 -  En el período 2012-2015, 71,000 Niños y niñas de primera infancia acceden al derecho a la identidad</v>
          </cell>
        </row>
        <row r="155">
          <cell r="A155" t="str">
            <v>32030010004 -  Fomentar la recreación mediante ocho eventos para madres comunitarias</v>
          </cell>
        </row>
        <row r="156">
          <cell r="A156" t="str">
            <v>32030010005 -  Adecuar 37 escenarios deportivos para la primera infancia en el periodo de gobiernno</v>
          </cell>
        </row>
        <row r="157">
          <cell r="A157" t="str">
            <v>32030010006 -  En el período 2012-2015, 6,000 Niños y niñas de primera infancia participan en procesos de promoción de los derechos culturales a través de lenguajes expresivos y estéticos</v>
          </cell>
        </row>
        <row r="158">
          <cell r="A158" t="str">
            <v>32030010007 -  Todas las IPS que atienden partos en el municipio  de Cali, en un periodo de 4 años  implementan la estrategia IAMI</v>
          </cell>
        </row>
        <row r="159">
          <cell r="A159" t="str">
            <v xml:space="preserve">32030010008 -  A diciembre de 2015 habrán aumentado a 97% las coberturas de vacunación por monitoreos rápidos </v>
          </cell>
        </row>
        <row r="160">
          <cell r="A160" t="str">
            <v xml:space="preserve">32030010009 -  Durante el cuatrienio el 95% de las entidades vacunadoras cumplen con los lineamientos del Ministerio de Salud y Protección Social    </v>
          </cell>
        </row>
        <row r="161">
          <cell r="A161" t="str">
            <v>32030010010 -  a diciembre de 2015 el 80% de los RN en las IPS de Cali son amamantados en la primera hora de nacimiento</v>
          </cell>
        </row>
        <row r="162">
          <cell r="A162" t="str">
            <v>32030010011 -  Fomentar la recreación que beneficia a 7000 niños de primera infancia en el periodo de gobierno</v>
          </cell>
        </row>
        <row r="163">
          <cell r="A163" t="str">
            <v>32030020001 -  Fomentar la recreación y la cultura con vacaciones recreativas que beneficie 80,000 niños en el periodo de gobierno</v>
          </cell>
        </row>
        <row r="164">
          <cell r="A164" t="str">
            <v>32030020002 -  Fomentar el buen uso del tiempo libre beneficiando a 60000  AJ en el periodo de gobierno</v>
          </cell>
        </row>
        <row r="165">
          <cell r="A165" t="str">
            <v>32030020003 -  En el período 2012-2015 se apoya la atención integral con enfoque psicosocial de 3,981 Niños, Niñas, Adolescentes y Jóvenes hasta los 17 años (NNAJ) con enfoque psicosocial en los hogares de paso</v>
          </cell>
        </row>
        <row r="166">
          <cell r="A166" t="str">
            <v>32030020004 -  En el período 2012-2015 se promueve la participación de 5.000 adolescentes y jóvenes en actividades artísticas y culturales</v>
          </cell>
        </row>
        <row r="167">
          <cell r="A167" t="str">
            <v>32030020005 -  En el período 2012-2015, se promueve la participación de 400 Jóvenes en procesos de desarrollo social y desaprendizaje de la violencia</v>
          </cell>
        </row>
        <row r="168">
          <cell r="A168" t="str">
            <v>32030020006 -  En el período 2012-2015, NNAJ son vinculados a procesos de prevención de la violencia familiar y sexual (casa de justicia y Comisarias de familia)</v>
          </cell>
        </row>
        <row r="169">
          <cell r="A169" t="str">
            <v>32030020007 -  A diciembre de 2015 se cuenta con 10 zonas de orientación escolar  para la prevención de las violencias, el consumo de SPA, la promoción de la convivencia y la sexualidad responsable en las instituciones educativas</v>
          </cell>
        </row>
        <row r="170">
          <cell r="A170" t="str">
            <v>32030020008 -  A diciembre de 2012 se Evalúa y ajusta la Política Pública de Juventud</v>
          </cell>
        </row>
        <row r="171">
          <cell r="A171" t="str">
            <v>32030020009 -  En el período 2012-2015, se realizan 72 Jornadas de integración orientadas a familias vulnerables en las comunas 2, 4, 5, 8, 9, 11, 12, 17, 19 y 22</v>
          </cell>
        </row>
        <row r="172">
          <cell r="A172" t="str">
            <v>32030020010 -  En el período 2012-2015 se Intervienn 1800 jóvenes a través de talleres vivenciales en aprendizaje experiencial para la transformación de imaginarios y prácticas en las comunas 4, 5, 8, 9, 10, 11, 12, 17 y 19 .</v>
          </cell>
        </row>
        <row r="173">
          <cell r="A173" t="str">
            <v>32030020011 -  En el período 2012-2015 se Capacitan 100 integrantes de la red del buen trato y líderes comunitarios en las comunas 2, 4, 5, 8, 9, 10, 11, 12, 17 y 19</v>
          </cell>
        </row>
        <row r="174">
          <cell r="A174" t="str">
            <v>32030020012 -  En el período 2012-2015 se Capacitan 2,200 personas en el reconocimiento, la  restitución y la promoción de sus derechos y deberes, en el marco de la política pública de primera infancia, infancia y adolescencia en las comunas 2, 4, 5, 8, 9</v>
          </cell>
        </row>
        <row r="175">
          <cell r="A175" t="str">
            <v>32030020013 -  En el período 2012-2015 se Capacitan 100 integrantes del Comité de Planeación, lideres comunitarios, Grupos de Base de la Comuna y ONG’s como actores multiplicadores en temas de prevención del consumo de sustancias psicoactivas en la comuna</v>
          </cell>
        </row>
        <row r="176">
          <cell r="A176" t="str">
            <v xml:space="preserve">32030030001 -  En el período 2012-2015 se fortalen y apoya en sus iniciativas comunitarias a 150 Organizaciones de mujeres </v>
          </cell>
        </row>
        <row r="177">
          <cell r="A177" t="str">
            <v>32030030002 -  En el período 2013-2015 se Implementa una estrategia permanente de Información Educación y Comunicación (IEC) en el reconocimiento y fomento de acciones afirmativas para la diversidad sexual</v>
          </cell>
        </row>
        <row r="178">
          <cell r="A178" t="str">
            <v>32030030003 -  A noviembre de 2015, 200 servidores públicos capacitados en capacidades y formación para el desempeño de la función pública con perspectiva de género</v>
          </cell>
        </row>
        <row r="179">
          <cell r="A179" t="str">
            <v xml:space="preserve">32030030004 -  En el período 2012-2015 se formula e implementa una Política pública de población con diversidad sexual y de género </v>
          </cell>
        </row>
        <row r="180">
          <cell r="A180" t="str">
            <v>32030030005 -  En el período 2012-2015 se Promueve la participación de 300 mujeres en procesos artísticos y culturales</v>
          </cell>
        </row>
        <row r="181">
          <cell r="A181" t="str">
            <v>32030040001 -  En el período 2012-2015 se realiza atención integral a 1525 mujeres víctimas de violencia basada en genero, familiar y sexual</v>
          </cell>
        </row>
        <row r="182">
          <cell r="A182" t="str">
            <v>32030040002 -  En el período 2012-2013 se elabora un Protocolo para la atención a mujeres Víctimas de violencias</v>
          </cell>
        </row>
        <row r="183">
          <cell r="A183" t="str">
            <v>32030040003 -  En el período 2012-2015 hay 18 Instituciones Educativas Oficiales con PEI revisado con enfoque de género y de prevención de las violencias contra las Mujeres</v>
          </cell>
        </row>
        <row r="184">
          <cell r="A184" t="str">
            <v>32030040004 -  A diciembre de 2015 se ha desarrollado una Estrategia IEC con talentos locales para la promoción y prevención de la violencia contra la Mujer</v>
          </cell>
        </row>
        <row r="185">
          <cell r="A185" t="str">
            <v>32030050001 -  En el período 2012-2015 se fortalecen las capacidades humanas y saberes ancestrales de 5,200 Personas de los grupos étnicos (Afros e indígenas)</v>
          </cell>
        </row>
        <row r="186">
          <cell r="A186" t="str">
            <v xml:space="preserve">32030050002 -  En el período 2012-2015 se revisan 6 Planes de vida de los pueblos indígenas y se formula el del consejo comunitario  Playa renaciente </v>
          </cell>
        </row>
        <row r="187">
          <cell r="A187" t="str">
            <v>32030050003 -  En el período 2012-2015 se vicnulan 12,134 Estudiantes de grupos étnicos afrodescendientes al sistema educativo regular</v>
          </cell>
        </row>
        <row r="188">
          <cell r="A188" t="str">
            <v>32030050004 -  En el período 2012-2015 se vinculan 887 Estudiantes de grupos étnicos indígenas al sistema educativo regular</v>
          </cell>
        </row>
        <row r="189">
          <cell r="A189" t="str">
            <v>32030050005 -  Fomentar la recreación en la preservación de los juegos tradicionales para beneficiar a 7,500 indígenas en el periodo de gobierno</v>
          </cell>
        </row>
        <row r="190">
          <cell r="A190" t="str">
            <v>32030050006 -  800 Niños y niñas de primera infancia, adolescentes y jóvenes  pertenecientes a grupos étnicos participan en  la recuperación y preservación de las tradiciones a través de actividades de promoción y difusión de actividades artísticas y cult</v>
          </cell>
        </row>
        <row r="191">
          <cell r="A191" t="str">
            <v>32030050007 -  implementar cuatro estrategias para el reconocimiento, valoración e inclusión de la diversidad étnica y cultural den  Santiago de Cali</v>
          </cell>
        </row>
        <row r="192">
          <cell r="A192" t="str">
            <v xml:space="preserve">32030050008 -  Realizar un proyecto de investigación de identidad étnica y lenguas nativas de los grupos de especial interés </v>
          </cell>
        </row>
        <row r="193">
          <cell r="A193" t="str">
            <v xml:space="preserve">32030050009 -  capacitar a  1000 personas de las organizaciones de grupos étnicos y de especial interés , ,durante  la  presente  administración </v>
          </cell>
        </row>
        <row r="194">
          <cell r="A194" t="str">
            <v xml:space="preserve">32030050010 -  Realizar 20 actividades culturales  para el fortalecimiento de la identidad de las parcialidades y autoridades indígenas.  </v>
          </cell>
        </row>
        <row r="195">
          <cell r="A195" t="str">
            <v>32030050011 -  Crear una escuela de derecho propio de los pueblos indígenas del municipio de Santiago de Cali, durante la  presente  administración</v>
          </cell>
        </row>
        <row r="196">
          <cell r="A196" t="str">
            <v>32030050012 -  Realizar acciones  de  fortalecimiento  y recuperación  de  identidad  cultural  con  seis pueblos indígena  del Municipio de Cal</v>
          </cell>
        </row>
        <row r="197">
          <cell r="A197" t="str">
            <v xml:space="preserve">32030050013 -  En el período 2012-2015, 69 Instituciones Educativas Oficiales implementan la cátedra de estudios afrocolombianos </v>
          </cell>
        </row>
        <row r="198">
          <cell r="A198" t="str">
            <v>32030060001 -  En el período 2012-2015 se atienden integralmente 1,400 Adultos mayores con enfoque psicosocial</v>
          </cell>
        </row>
        <row r="199">
          <cell r="A199" t="str">
            <v>32030060002 -  En el período 2012-2015 se crean 2 Espacios de atención integral para los adultos mayores (Centros día)</v>
          </cell>
        </row>
        <row r="200">
          <cell r="A200" t="str">
            <v>32030060003 -  A diciembre de 2014 se realizan actividades culturales y artísticas  con 80 Adultos mayores de los Centros  de atención día</v>
          </cell>
        </row>
        <row r="201">
          <cell r="A201" t="str">
            <v>32030060004 -  En el período 2012-2015 hay 1,000 Adultos mayores con apoyo para su movilidad en el Sistema de Transporte Masivo con puntaje hasta 39.32</v>
          </cell>
        </row>
        <row r="202">
          <cell r="A202" t="str">
            <v>32030060005 -  A diciembre de 2014  hay 37 Grupos organizados de Adultos mayores por comuna y corregimiento que participan en actividades artísticas y culturales</v>
          </cell>
        </row>
        <row r="203">
          <cell r="A203" t="str">
            <v>32030060006 -  A diciembre de 2013 está Formulada la Política Pública para el Adulto mayor</v>
          </cell>
        </row>
        <row r="204">
          <cell r="A204" t="str">
            <v>32030060007 -  A diciembre de 2013 se presenta el Proyecto de Acuerdo al Concejo Municipal que permita la creación de la Estampilla Pro Adulto Mayor, a fin de crear los Centros de Bienestar del Adulto Mayor y los Centros DÍA</v>
          </cell>
        </row>
        <row r="205">
          <cell r="A205" t="str">
            <v>32030060008 -  Fomentar la recreación mediante la relización de 4 eventos para el adulto mayor en el periodo de gobierno</v>
          </cell>
        </row>
        <row r="206">
          <cell r="A206" t="str">
            <v>32030060009 -  En el período 2012-2015 se Atienden integralmente a 500 adultos mayores con enfoque diferencial</v>
          </cell>
        </row>
        <row r="207">
          <cell r="A207" t="str">
            <v>32030070001 -  Fomentar la recreación que beneficia a 2,800 personas con discapacitados en el periodo de gobierno</v>
          </cell>
        </row>
        <row r="208">
          <cell r="A208" t="str">
            <v>32030070002 -  promover la participación de  550 personas con discapacidad en actividades de promoción y difusión de actividades artísticas y culturales</v>
          </cell>
        </row>
        <row r="209">
          <cell r="A209" t="str">
            <v>32030070003 -  En el período 2012-2015 se incrementa en 1,788 las Personas con discapacidad que reciben ayudas técnicas</v>
          </cell>
        </row>
        <row r="210">
          <cell r="A210" t="str">
            <v>32030070004 -  En el período 2012-2015 se vinculan 255 Niños, niñas, adolescentes y jóvenes con discapacidad al sistema educativa oficial consolidado</v>
          </cell>
        </row>
        <row r="211">
          <cell r="A211" t="str">
            <v>32030070005 -  En el período 2012-2015 hay 700 Personas con discapacidad con apoyo para su movilidad urbana en el Sistema de Transporte Masivo – MIO</v>
          </cell>
        </row>
        <row r="212">
          <cell r="A212" t="str">
            <v xml:space="preserve">32030070006 -  En el período 2012-2015 el 60% de Vehículos del Sistema Integrado de Transporte Masivo MIO está adecuado para el uso de personas con discapacidad </v>
          </cell>
        </row>
        <row r="213">
          <cell r="A213" t="str">
            <v xml:space="preserve">32030070007 -  En el período 2012-2015 el 100% de la Infraestructura del  Sistema Integrado de Transporte Masivo MIO está adecuada para el uso de personas con discapacidad </v>
          </cell>
        </row>
        <row r="214">
          <cell r="A214" t="str">
            <v>32030070008 -  En el período 2012-2015 el 60% de Vehículos del Sistema Integrado de Transporte Masivo MIO está adecuado para el uso de personas con discapacidad en óptimas condiciones de operatividad, que cumplen los estándares de calidad (certificación I</v>
          </cell>
        </row>
        <row r="215">
          <cell r="A215" t="str">
            <v>32030070009 -  En el período 2012-2015 el 100% de vehículos adquiridos del Sistema Integrado de Transporte Masivo MIO están adecuados para el uso de personas con discapacidad</v>
          </cell>
        </row>
        <row r="216">
          <cell r="A216" t="str">
            <v>32030070010 -  En el período 2012-2015 el 100% del Personal operativo de Metrocali está capacitado en atención al cliente, sensibilización y toma de conciencia, enfocados en atención a población vulnerable (personas con discapacidad, adultos mayores, muje</v>
          </cell>
        </row>
        <row r="217">
          <cell r="A217" t="str">
            <v>32030070011 -  En el período 2012-2015 se atienden 3,000 personas con discapacidad y sus familias</v>
          </cell>
        </row>
        <row r="218">
          <cell r="A218" t="str">
            <v xml:space="preserve">32030080001 -  En el período 2012-2015 se implementa un hogar de paso de habitante de y en calle </v>
          </cell>
        </row>
        <row r="219">
          <cell r="A219" t="str">
            <v>32040010001 -  Formular el Plan Decenal de Cultura, durante la presente administración</v>
          </cell>
        </row>
        <row r="220">
          <cell r="A220" t="str">
            <v>32040010002 -  realizar la capacitación de 3000 personas en diversas expresiones  y manifestaciones culturales y artísticas</v>
          </cell>
        </row>
        <row r="221">
          <cell r="A221" t="str">
            <v xml:space="preserve">32040010003 -  promover  la  conformación de  siete semilleros de Expresiones artísticas de folclor del Pacífico </v>
          </cell>
        </row>
        <row r="222">
          <cell r="A222" t="str">
            <v>32040010004 -  Promover  la conformación de  20 semilleros de salsa  durante  la  presente  administración</v>
          </cell>
        </row>
        <row r="223">
          <cell r="A223" t="str">
            <v xml:space="preserve">32040010005 -  Fortalecer 59 Bibliotecas con Dotaciones y Colecciones, durante la presente administración.   </v>
          </cell>
        </row>
        <row r="224">
          <cell r="A224" t="str">
            <v>32040010006 -  Realizar 293 eventos artísticos y culturales durante la  presente  administración</v>
          </cell>
        </row>
        <row r="225">
          <cell r="A225" t="str">
            <v>32040010007 -  Promover la creación e implementación  de  50 creaciones culturales  durante la presente  administración</v>
          </cell>
        </row>
        <row r="226">
          <cell r="A226" t="str">
            <v>32040010008 -  Promover la participación de 23,730 personas en procesos de formación artística (danza, cine, teatro, música, poesía, pintura) en comunas y corregimientos, durante la  presente  administración</v>
          </cell>
        </row>
        <row r="227">
          <cell r="A227" t="str">
            <v xml:space="preserve">32040010009 -  Realizar 10 programas de formación artística desarrollados en comunas y corregimientos (danza, cine, teatro, música, poesía, pintura), en la  administración actual </v>
          </cell>
        </row>
        <row r="228">
          <cell r="A228" t="str">
            <v>32040010010 -  Crear y fortalecer 80 grupos culturales en todas las manifestaciones culturales y  artísticas,  en la  administración  actual.</v>
          </cell>
        </row>
        <row r="229">
          <cell r="A229" t="str">
            <v>32040010011 -  Realizar la producción  de 37  audiovisuales en las comunas y corregimientos, d el  municipio,  en la  presente  administración</v>
          </cell>
        </row>
        <row r="230">
          <cell r="A230" t="str">
            <v xml:space="preserve">32040010012 -  En 2014 se realiza la caracterización de los  artistas, empresas, compañías y gestores culturales de la ciudad,  en la  presente  administración </v>
          </cell>
        </row>
        <row r="231">
          <cell r="A231" t="str">
            <v xml:space="preserve">32040010013 -  Promover la  conformación de  tres  semilleros de Orquestas de Música Clásica, con la participación de NNAJ </v>
          </cell>
        </row>
        <row r="232">
          <cell r="A232" t="str">
            <v xml:space="preserve">32040010014 -  Crear y  fortalecer  tres orquestas filarmónicas con la participación  de NNAJ  durante la actual administración  </v>
          </cell>
        </row>
        <row r="233">
          <cell r="A233" t="str">
            <v xml:space="preserve">32040020001 -  Diseñar  e  implementar  5 programas de conservación, intervención  y difusión del patrimonio cultural durante  la  presente administración </v>
          </cell>
        </row>
        <row r="234">
          <cell r="A234" t="str">
            <v xml:space="preserve">32040020002 -  Crear  e implementar un Centro de  memoria étnico  </v>
          </cell>
        </row>
        <row r="235">
          <cell r="A235" t="str">
            <v xml:space="preserve">32040020003 -  Desarrollar  dos programas de circulación de las manifestaciones culturales   </v>
          </cell>
        </row>
        <row r="236">
          <cell r="A236" t="str">
            <v>32040020004 -  Identificar  15 patrimonios materiales e inmateriales, hasta  diciembre   de  2015</v>
          </cell>
        </row>
        <row r="237">
          <cell r="A237" t="str">
            <v xml:space="preserve">32040020005 -  Implementar el plan Especial de Manejo y Protección de la Hacienda Cañasgordas </v>
          </cell>
        </row>
        <row r="238">
          <cell r="A238" t="str">
            <v xml:space="preserve">32040020006 -  En el período 2012 - 2015, se formula e implementa el Plan Especial de Manejo y Protección del Centro Histórico de Cali </v>
          </cell>
        </row>
        <row r="239">
          <cell r="A239" t="str">
            <v>32040020007 -  Crear cuatro  nuevas  esculturas,  con el desarrollo de concursos  de artes plasticas</v>
          </cell>
        </row>
        <row r="240">
          <cell r="A240" t="str">
            <v xml:space="preserve">32040030001 -  Implementar tres programas de protección, fortalecimiento, conservación, difusión y circulación  de manifestaciones culturales de la diferentes colonias </v>
          </cell>
        </row>
        <row r="241">
          <cell r="A241" t="str">
            <v xml:space="preserve">32040030002 -  Construir y fortalecer la agenda cultural del pacífico </v>
          </cell>
        </row>
        <row r="242">
          <cell r="A242" t="str">
            <v xml:space="preserve">32050010001 -  A diciembre de 2015 se han realizado 96 Consejos de Seguridad para direccionamiento de la política de seguridad </v>
          </cell>
        </row>
        <row r="243">
          <cell r="A243" t="str">
            <v xml:space="preserve">32050010002 -  A diciembre de 2015 se han realizado 1460 Informes de análisis sobre el delito </v>
          </cell>
        </row>
        <row r="244">
          <cell r="A244" t="str">
            <v xml:space="preserve">32050020001 -  A diciembre de 2012 se han incrementado a 329 los Cuadrantes de Policía </v>
          </cell>
        </row>
        <row r="245">
          <cell r="A245" t="str">
            <v>32050020002 -  A diciembre de 2015 se ha ejecutado el 100% del Ppto asignado para Sostenimiento de la movilidad ejecutado</v>
          </cell>
        </row>
        <row r="246">
          <cell r="A246" t="str">
            <v xml:space="preserve">32050020003 -  A diciembre de 2015 se han recuperado o acondicionado 11 Estaciones de policía </v>
          </cell>
        </row>
        <row r="247">
          <cell r="A247" t="str">
            <v xml:space="preserve">32050020004 -  A diciembre de 2015 se han instalad 1000 Cámaras de seguridad para el monitoreo del delito </v>
          </cell>
        </row>
        <row r="248">
          <cell r="A248" t="str">
            <v xml:space="preserve">32050020005 -  A diciembre de 2015 se ha ejecutado el 100% del Ppto asignado para Mantenimiento del sistema de video vigilancia  </v>
          </cell>
        </row>
        <row r="249">
          <cell r="A249" t="str">
            <v>32050020006 -  A diciembre de 2015 se han reconocido  Reconocimientos a los mejores cuadrantes de seguridad por buenas prácticas policiales</v>
          </cell>
        </row>
        <row r="250">
          <cell r="A250" t="str">
            <v>3205003001 -  A diciembre de 2015 se han creado 5  Inspecciones nuevas para atención de comisiones civiles</v>
          </cell>
        </row>
        <row r="251">
          <cell r="A251" t="str">
            <v>3205003002 -  A diciembre de 2015 se han incorparado 3 Comisarías permanentes para la atención de la violencia intrafamiliar</v>
          </cell>
        </row>
        <row r="252">
          <cell r="A252" t="str">
            <v>3205003003 -  A diciembre de 2015 se ha realizado el Mantenimiento, fortalecimiento y dotación en 11 comisarías de familia</v>
          </cell>
        </row>
        <row r="253">
          <cell r="A253" t="str">
            <v>3205003004 -  A diciembre de 2013 se cuentan con 3 Casas de Justicia ofertando atención con jueces de paz</v>
          </cell>
        </row>
        <row r="254">
          <cell r="A254" t="str">
            <v>3205003005 -  A diciembre de 2015 se han realizado 8 Programas de Resocialización carcelaria (incluye centro de menores)</v>
          </cell>
        </row>
        <row r="255">
          <cell r="A255" t="str">
            <v>3205003006 -  A diciembre de 2015 se han ralizado el Mejoramiento y dotación de 2 Centros carcelarios</v>
          </cell>
        </row>
        <row r="256">
          <cell r="A256" t="str">
            <v>3205003007 -  A diciembre de 2015 se ha apoyado año a año el mejoramiento de la infraestructura del centro menor infractor</v>
          </cell>
        </row>
        <row r="257">
          <cell r="A257" t="str">
            <v>3205003008 -  A diciembre de 2015 se ha desarrolado 1 Programa gradualidad de la pena , justicia reparativa para menores infractores</v>
          </cell>
        </row>
        <row r="258">
          <cell r="A258" t="str">
            <v xml:space="preserve">3205003009 -  A diciembre de 2014, al menos 214 Jueces de paz brindaran  atención en espacios de acceso  comunitario adecuadamente dotados y apoyados </v>
          </cell>
        </row>
        <row r="259">
          <cell r="A259" t="str">
            <v xml:space="preserve">3205003010 -  A ciicembre de 2014, al menos 214 Jueces de paz estaran capacitados en metodologías alternativas de reconciliación y reparación </v>
          </cell>
        </row>
        <row r="260">
          <cell r="A260" t="str">
            <v>3205003011 -  A ciicembre de 2015 se realizan 4 Convenios para apoyar producción comunitaria de material audiovisual, multimedia, artístico y gráfico sobre temáticas de  convivencia y cultura de la legalidad con participación de organizaciones de base</v>
          </cell>
        </row>
        <row r="261">
          <cell r="A261" t="str">
            <v xml:space="preserve">3205003012 -  A diciembre de 2015, se haran 4 Concursos anuales CALIDA  barrios y vecinos calidosos </v>
          </cell>
        </row>
        <row r="262">
          <cell r="A262" t="str">
            <v xml:space="preserve">3205003013 -  A diicembre  de 2014,  44 estudiantes de pasantía apoyan la labor de jueces de paz </v>
          </cell>
        </row>
        <row r="263">
          <cell r="A263" t="str">
            <v>32050040001 -  Diseñar  e  implementar cinco  estrategias de cultura ciudadana definidas e implementadas</v>
          </cell>
        </row>
        <row r="264">
          <cell r="A264" t="str">
            <v xml:space="preserve">32050040002 -  A diciembre de 2015 se han reconocido y premiado 12 Iniciativas ciudadanas de promoción de la seguridad y la convivencia </v>
          </cell>
        </row>
        <row r="265">
          <cell r="A265" t="str">
            <v>32050040003 -  A diciembre de 2015 se ha desarrollado 1 Estrategias IEC orientadas a desestimular el delito y fortalecer actitudes ciudadanas honestas y responsables</v>
          </cell>
        </row>
        <row r="266">
          <cell r="A266" t="str">
            <v>32050040004 -  A diciembre de 2012 se ha implementado el 100% del comparendo ambiental</v>
          </cell>
        </row>
        <row r="267">
          <cell r="A267" t="str">
            <v xml:space="preserve">32050040005 -  A diciembre de 2015 se han realizado 24700 visitas de Inspección, control y vigilancia a establecimientos públicos. </v>
          </cell>
        </row>
        <row r="268">
          <cell r="A268" t="str">
            <v>32050040006 -  A diciembre de 2015 80 Operativos de control al consumo de licor por parte de menores en establecimientos</v>
          </cell>
        </row>
        <row r="269">
          <cell r="A269" t="str">
            <v>32050040007 -  A diciembre de 2015 se han realizdo 240 Operativos Protección derechos del consumidor</v>
          </cell>
        </row>
        <row r="270">
          <cell r="A270" t="str">
            <v>32050040008 -  A diciembre de 2013 se ha Implementado una Política Pública de los Juegos de Suerte y Azar en el Municipio de Santiago de Cali</v>
          </cell>
        </row>
        <row r="271">
          <cell r="A271" t="str">
            <v xml:space="preserve">32050050001 -  A diciembre de 2015 se han elaborado e implementado 22 Planes de Seguridad por comuna </v>
          </cell>
        </row>
        <row r="272">
          <cell r="A272" t="str">
            <v xml:space="preserve">32050050002 -  A diciembre de 2015 se han vinculado a programa de rumba sana 400 Establecimientos y medios ambulantes de diversión (chivas rumberas y similares) </v>
          </cell>
        </row>
        <row r="273">
          <cell r="A273" t="str">
            <v xml:space="preserve">32050050003 -  A diciembre de 2015 se ha implementado una IEC para promover la Rumba Responsable </v>
          </cell>
        </row>
        <row r="274">
          <cell r="A274" t="str">
            <v xml:space="preserve">32050050004 -  A diciembre de 2015 se han conformado 190 Frentes de Seguridad Barrial </v>
          </cell>
        </row>
        <row r="275">
          <cell r="A275" t="str">
            <v>32050050005 -  A diciembre de 2015 se han vinculado 300 empresas al programa de Empresas Seguras</v>
          </cell>
        </row>
        <row r="276">
          <cell r="A276" t="str">
            <v>32050050006 -  A diciembre de 2015 se ha implementado uan Estrategia IEC para el fomento del auto cuidado</v>
          </cell>
        </row>
        <row r="277">
          <cell r="A277" t="str">
            <v>32050050007 -  A diciembre de 2013 se ha establecido un plan de seguridad en el interior del Sistema de Transporte Masivo de Occidente -MIO</v>
          </cell>
        </row>
        <row r="278">
          <cell r="A278" t="str">
            <v xml:space="preserve">32060010001 -  A diicembre de 2015,  al memos 15 Servicios operando en las rutas de atención y reparación  a las víctimas del conflicto </v>
          </cell>
        </row>
        <row r="279">
          <cell r="A279" t="str">
            <v xml:space="preserve">32060010002 -  A diciembre de 2013, se implementa un  Sistema integrado de información que posibilite la sistematización, caracterización, seguimiento, control y evaluación de los procesos de atención integral a  la población víctima del conflicto armado </v>
          </cell>
        </row>
        <row r="280">
          <cell r="A280" t="str">
            <v>32060010003 -  A diciembre de 2015, estan implementadas 3 Nuevas modalidades de atención humanitaria de urgencia y protección a víctimas del conflicto armado interno</v>
          </cell>
        </row>
        <row r="281">
          <cell r="A281" t="str">
            <v>32060010004 -  A diciembre de 2013, se realizan 4 procesos de memorias históricas de víctimas del conflicto interno asentadas en Cali documentados</v>
          </cell>
        </row>
        <row r="282">
          <cell r="A282" t="str">
            <v>32060010005 -  A diciembre de 2015, estan implementados 4  Puntos de toma de declaraciones de hechos victimizantes en las instalaciones del centro local de atención a víctimas del conflicto armado interno operando</v>
          </cell>
        </row>
        <row r="283">
          <cell r="A283" t="str">
            <v>32060010006 -  A  diciembre de 2015, esta implementado un Servicio de Call Center Automatizado para incrementar la capacidad de orientación y asignación telefónica de citas dentro del centro local de atención a víctimas del conflicto armado interno implem</v>
          </cell>
        </row>
        <row r="284">
          <cell r="A284" t="str">
            <v>32060010007 -  A diciembre de 2015, estan implementados 3 Puntos de información y orientación a las víctimas del conflicto armado interno implementados (Ladera, Distrito de Aguablanca y Terminal de Transporte)</v>
          </cell>
        </row>
        <row r="285">
          <cell r="A285" t="str">
            <v xml:space="preserve">32060010008 -  A diciembre de 2014, se implementa un  Plan de prevención y contingencia para el manejo del desplazamiento forzado masivo hacia la ciudad de Cali por razón del conflicto armado interno Departamentos de mayor expulsión: Nariño, Cauca, Valle </v>
          </cell>
        </row>
        <row r="286">
          <cell r="A286" t="str">
            <v xml:space="preserve">32060020001 -  En el período 2012-2015 se han incrementado en 566 las Soluciones de vivienda nueva, usada o autoconstruida entregadas a la población víctima del conflicto armado interno  asentada en la ciudad de Santiago de Cali </v>
          </cell>
        </row>
        <row r="287">
          <cell r="A287" t="str">
            <v>32060020002 -  Al 2015 el 75% de las personas victimas del conflicto armado que hayan sido caracterizadas  y acepten la atencion psicosocial  reciban la atencion emocional y social ( psicosocial)</v>
          </cell>
        </row>
        <row r="288">
          <cell r="A288" t="str">
            <v>32060020003 -  En el período 2012-2015 se aumenta en 2,107 el Mejoramiento de los procesos de atención educativa a la población escolar víctima del conflicto armado matriculados en instituciones educativas oficiales y de cobertura educativa</v>
          </cell>
        </row>
        <row r="289">
          <cell r="A289" t="str">
            <v>32060020004 -  A diciembre de 2015,  se implementan almenos 4 Alianzas público – privadas para promover la capacidad de generación de ingresos y empleabilidad para las víctimas del conflicto armado interno firmadas</v>
          </cell>
        </row>
        <row r="290">
          <cell r="A290" t="str">
            <v>32060020005 -  En el período 2012-2015 se Realiza alfabetización al 100% de la población analfabeta víctima del conflicto interno asentada en Santiago de Cali</v>
          </cell>
        </row>
        <row r="291">
          <cell r="A291" t="str">
            <v>32060020006 -  Implementar 4 escuelas de inicicación y formación deportiva para niños víctimas del conflicto armado</v>
          </cell>
        </row>
        <row r="292">
          <cell r="A292" t="str">
            <v>32060020007 -  n el período 2012-2015 se realizan Realizar  cuatro procesos formativos para identificar y promover  talentos culturales entre la población  vìctima del conflicto  armado</v>
          </cell>
        </row>
        <row r="293">
          <cell r="A293" t="str">
            <v>32060030001 -  A diciembre de 2015, se implementan al menos 3 Rutas de acceso a procedimientos a seguir para acceder a protección y denuncia de afectaciones a la vida, la libertad y la integridad implementadas</v>
          </cell>
        </row>
        <row r="294">
          <cell r="A294" t="str">
            <v xml:space="preserve">32060030002 -  A diciembre de 2015, se vinculan al menos 3000 desmovilizados  a prestación de Servicio social  </v>
          </cell>
        </row>
        <row r="295">
          <cell r="A295" t="str">
            <v>32060030003 -  A diciembre de 2015, se implementan 4 Rutas de Orientación para el acceso de la población desmovilizada a la oferta de la Alcaldía y otras entidades nacionales del área social con presencia en el municipio</v>
          </cell>
        </row>
        <row r="296">
          <cell r="A296" t="str">
            <v xml:space="preserve">32070010001 -  A diciembre de 2013 se Formula la política pública municipal de Participación Ciudadana  </v>
          </cell>
        </row>
        <row r="297">
          <cell r="A297" t="str">
            <v>32070010002 -  En el período 2012 - 2015, se capacitan 3,500 Personas en la Escuela de Formación de Liderazgo Participativo</v>
          </cell>
        </row>
        <row r="298">
          <cell r="A298" t="str">
            <v>32070010003 -  En el período 2012 - 2015, se realizan 10 Proceso de elecciones y conformación  de organización territorial</v>
          </cell>
        </row>
        <row r="299">
          <cell r="A299" t="str">
            <v xml:space="preserve">32070010004 -  En el período 2012 - 2015, se diseñan e implementan 5 Estrategias, instrumentos y mecanismos de participación con el objeto  incentivar la participación y organización ciudadana. </v>
          </cell>
        </row>
        <row r="300">
          <cell r="A300" t="str">
            <v xml:space="preserve">32070010005 -  En el período 2012 - 2015, se realiza un Programa de capacitación a los  jóvenes  caleños interesados en lo público, a  través  del conocimiento de herramientas para el ejercicio de control social </v>
          </cell>
        </row>
        <row r="301">
          <cell r="A301" t="str">
            <v xml:space="preserve">33010010001 -  En el período 2012 - 2015, se apoyan 6 Programas de fomento y fortalecimiento de clústeres existentes en la ciudad </v>
          </cell>
        </row>
        <row r="302">
          <cell r="A302" t="str">
            <v>33010010002 -  En el período 2012 - 2015, se Fortalecen 5 clústeres regionales en el Departamento del Valle del Cauca con Beneficios para Cali</v>
          </cell>
        </row>
        <row r="303">
          <cell r="A303" t="str">
            <v>33010010003 -  En el período 2012 - 2015, se apoya la construcción de 3 Alianzas para Centros de  Innovación en clústeres de Cali</v>
          </cell>
        </row>
        <row r="304">
          <cell r="A304" t="str">
            <v>33010010004 -  En el período 2012 - 2015, se Fortalecen 14 programas de industrias culturales</v>
          </cell>
        </row>
        <row r="305">
          <cell r="A305" t="str">
            <v>33010010005 -  En el período 2013 - 2015, se Implementa el Centro de Servicio Público de Empleo</v>
          </cell>
        </row>
        <row r="306">
          <cell r="A306" t="str">
            <v>33010020001 -  En el período 2012 - 2015, 500 Empresas MiPymes mejoran integralmente sus capacidades competitivas con instrumentos de fortalecimiento empresarial</v>
          </cell>
        </row>
        <row r="307">
          <cell r="A307" t="str">
            <v>33010020002 -  En el período 2012 - 2015, se establecen 4 Centros de desarrollo empresarial</v>
          </cell>
        </row>
        <row r="308">
          <cell r="A308" t="str">
            <v>33010030001 -  En el período 2012 - 2015, se Diseña e implementa la institucionalidad para el desarrollo / competitividad</v>
          </cell>
        </row>
        <row r="309">
          <cell r="A309" t="str">
            <v xml:space="preserve">33020010001 -  En el período 2012 - 2015, se apoyan y fortalecen 500 MiPymes </v>
          </cell>
        </row>
        <row r="310">
          <cell r="A310" t="str">
            <v xml:space="preserve">33020010002 -  En el período 2012 - 2015, hay 15 Pymes rurales con acompañamiento gerencial y técnico </v>
          </cell>
        </row>
        <row r="311">
          <cell r="A311" t="str">
            <v>33020010003 -  A diciembre de 2015 se realiza una Alianza público-privada con almacenes de cadena para el mercadeo de la producción local de Mipymes</v>
          </cell>
        </row>
        <row r="312">
          <cell r="A312" t="str">
            <v>33020020001 -  En el período 2012 - 2015, se apoyan 200 Mipymes en el proceso de formalización</v>
          </cell>
        </row>
        <row r="313">
          <cell r="A313" t="str">
            <v>33020020002 -  En el período 2012 - 2015, se realiza la Gestión para la constitución de 4 alianzas de microcréditos</v>
          </cell>
        </row>
        <row r="314">
          <cell r="A314" t="str">
            <v>33030010001 -  En el período 2012 - 2015, se elaboran 10 Alianzas nacionales e internacionales para la promoción y fomento del emprendimiento</v>
          </cell>
        </row>
        <row r="315">
          <cell r="A315" t="str">
            <v>33030010002 -  En el período 2012 - 2015, se da Asistencia técnica y acompañamiento empresarial y estratégico a 300 iniciativas de emprendimiento</v>
          </cell>
        </row>
        <row r="316">
          <cell r="A316" t="str">
            <v>33030010003 -  En el período 2012 - 2015 hay 5 Instituciones educativas oficiales que implementan la cátedra de emprendimiento e innovación</v>
          </cell>
        </row>
        <row r="317">
          <cell r="A317" t="str">
            <v>33030010004 -  En el período 2012 - 2015, se capacitan 10,000 Personas en competencias para el trabajo y el emprendimiento en convenio con el SENA</v>
          </cell>
        </row>
        <row r="318">
          <cell r="A318" t="str">
            <v>33030010005 -  En el período 2012 - 2015, se realizan 3 Ferias empresariales para estudiantes de educación media de las instituciones educativas oficiales</v>
          </cell>
        </row>
        <row r="319">
          <cell r="A319" t="str">
            <v>33030020001 -  Apoyar el desarrollo de 50 iniciativas de emprendimiento orientadas hacia la cultura, ciencia y tecnología, ambientales, empresariales y, ecoturísticos, entre otras</v>
          </cell>
        </row>
        <row r="320">
          <cell r="A320" t="str">
            <v>33030020002 -  En el período 2012 - 2015, se da Asistencia técnica a 100 emprendimientos comunitarios innovadores</v>
          </cell>
        </row>
        <row r="321">
          <cell r="A321" t="str">
            <v>33030030001 -  En el período 2012 - 2015, se apoyan 150 Proyectos asociativos de economía solidaria</v>
          </cell>
        </row>
        <row r="322">
          <cell r="A322" t="str">
            <v>33030030002 -  A diciembre de 2014, se encuentra elaborada la Política Pública para la economía solidaria</v>
          </cell>
        </row>
        <row r="323">
          <cell r="A323" t="str">
            <v>33030040001 -  A diciembre de 2014, se encuentra Formulado el Plan de Competitividad Municipal</v>
          </cell>
        </row>
        <row r="324">
          <cell r="A324" t="str">
            <v>33030040002 -  A diciembre de 2014, se ha Creado el Consejo Municipal de Ciencia, Tecnología e Innovación</v>
          </cell>
        </row>
        <row r="325">
          <cell r="A325" t="str">
            <v xml:space="preserve">33030040003 -  En el período 2012 - 2015, se apoyan 15 Proyectos de investigación e innovación </v>
          </cell>
        </row>
        <row r="326">
          <cell r="A326" t="str">
            <v xml:space="preserve">33030040004 -  En el período 2012 - 2015, se presentan 10 Proyectos de Ciencia, Tecnología e Innovación a Colciencias </v>
          </cell>
        </row>
        <row r="327">
          <cell r="A327" t="str">
            <v xml:space="preserve">33030040005 -  A diciembre de 2014, está formulada la política municipal de ciencia, tecnología e innovación </v>
          </cell>
        </row>
        <row r="328">
          <cell r="A328" t="str">
            <v>33030040006 -  A diciembre de 2014, está funcionando el Sistema Regional integrado de información para la innovación, emprendimiento y empresarismo</v>
          </cell>
        </row>
        <row r="329">
          <cell r="A329" t="str">
            <v>34010010001 -  A diciembre de 2015 se tienen 1,486 ha de Nuevas áreas protegidas declaradas administradas y en proceso de declaratoria</v>
          </cell>
        </row>
        <row r="330">
          <cell r="A330" t="str">
            <v>34010010002 -  A diciembre de 2015 hay 2 Corredores ambientales y paisajísticos en franjas ribereñas desarrollados</v>
          </cell>
        </row>
        <row r="331">
          <cell r="A331" t="str">
            <v xml:space="preserve">34010010003 -  En el período 2012 - 2015 se incrementa a 988 ha, el Área en zona rural en proceso de restauración o rehabilitación </v>
          </cell>
        </row>
        <row r="332">
          <cell r="A332" t="str">
            <v>34010010004 -  En el período 2012 - 2015 se incrementan a 800 los Nacimientos hídricos con implementación de acciones de recuperación y aislamientos  de zonas estratégicas de captación de agua</v>
          </cell>
        </row>
        <row r="333">
          <cell r="A333" t="str">
            <v>34010010005 -  A diciembre de 2015 se ha Recuperado ambientalmente las lagunas Charco Azul y el Pondaje</v>
          </cell>
        </row>
        <row r="334">
          <cell r="A334" t="str">
            <v>34010010006 -  A diciembre de 2015 se implementa un Modelo piloto  de compensación por servicios ambientales en el territorio rural</v>
          </cell>
        </row>
        <row r="335">
          <cell r="A335" t="str">
            <v>34010010007 -  En el período 2012 - 2015 se formulan y adoptan 7 planes de manejo de humedales</v>
          </cell>
        </row>
        <row r="336">
          <cell r="A336" t="str">
            <v>34010010008 -  En el período 2012 - 2015 hay 1,700 ha restauradas de bosque</v>
          </cell>
        </row>
        <row r="337">
          <cell r="A337" t="str">
            <v>34010020001 -  A diciembre de 2014 se instalan 3 estaciones de  monitoreo de la calidad de  agua superficial</v>
          </cell>
        </row>
        <row r="338">
          <cell r="A338" t="str">
            <v>34010020002 -  En el período 2012 - 2015 se instalan 30 piezómetros de la Red de monitoreo de la calidad del recurso hídrico subterráneo</v>
          </cell>
        </row>
        <row r="339">
          <cell r="A339" t="str">
            <v xml:space="preserve">34010020003 -  A diciembre de 2015 se mantendran cerradas en 100% de las minas ilegales denunciadas </v>
          </cell>
        </row>
        <row r="340">
          <cell r="A340" t="str">
            <v>34010020004 -  A diciembre de 2014 está formulado el Plan de Gestión Ambiental Municipal PGAM</v>
          </cell>
        </row>
        <row r="341">
          <cell r="A341" t="str">
            <v>34010020005 -  En el período 2012 - 2015 se inspeccionan 4,000 Vehículos automotores / año en el marco del programa de control y vigilancia de la contaminación atmosférica</v>
          </cell>
        </row>
        <row r="342">
          <cell r="A342" t="str">
            <v>34010020006 -  En el período 2012 - 2015 se regulan 38 Fuentes fijas de contaminación atmosférica</v>
          </cell>
        </row>
        <row r="343">
          <cell r="A343" t="str">
            <v>34010020007 -  En el período 2012 - 2015 están operando 9 Estaciones del Sistema de Vigilancia de Calidad de Aire</v>
          </cell>
        </row>
        <row r="344">
          <cell r="A344" t="str">
            <v>34010020008 -  En el período 2012 - 2015 se regulan 50 Empresas que hacen aprovechamiento de fauna y flora silvestres</v>
          </cell>
        </row>
        <row r="345">
          <cell r="A345" t="str">
            <v>34010020009 -  En el período 2012 - 2015 hay una Línea ecológica de atención ciudadana en operación</v>
          </cell>
        </row>
        <row r="346">
          <cell r="A346" t="str">
            <v>34010020010 -  En el período 2012 - 2015 se desarrollan 150 Operativos de monitoreo, vigilancia y control de ruido anuales</v>
          </cell>
        </row>
        <row r="347">
          <cell r="A347" t="str">
            <v xml:space="preserve">34010020011 -  A diciembre de 2014 está formulado el Estatuto de ruido de Santiago de Cali </v>
          </cell>
        </row>
        <row r="348">
          <cell r="A348" t="str">
            <v>34010020012 -  A diciembre de 2014 se implementa el Observatorio Ambiental del municipio de Santiago de Cali</v>
          </cell>
        </row>
        <row r="349">
          <cell r="A349" t="str">
            <v>34010020013 -  A diciembre de 2015 está elaborado el Estudio de localización de sitios de disposición final de residuos  peligrosos</v>
          </cell>
        </row>
        <row r="350">
          <cell r="A350" t="str">
            <v>34010030001 -  En el período 2012-2015 hay 50 Instituciones educativas oficiales  acompañadas en  la  implementación del Proyecto Ambiental Escolar PRAE.</v>
          </cell>
        </row>
        <row r="351">
          <cell r="A351" t="str">
            <v>34010030002 -  En el período 2012-2015  se capacitan 352 Docentes de las sedes educativas públicas para el fortalecimiento de los PRAE</v>
          </cell>
        </row>
        <row r="352">
          <cell r="A352" t="str">
            <v>34010030003 -  En el período 2012-2015 hay 22 Proyectos Ciudadanos de Educación Ambiental (PROCEDA) en las comunas de la ciudad</v>
          </cell>
        </row>
        <row r="353">
          <cell r="A353" t="str">
            <v>34010030004 -  A diciembre de 2013 se fortalece el Sistema de gestión ambiental comunitario - SIGAC, a través de la implementación de 22 agendas ambientales comunitarias</v>
          </cell>
        </row>
        <row r="354">
          <cell r="A354" t="str">
            <v xml:space="preserve">34010030005 -  En el período 2012-2015 se fortalece el Jardín botánico como Centro de Investigación y Educación Ambiental Regional </v>
          </cell>
        </row>
        <row r="355">
          <cell r="A355" t="str">
            <v>34010030006 -  En el período 2012-2015 se implementa un Programa de sensibilización ciudadana para la promoción de la cultura de basura cero y capacitación de infractores del comparendo ambiental</v>
          </cell>
        </row>
        <row r="356">
          <cell r="A356" t="str">
            <v xml:space="preserve">34010030007 -  En el período 2012-2015 se consolidan 2 Ecoparques como centros de educación y cultural ambiental </v>
          </cell>
        </row>
        <row r="357">
          <cell r="A357" t="str">
            <v>34010030008 -  En el período 2012-2015 se implementa a través de alianzas estratégicas un Programa de educación ambiental y cultura ciudadana para la promoción, el ahorro, uso eficiente y alternativo de agua y energía</v>
          </cell>
        </row>
        <row r="358">
          <cell r="A358" t="str">
            <v xml:space="preserve">34010030009 -  A diciembre de 2014 se desarrollan 4 Programas de capacitación a congregaciones y lugares de culto para la formulación e implementación de acciones ambientales correctivas de impacto sonoros </v>
          </cell>
        </row>
        <row r="359">
          <cell r="A359" t="str">
            <v>34010030010 -  A diciembre de 2015 se desarrollan 4 Programas de capacitación a congregaciones y lugares de culto sobre formulación e implementación del Plan de Manejo Ambiental (PMA)</v>
          </cell>
        </row>
        <row r="360">
          <cell r="A360" t="str">
            <v>34010030011 -  En el período 2012-2015 se Recuperan 24.85 km de las condiciones naturales de los cauces de las Quebradas en la zona de ladera del área urbana de Santiago de Cali</v>
          </cell>
        </row>
        <row r="361">
          <cell r="A361" t="str">
            <v xml:space="preserve">34020010001 -  En el período 2012-2015 se realizan 4 Evaluaciones de amenaza, vulnerabilidad y riesgo por fenómenos naturales </v>
          </cell>
        </row>
        <row r="362">
          <cell r="A362" t="str">
            <v>34020010002 -  A diciembre de 2015 hay 4 Instrumentos normativos para la localización y construcción segura de edificaciones</v>
          </cell>
        </row>
        <row r="363">
          <cell r="A363" t="str">
            <v>34020010003 -  A diciembre de 2013 se implementa un Proyecto piloto sobre adaptación al cambio climático</v>
          </cell>
        </row>
        <row r="364">
          <cell r="A364" t="str">
            <v>34020020001 -  En el período 2012-2015 se reubican 15,000 Viviendas de zonas de alto riesgo no mitigable</v>
          </cell>
        </row>
        <row r="365">
          <cell r="A365" t="str">
            <v>34020020002 -  En el período 2012-2015 se recuperan y estabilizan 30 ha del Área de ladera urbana no ocupable</v>
          </cell>
        </row>
        <row r="366">
          <cell r="A366" t="str">
            <v>34020020003 -  En el período 2012-2015 están reforzados 17 km de diques de los Ríos Cauca y Cali</v>
          </cell>
        </row>
        <row r="367">
          <cell r="A367" t="str">
            <v>34020020004 -  En el período 2012-2015 hay 6 Ríos con restauración del flujo hidráulico en puntos críticos</v>
          </cell>
        </row>
        <row r="368">
          <cell r="A368" t="str">
            <v>34020020005 -  En el período 2012-2015 se diseñan e implementan 7 proyectos de alertas tempranas en coordinación con y para las comunidades aledañas a los ríos de la ciudad y con riesgo de inundaciones</v>
          </cell>
        </row>
        <row r="369">
          <cell r="A369" t="str">
            <v xml:space="preserve">34020020006 -  En el período 2012-2015 se Estabilizan 500 metros lineales de margen del rio y quebradas en sectores vulnerables </v>
          </cell>
        </row>
        <row r="370">
          <cell r="A370" t="str">
            <v>34020030001 -  En el período 2012-2015 se coordinan 4 organismos de socorro con la administración municipal</v>
          </cell>
        </row>
        <row r="371">
          <cell r="A371" t="str">
            <v>34020030002 -  A diciembre de 2012 se cuenta con un Plan de contingencia para el manejo de residuos sólidos en situación de desastre</v>
          </cell>
        </row>
        <row r="372">
          <cell r="A372" t="str">
            <v>34020030003 -  A diciembre de 2015 se implenta un Plan de prevención y atención de incendios forestales</v>
          </cell>
        </row>
        <row r="373">
          <cell r="A373" t="str">
            <v>34020030004 -  A diciembre de 2015 hay diseñadas e implementadas 2 Estrategias de IEC para la prevención y atención de desastres y emergencias</v>
          </cell>
        </row>
        <row r="374">
          <cell r="A374" t="str">
            <v>34030010001 -  A diciembre de 2015 está formulada la  Política de Mejoramiento Integral de Barrios</v>
          </cell>
        </row>
        <row r="375">
          <cell r="A375" t="str">
            <v>34030010002 -  En el período 2012-2015 se mejoran 10,000 viviendas</v>
          </cell>
        </row>
        <row r="376">
          <cell r="A376" t="str">
            <v>34030010003 -  En el período 2012-2015 se titulan 8,000 predios</v>
          </cell>
        </row>
        <row r="377">
          <cell r="A377" t="str">
            <v>34030010004 -  En el período 2012-2015 se generan 4,000 Soluciones habitacionales en el programa de recomposición de asentamientos de desarrollo incompleto</v>
          </cell>
        </row>
        <row r="378">
          <cell r="A378" t="str">
            <v>34030020001 -  En el período 2012-2015 se generan 32,000 viviendas tipo VIP y VIS a partir de procesos de habilitación de suelo urbanizable y/o de renovación, redensificación y reconversión de suelo urbanizado</v>
          </cell>
        </row>
        <row r="379">
          <cell r="A379" t="str">
            <v xml:space="preserve">3403002002 -  A diciembre de 2014 está elaborado el Censo unificado de beneficiados de subsidio de vivienda </v>
          </cell>
        </row>
        <row r="380">
          <cell r="A380" t="str">
            <v>34040010001 -  En el período 2012-2015 se genera y recupera 129,936 m2 de Espacio Público accesible con la infraestructura del SITM-MIO</v>
          </cell>
        </row>
        <row r="381">
          <cell r="A381" t="str">
            <v>34040010002 -  En el período 2012-2015 se construye y mantiene 24,600 m2 más de la red de andenes priorizada</v>
          </cell>
        </row>
        <row r="382">
          <cell r="A382" t="str">
            <v>34040010003 -  En el período 2012-2015 se gestiona la adopción de 78,000 m2 de espacio público</v>
          </cell>
        </row>
        <row r="383">
          <cell r="A383" t="str">
            <v>34040010004 -  En el período 2012-2015 se construyen 12 nuevos parques</v>
          </cell>
        </row>
        <row r="384">
          <cell r="A384" t="str">
            <v xml:space="preserve">34040010005 -  En el período 2012-2015 se diseña e implementa la Ecorruta turismo de naturaleza </v>
          </cell>
        </row>
        <row r="385">
          <cell r="A385" t="str">
            <v xml:space="preserve">34040010006 -  En el período 2012-2015 se siembran 100,000 Arboles en el marco del programa de arborización urbana GUAYACAN 2015      </v>
          </cell>
        </row>
        <row r="386">
          <cell r="A386" t="str">
            <v>34040010007 -  En el período 2012-2015 se recupera y sostiene 15 Espacios públicos invadidos</v>
          </cell>
        </row>
        <row r="387">
          <cell r="A387" t="str">
            <v>34040010008 -  En el período 2012-2015 se vinculan 1500 Comerciantes informales del centro a programas de emprendimiento</v>
          </cell>
        </row>
        <row r="388">
          <cell r="A388" t="str">
            <v xml:space="preserve">34040010009 -  En el período 2012-2015 se regulan en sistemas modulares a 100 Comerciantes informales </v>
          </cell>
        </row>
        <row r="389">
          <cell r="A389" t="str">
            <v xml:space="preserve">34040010010 -  En el período 2012-2015 se implementan cuatro estrategias de recuperación y apropiación de espacio público en las comunas y corregimientos del municipio  de Cali,  durante  la presente  administracion    </v>
          </cell>
        </row>
        <row r="390">
          <cell r="A390" t="str">
            <v xml:space="preserve">34040010011 -  En el período 2012 - 2015, se capacitan 100 Estudiantes de 10 y 11 como gestores de cultura ciudadana      </v>
          </cell>
        </row>
        <row r="391">
          <cell r="A391" t="str">
            <v xml:space="preserve">34040010012 -  En el período 2012 - 2015, se hace Mantenimiento anual a 28 fuentes ornamentales  </v>
          </cell>
        </row>
        <row r="392">
          <cell r="A392" t="str">
            <v xml:space="preserve">34040010013 -  En el período 2012 - 2015, se hace Mantenimiento a 44 Monumentos </v>
          </cell>
        </row>
        <row r="393">
          <cell r="A393" t="str">
            <v>34040010014 -  En el período 2012 - 2015, se hace Mantenimiento y reposición al 100% del mobiliario urbano concesionado</v>
          </cell>
        </row>
        <row r="394">
          <cell r="A394" t="str">
            <v>34040010015 -  A diciembre de 2013 está actualizado el estatuto arbóreo</v>
          </cell>
        </row>
        <row r="395">
          <cell r="A395" t="str">
            <v>34040010016 -  A diciembre de 2015 está actualizado el Inventario y caracterización de espacio público</v>
          </cell>
        </row>
        <row r="396">
          <cell r="A396" t="str">
            <v xml:space="preserve">34040010017 -  En el período 2012 - 2015 se elabora el Manual normativo para el mobiliario urbano a partir del diseño universal      </v>
          </cell>
        </row>
        <row r="397">
          <cell r="A397" t="str">
            <v>34040010018 -  En el período 2012 - 2015 el área con Control de la hormiga arriera en parques y zonas verdes públicas es de 300,000 m2</v>
          </cell>
        </row>
        <row r="398">
          <cell r="A398" t="str">
            <v>34040010019 -  En el período 2012 - 2015 se hace mantenimiento a 14,685,974 m2 de  zonas verdes, jardines, parques y población arborea del Municipio</v>
          </cell>
        </row>
        <row r="399">
          <cell r="A399" t="str">
            <v>34040010020 -  A diciembre de 2015 se han construido 68 m2 de muros de contención en corregimientos</v>
          </cell>
        </row>
        <row r="400">
          <cell r="A400" t="str">
            <v>34040020001 -  Construir, adecuar y reparar 600 escenarios deportivos y recreativos en el periodo de gobierno</v>
          </cell>
        </row>
        <row r="401">
          <cell r="A401" t="str">
            <v>34040020002 -  Construir un escenarios deportivo para nuevas tendencias deportivas en el periodo de gobierno</v>
          </cell>
        </row>
        <row r="402">
          <cell r="A402" t="str">
            <v>34040020003 -  Construir un centro deportivo de alto rendimiento en el periodo de gobierno.</v>
          </cell>
        </row>
        <row r="403">
          <cell r="A403" t="str">
            <v>34040020004 -  Construir y/o adecuar 14 escenarios deportivos para la realización de los Juegos Mundiales.</v>
          </cell>
        </row>
        <row r="404">
          <cell r="A404" t="str">
            <v xml:space="preserve">34040020005 -  Fortalecer con infraestructura 24 bibliotecas  y centros culturales del  municpio, en la presente administrciòn </v>
          </cell>
        </row>
        <row r="405">
          <cell r="A405" t="str">
            <v>34040020006 -  A diciembre de 2015 se ha Construido y puesto en funcionamiento la primera fase del centro de vigilancia y control de zoonosis y bienestar animal</v>
          </cell>
        </row>
        <row r="406">
          <cell r="A406" t="str">
            <v>34040020007 -  En el período 2012 - 2015 se hace Adecuación y mantenimiento a 3 casas de la juventud</v>
          </cell>
        </row>
        <row r="407">
          <cell r="A407" t="str">
            <v xml:space="preserve">34040020008 -  En el período 2012 - 2015 se hace Adecuación, mantenimiento y dotación a 23 CALI </v>
          </cell>
        </row>
        <row r="408">
          <cell r="A408" t="str">
            <v>34040020009 -  En el período 2012 - 2015 se hace Mantenimiento a 200 sedes comunales</v>
          </cell>
        </row>
        <row r="409">
          <cell r="A409" t="str">
            <v>34040020010 -  En el período 2012 - 2015 se Construyen 5 equipamientos comunitarios</v>
          </cell>
        </row>
        <row r="410">
          <cell r="A410" t="str">
            <v xml:space="preserve">34040020011 -  A diciembre de 2014 se completa la Construcción de la tercera casa de justicia </v>
          </cell>
        </row>
        <row r="411">
          <cell r="A411" t="str">
            <v>34040020012 -  En el período 2012 - 2015 se consolidan 5 Nodos colectivos de equipamientos</v>
          </cell>
        </row>
        <row r="412">
          <cell r="A412" t="str">
            <v>34050010001 -  En el período 2012 - 2015 se realizan Auditorías de seguridad vial al 100%  de proyectos (diseños, construcción y operación)</v>
          </cell>
        </row>
        <row r="413">
          <cell r="A413" t="str">
            <v>34050010002 -  En el período 2014 - 2015 el Observatorio de la movilidad está en funcionamiento</v>
          </cell>
        </row>
        <row r="414">
          <cell r="A414" t="str">
            <v>34050010003 -  En el período 2012 - 2015 se Modernización 300 intersecciones de la red semaforizada</v>
          </cell>
        </row>
        <row r="415">
          <cell r="A415" t="str">
            <v>34050010004 -  En el período 2012 - 2015 se instalan 10,000 Señales verticales informativas, preventivas, prohibitivas</v>
          </cell>
        </row>
        <row r="416">
          <cell r="A416" t="str">
            <v xml:space="preserve">34050010005 -  En el período 2012 - 2015 se marcan 190,000 m2 de Señalización horizontal de la red vial </v>
          </cell>
        </row>
        <row r="417">
          <cell r="A417" t="str">
            <v xml:space="preserve">34050010006 -  En el período 2012 - 2015 se instalan 195 Cámaras de vigilancia  para el control del tráfico </v>
          </cell>
        </row>
        <row r="418">
          <cell r="A418" t="str">
            <v xml:space="preserve">34050010007 -  A diciembre de 2015 se implementa en un 60% el Plan de Movilidad Urbana PIMU </v>
          </cell>
        </row>
        <row r="419">
          <cell r="A419" t="str">
            <v xml:space="preserve">34050020001 -  A diciembre de 2013 está Actualizado el estudio de las necesidades de infraestructura y operación del SITM, incluyendo la actualización de matriz origen-destino para cuantificación de la demanda de pasajeros            </v>
          </cell>
        </row>
        <row r="420">
          <cell r="A420" t="str">
            <v>34050020002 -  En el período 2012-2015 están habilitados los 38.6 km de corredores troncales</v>
          </cell>
        </row>
        <row r="421">
          <cell r="A421" t="str">
            <v>34050020003 -  En el período 2012-2015 se han intervenido 92.5 km de corredores pretroncales</v>
          </cell>
        </row>
        <row r="422">
          <cell r="A422" t="str">
            <v>34050020004 -  En el período 2012-2015 se construyen 2 Patios taller</v>
          </cell>
        </row>
        <row r="423">
          <cell r="A423" t="str">
            <v>34050020005 -  A diciembre de 201 5 está construído el sistema aerosuspendido MIO Cable en la Comuna 20</v>
          </cell>
        </row>
        <row r="424">
          <cell r="A424" t="str">
            <v>34050020006 -  En el período 2012-2015 se construyen 7 Estaciones Terminales para el MIO</v>
          </cell>
        </row>
        <row r="425">
          <cell r="A425" t="str">
            <v>3405003001 -  En el período 2012-2015 se realiza el Mantenimiento de 6 km de la red Plan Maestro de ciclorrutas</v>
          </cell>
        </row>
        <row r="426">
          <cell r="A426" t="str">
            <v>3405003002 -  En el período 2012-2015 se construyen 30.4 km de la red Plan Maestro de ciclorrutas</v>
          </cell>
        </row>
        <row r="427">
          <cell r="A427" t="str">
            <v>3405003003 -  En el período 2012-2015 se construyen 5 Parqueaderos de bicicletas en las terminales SITM</v>
          </cell>
        </row>
        <row r="428">
          <cell r="A428" t="str">
            <v xml:space="preserve">3405003004 -  En el período 2012-2015 se implementa el Sistema de Bicicletas Públicas             </v>
          </cell>
        </row>
        <row r="429">
          <cell r="A429" t="str">
            <v>3405003005 -  A diciembre de 2015, hay Integración de transportadores con rutas legales de transporte público, organizados y/o asociados en sectores de ladera, al SITM MIO (comunas 1,18,19,20)</v>
          </cell>
        </row>
        <row r="430">
          <cell r="A430" t="str">
            <v xml:space="preserve">3405003006 -  A diciembre de 2015 se implementa una zona sin tráfico vehicular (zona boulevard del rio Cali)  </v>
          </cell>
        </row>
        <row r="431">
          <cell r="A431" t="str">
            <v xml:space="preserve">3405003007 -  En el período 2012-2015 se pasa del 11% al 12% los Viajes diarios en bicicleta </v>
          </cell>
        </row>
        <row r="432">
          <cell r="A432" t="str">
            <v xml:space="preserve">34050040001 -  A diciembre de 2014 están elaborados los estudios de factibilidad, prediseño, diseño del Corredor Verde   </v>
          </cell>
        </row>
        <row r="433">
          <cell r="A433" t="str">
            <v xml:space="preserve">34050040002 -  A diciembre de 2015 se avanza en 30% la la construcción del Corredor Verde </v>
          </cell>
        </row>
        <row r="434">
          <cell r="A434" t="str">
            <v xml:space="preserve">34050050001 -  En el período 2012-2015 se Continúa la ejecución de las 21 obras a realizar por el Sistema de contribución de Valorización </v>
          </cell>
        </row>
        <row r="435">
          <cell r="A435" t="str">
            <v>34050050002 -  En el período 2012-2015 se rehabilitan 67.4 km de 367 km de vía</v>
          </cell>
        </row>
        <row r="436">
          <cell r="A436" t="str">
            <v>34050050003 -  En el período 2012-2015 se  pavimentan 22.0 km de 107 km de vía en la zona urbana</v>
          </cell>
        </row>
        <row r="437">
          <cell r="A437" t="str">
            <v>34050050004 -  En el período 2012-2015 se  se  pavimentan 9.0 km de vía de la Vuelta de Occidente</v>
          </cell>
        </row>
        <row r="438">
          <cell r="A438" t="str">
            <v>34050050005 -  En el período 2012-2015 se realiza el Mantenimiento 60 km de vías rurales</v>
          </cell>
        </row>
        <row r="439">
          <cell r="A439" t="str">
            <v>34050050006 -  En el período 2012-2015 se realiza el Mantenimiento de 80 puentes peatonales y vehiculares</v>
          </cell>
        </row>
        <row r="440">
          <cell r="A440" t="str">
            <v>34050050007 -  En el período 2012-2015 se Construyen 10 puentes vehiculares y peatonales</v>
          </cell>
        </row>
        <row r="441">
          <cell r="A441" t="str">
            <v>34050050008 -  A diciembre de 2014 está actualizado el Plan Vial y de Transporte</v>
          </cell>
        </row>
        <row r="442">
          <cell r="A442" t="str">
            <v>34050050009 -  A diciembre de 2014 se ha realizado el Estudio origen – destino de mercancías (Estatuto de carga)</v>
          </cell>
        </row>
        <row r="443">
          <cell r="A443" t="str">
            <v>34050050010 -  A diciembre de 2014 se ha realizado el Estudio Plan Maestro de parqueaderos y estacionamientos</v>
          </cell>
        </row>
        <row r="444">
          <cell r="A444" t="str">
            <v xml:space="preserve">34050050011 -  A diciembre de 2015 se ha implementado en un 30% el Plan maestro de parqueaderos </v>
          </cell>
        </row>
        <row r="445">
          <cell r="A445" t="str">
            <v>34050050012 -  En el período 2012 - 2015 se implementa la motovía</v>
          </cell>
        </row>
        <row r="446">
          <cell r="A446" t="str">
            <v xml:space="preserve">34050050013 -  A diciembre de 2015 se ha Gestionado de manera concertada la formulación de estudio de prediseño y factibilidad de la conexión vial ciudad región </v>
          </cell>
        </row>
        <row r="447">
          <cell r="A447" t="str">
            <v>34050050014 -  A diciembre de 2015 se ha avanzado en un 40% la construcción del eje vial ciudad región</v>
          </cell>
        </row>
        <row r="448">
          <cell r="A448" t="str">
            <v>34050060001 -  En el período 2012 - 2015 se elaboran 4  Estudios de accidentalidad vial en la red vial del municipio</v>
          </cell>
        </row>
        <row r="449">
          <cell r="A449" t="str">
            <v xml:space="preserve">34050060002 -  En el período 2012 - 2015 se elaboran 4  Estudios de ingeniería de tránsito: mapas de intersecciones críticas por morbilidad y mortalidad de usuarios de la red </v>
          </cell>
        </row>
        <row r="450">
          <cell r="A450" t="str">
            <v>34050060003 -  En el período 2012 - 2015 se elaboran 4 Estudios de accidentalidad vial y alternativas de solución en el Sistema de Transporte Masivo MIO</v>
          </cell>
        </row>
        <row r="451">
          <cell r="A451" t="str">
            <v xml:space="preserve">34050060004 -  En el período 2012 - 2015 se Implementan 5 Zonas 30 (seguridad vial para escolares) y programas de rutas seguras al Colegio en todas las zonas escolares de la cinco comunas de mayor accidentalidad de Cali         </v>
          </cell>
        </row>
        <row r="452">
          <cell r="A452" t="str">
            <v xml:space="preserve">34050060005 -  Implementación de escuela de formación en educación vial </v>
          </cell>
        </row>
        <row r="453">
          <cell r="A453" t="str">
            <v>34050060006 -  En el período 2012 - 2015 se realizan 1,800 Operativos para optimizar el control y la seguridad vial</v>
          </cell>
        </row>
        <row r="454">
          <cell r="A454" t="str">
            <v>34060010001 -  A diciembre de 2015, 800 Edificaciones cuentan con sistema de almacenamiento de agua cumpliendo requisitos sanitarios</v>
          </cell>
        </row>
        <row r="455">
          <cell r="A455" t="str">
            <v>34060010002 -  A diciembre de 2015 se ha aumentado de 10 a 17 sistemas de tratamiento de agua residual en el área rural</v>
          </cell>
        </row>
        <row r="456">
          <cell r="A456" t="str">
            <v>34060010003 -  A diciembre de 2015 se ha aumentado de 25 a 28 sistemas de suministro de agua potable en el área rural</v>
          </cell>
        </row>
        <row r="457">
          <cell r="A457" t="str">
            <v xml:space="preserve">34060010004 -  En el período 2012-2015 se paga anualmente el 100% del déficit de subsidios a las empresas de servicios públicos, (acueducto, alcantarillado y aseo), de los usuarios de los estratos 1,2, y 3, que cumplan con las condiciones establecidas en </v>
          </cell>
        </row>
        <row r="458">
          <cell r="A458" t="str">
            <v>34060010005 -  A diciembre de 2015 se ha reparado el alcantarillado y PTARD en El Saladito</v>
          </cell>
        </row>
        <row r="459">
          <cell r="A459" t="str">
            <v>34060010006 -  A diciembre de 2015 se ha mejorado el acueducto y PTAP de  Villa del Rosario y cabecera La Paz</v>
          </cell>
        </row>
        <row r="460">
          <cell r="A460" t="str">
            <v xml:space="preserve">34060020001 -  A diciembre de 2015 está adoptada a Política Municipal de servicios públicos domiciliarios </v>
          </cell>
        </row>
        <row r="461">
          <cell r="A461" t="str">
            <v>34060020002 -  A diciembre de 2015 está formulado y adoptado el Plan Maestro de Servicios Públicos y TIC</v>
          </cell>
        </row>
        <row r="462">
          <cell r="A462" t="str">
            <v>34060020003 -  A diciembre de 2015 está formulado y adoptado el Plan Maestro de Servicios Públicos y TIC</v>
          </cell>
        </row>
        <row r="463">
          <cell r="A463" t="str">
            <v>34060020004 -  A diciembre de 2015 está ajustado y adoptado el Estatuto de Servicios Públicos</v>
          </cell>
        </row>
        <row r="464">
          <cell r="A464" t="str">
            <v xml:space="preserve">34060020005 -  A diciembre de 2014  está diseñado e implementado el programa Agua para Todos / mínimo vital </v>
          </cell>
        </row>
        <row r="465">
          <cell r="A465" t="str">
            <v xml:space="preserve">34060020006 -  En el período 2012-2015 está ejecutado el 97.5% del plan de inversiones de saneamiento y manejo de vertimientos en el área urbana </v>
          </cell>
        </row>
        <row r="466">
          <cell r="A466" t="str">
            <v>34060020007 -  En el período 2012-2015 está ejecutado el 97.5% del plan de inversiones de acueducto</v>
          </cell>
        </row>
        <row r="467">
          <cell r="A467" t="str">
            <v>34060020008 -  En el período 2012-2015 se realizan las Gestiones necesarias para el cese de la intervención de las Empresas Municipales de Cali – EMCALI</v>
          </cell>
        </row>
        <row r="468">
          <cell r="A468" t="str">
            <v>34060030001 -  En el período 2012-2015 se reduce del 13.5% al 10% el Nivel de pérdidas en energía eléctrica</v>
          </cell>
        </row>
        <row r="469">
          <cell r="A469" t="str">
            <v>34060030002 -  En el período 2012-2015 se aumenta al 95.4% las Viviendas con servicio de energía eléctrica autorizada</v>
          </cell>
        </row>
        <row r="470">
          <cell r="A470" t="str">
            <v>34060030003 -  En el período 2012-2015 se realiza el Cambio gradual del 50% Alumbrado Público a luz blanca o similar</v>
          </cell>
        </row>
        <row r="471">
          <cell r="A471" t="str">
            <v>34060030004 -  En el período 2012-2015 se realizan 16 Informes de supervisión y control al convenio interadministrativo de alumbrado público</v>
          </cell>
        </row>
        <row r="472">
          <cell r="A472" t="str">
            <v xml:space="preserve">34060040001 -  A diciembre de 2015 hay 2 Estaciones de transferencia de escombros en operación </v>
          </cell>
        </row>
        <row r="473">
          <cell r="A473" t="str">
            <v xml:space="preserve">34060040002 -  A diciembre de 2015 está implementada una Alternativa de aprovechamiento de escombros </v>
          </cell>
        </row>
        <row r="474">
          <cell r="A474" t="str">
            <v xml:space="preserve">34060040003 -  A diciembre de 2015 hay  un Sitio de disposición final de escombros en operación </v>
          </cell>
        </row>
        <row r="475">
          <cell r="A475" t="str">
            <v xml:space="preserve">34060040004 -  En el período 2012 -2015 se sustituyen 1,450 vehículos de tracción animal (censo 2006)        </v>
          </cell>
        </row>
        <row r="476">
          <cell r="A476" t="str">
            <v xml:space="preserve">34060040005 -  A diciembre de 2013 está rrealizado el Estudio técnico y socioeconómico de la cadena del reciclaje </v>
          </cell>
        </row>
        <row r="477">
          <cell r="A477" t="str">
            <v>34060040006 -  A diciembre de 2015 hay 2 Centros de acopio de residuos aprovechables en operación</v>
          </cell>
        </row>
        <row r="478">
          <cell r="A478" t="str">
            <v xml:space="preserve">34060040007 -  En el período 2012 -2015 está en operación un Sistema de Manejo adecuado de lodos de alcantarillado, biosólidos y plantas de tratamiento de agua potable </v>
          </cell>
        </row>
        <row r="479">
          <cell r="A479" t="str">
            <v>34060040008 -  A diciembre de 2015 hay un Sistema de aprovechamiento de residuos orgánicos operando</v>
          </cell>
        </row>
        <row r="480">
          <cell r="A480" t="str">
            <v xml:space="preserve">34060040009 -  En 2013 está instala una Planta de tratamiento de lixiviados del sitio de disposición final de Navarro </v>
          </cell>
        </row>
        <row r="481">
          <cell r="A481" t="str">
            <v>34060040010 -  En el período 2012 -2015 hay una Planta operando y con mantenimiento del vertedero de  Navarro con capacidad para 47,300 m3</v>
          </cell>
        </row>
        <row r="482">
          <cell r="A482" t="str">
            <v>34060040011 -  En el período 2012 -2015 se implementa el el Plan de cierre y clausura del vertedero de Navarro</v>
          </cell>
        </row>
        <row r="483">
          <cell r="A483" t="str">
            <v xml:space="preserve">34060040012 -  En el período 2012 -2015 se pasa de controlar y registrar de 620 a 1,000 las Empresas generadoras de Residuos sólidos peligrosos </v>
          </cell>
        </row>
        <row r="484">
          <cell r="A484" t="str">
            <v>34060040013 -  En el período 2012 -2015 se implementan 2 Proyectos de inclusión social en la Gestión Integral de Residuos Sólidos</v>
          </cell>
        </row>
        <row r="485">
          <cell r="A485" t="str">
            <v xml:space="preserve">34060040014 -  En el período 2012 -2015 se implementa una Campaña para la instalación de puntos de recolección de residuos de aparatos eléctricos y electrónicos RAEE, generados por el sector domiciliario </v>
          </cell>
        </row>
        <row r="486">
          <cell r="A486" t="str">
            <v xml:space="preserve">34060040015 -  En el período 2012 -2015 se realiza la Clausura y recuperación paisajística de la escombrera de la 50 (Aut. Simón Bolívar); y control de las  demás escombreras ilegales          </v>
          </cell>
        </row>
        <row r="487">
          <cell r="A487" t="str">
            <v>34060040016 -  A diciembre de 2014 está Diseñada e implementada una estrategia para el manejo de equinos y vehículos de tracción animal, en el marco del programa de sustitución</v>
          </cell>
        </row>
        <row r="488">
          <cell r="A488" t="str">
            <v xml:space="preserve">34070010001 -  A diciembre de 2014 está revisado y ajustado el Plan de Ordenamiento Territorial </v>
          </cell>
        </row>
        <row r="489">
          <cell r="A489" t="str">
            <v>34070010002 -  A diciembre de 2015 están ajustadas y adoptadas las fichas normativas</v>
          </cell>
        </row>
        <row r="490">
          <cell r="A490" t="str">
            <v>34070010003 -  A diciembre de 2015 hay un avance del 30% en la reglamentación de las unidades de planificación rural</v>
          </cell>
        </row>
        <row r="491">
          <cell r="A491" t="str">
            <v xml:space="preserve">34070010004 -  En el perído 2012-2015 están adopatdos los Instrumentos de planificación, financiación o gestión del suelo reglamentarios del POT </v>
          </cell>
        </row>
        <row r="492">
          <cell r="A492" t="str">
            <v>34070010005 -  En el período 2012 - 2015, se adoptan 8 planes parciales</v>
          </cell>
        </row>
        <row r="493">
          <cell r="A493" t="str">
            <v>34070010006 -  A diciembre de 2015 está Formulada la Política de Desarrollo Rural del Municipio</v>
          </cell>
        </row>
        <row r="494">
          <cell r="A494" t="str">
            <v>34070010007 -  En el período 2012 - 2015, se atiende al menos el 50% de las quejas por control de construcciones de la vigencia</v>
          </cell>
        </row>
        <row r="495">
          <cell r="A495" t="str">
            <v>34070010008 -  En el período 2012 - 2015,  el 25% de los proyectos de construcción de vivienda de las personas registradas y dedicadas al desarrollo y actividad de enajenación de vivienda tienen control técnico, jurídico y financiero</v>
          </cell>
        </row>
        <row r="496">
          <cell r="A496" t="str">
            <v xml:space="preserve">34070010009 -  En el período 2012 - 2015, se realiza Control posterior al 50% de las licencias de construcción expedidas por las Curadurías Urbanas </v>
          </cell>
        </row>
        <row r="497">
          <cell r="A497" t="str">
            <v>34070010010 -  En el período 2012 - 2015, se atiende el 50% de las Quejas por control ornato</v>
          </cell>
        </row>
        <row r="498">
          <cell r="A498" t="str">
            <v>34070010011 -  En el período 2012 - 2015, se realiza el 100% del Control de ornato a los predios ubicados en los sitios de interés</v>
          </cell>
        </row>
        <row r="499">
          <cell r="A499" t="str">
            <v xml:space="preserve">34070010012 -  En el período 2012 - 2015, se adecúa el 10% de las zonas verdes cedidas </v>
          </cell>
        </row>
        <row r="500">
          <cell r="A500" t="str">
            <v>34070010013 -  En el período 2012 - 2015, está funcionado el Comité de Espacio Público como instancia asesora,  consultiva y vinculante</v>
          </cell>
        </row>
        <row r="501">
          <cell r="A501" t="str">
            <v>34070020001 -  En el período 2012 - 2015 se inician 3 Proyectos de RU mediante formas de asociación público privadas</v>
          </cell>
        </row>
        <row r="502">
          <cell r="A502" t="str">
            <v>34070020002 -  A diciembre de 2015 está formulado y adoptado el Plan del Centro Global</v>
          </cell>
        </row>
        <row r="503">
          <cell r="A503" t="str">
            <v>34070020003 -  A diciembre de 2013 están Gestionados los predios para la terminación del Proyecto “Ciudad Paraíso”</v>
          </cell>
        </row>
        <row r="504">
          <cell r="A504" t="str">
            <v>35010010001 -  En el período 2012 - 2015 se realizan 4 Investigaciones o estudios de factibilidad realizados de proyectos de interés común de la ciudad-región</v>
          </cell>
        </row>
        <row r="505">
          <cell r="A505" t="str">
            <v xml:space="preserve">35010010002 -  En el período 2012 - 2015 se diseñan, financian e implementan 2 Proyectos de desarrollo conjunto de la ciudad-región </v>
          </cell>
        </row>
        <row r="506">
          <cell r="A506" t="str">
            <v>35010010003 -  En el período 2012 - 2015 se implementan 2 Convenios con municipios vecinos para integración al MIO</v>
          </cell>
        </row>
        <row r="507">
          <cell r="A507" t="str">
            <v>35020010001 -  A diciembre de 2015 se ha gestionado la construcción vía  Carrera 1 entre Calle 73 y Río Cauca (3 km)</v>
          </cell>
        </row>
        <row r="508">
          <cell r="A508" t="str">
            <v>35020010002 -  A diciembre de 2015 se ha gestionado la la construcción Calzada Occidental  Vía  Cali Jamundí entre el Rio Lili y la Carrera 122 (1.5 km)</v>
          </cell>
        </row>
        <row r="509">
          <cell r="A509" t="str">
            <v>35020010003 -  A diciembre de 2015 está elaborado el Estudio para la formulación e implementación de un Plan de Movilidad Regional ( sistema de transporte férreo urbano -  regional de pasajeros y su articulación con el SITM )</v>
          </cell>
        </row>
        <row r="510">
          <cell r="A510" t="str">
            <v>35020010004 -  A diciembre de 2015 está elaborado el Estudio para la mitigación de impactos de las torres de telecomunicaciones de Santiago de Cali – Segunda Fase</v>
          </cell>
        </row>
        <row r="511">
          <cell r="A511" t="str">
            <v xml:space="preserve">35020020001 -  En el período 2012 - 2015 el 100% de las Instituciones Municipales estan vinculadas a la Red Municipal de Datos (REMI) </v>
          </cell>
        </row>
        <row r="512">
          <cell r="A512" t="str">
            <v>35020020002 -  En el período 2012 - 2015 están adecuadas 7 Salas de internet comunitarias (INFOCALI)</v>
          </cell>
        </row>
        <row r="513">
          <cell r="A513" t="str">
            <v>35020020003 -  En el período 2012 - 2015 hay 30,000 ciudadanos  capacitados en el uso y apropiación de TIC</v>
          </cell>
        </row>
        <row r="514">
          <cell r="A514" t="str">
            <v>35020020004 -  A diciembre de 2015 existen 6 Zonas habilitadas de espacio público con accesibilidad a Internet</v>
          </cell>
        </row>
        <row r="515">
          <cell r="A515" t="str">
            <v xml:space="preserve">35020020005 -  En el período 2012 - 2015 se cuenta con 56 Bibliotecas públicas con conectividad de la red municipal </v>
          </cell>
        </row>
        <row r="516">
          <cell r="A516" t="str">
            <v>35020020006 -  En el período 2012 - 2015,  8,436 Servidores Públicos estan capacitados y certificados en el uso y apropiación de TIC</v>
          </cell>
        </row>
        <row r="517">
          <cell r="A517" t="str">
            <v>35020020007 -  En el período 2012 - 2015 se Diseña e implementa un programa para dotar de tecnologías a 5 instituciones de los sectores educación, salud, gobierno en línea, datacenter, entretenimiento y turismo</v>
          </cell>
        </row>
        <row r="518">
          <cell r="A518" t="str">
            <v>35020020008 -  En el período 2012 - 2015 se diseña e implementa un programa para dotar de servicios de banda ancha y fortalecimiento de la telefonía y televisión a 35,450 clientes de estratos 1 y 2</v>
          </cell>
        </row>
        <row r="519">
          <cell r="A519" t="str">
            <v>35030010001 -  En el período 2012 - 2015 hay 10 nuevas empresas extranjeras que invierten en la ciudad-región</v>
          </cell>
        </row>
        <row r="520">
          <cell r="A520" t="str">
            <v>35030010002 -  A diciembre de 2013, se crea un "finishingschool" para preparar graduados universitarios para laborar en el sector BPO/KPO y otros</v>
          </cell>
        </row>
        <row r="521">
          <cell r="A521" t="str">
            <v>35030010003 -  En el período 2012 - 2015, se incrementan la operación a 8 Rutas aéreas internacionales directas</v>
          </cell>
        </row>
        <row r="522">
          <cell r="A522" t="str">
            <v>35030020001 -  A diciembre de 2015 se diseña e implementa una Alianza público-privada para el bilingüismo</v>
          </cell>
        </row>
        <row r="523">
          <cell r="A523" t="str">
            <v>35030020002 -  En el período 2012 - 2015 hay 45 Instituciones educativas oficiales que incrementan 2 horas semanales en la enseñanza del bilingüismo</v>
          </cell>
        </row>
        <row r="524">
          <cell r="A524" t="str">
            <v>35030020003 -  A diciembre de 2015 está Formulada la política pública para la enseñanza del bilingüismo</v>
          </cell>
        </row>
        <row r="525">
          <cell r="A525" t="str">
            <v>35030030001 -  A diciembre de 2013 está Formulada e implementada la Política Pública de cooperación internacional</v>
          </cell>
        </row>
        <row r="526">
          <cell r="A526" t="str">
            <v>35030030002 -  En el período 2012 - 2015, se implementan ocho Proyectos financiados con recursos de entidades multilaterales y agencias bilaterales</v>
          </cell>
        </row>
        <row r="527">
          <cell r="A527" t="str">
            <v>35030030003 -  A diciembre de 2013, se ejecutan dos Programas y gestión de proyectos y recursos de  cooperación y financiación</v>
          </cell>
        </row>
        <row r="528">
          <cell r="A528" t="str">
            <v>35030040001 -  A diciembre de 2014, se implementan dos Convenios y/o proyectos de cooperación con la diáspora</v>
          </cell>
        </row>
        <row r="529">
          <cell r="A529" t="str">
            <v xml:space="preserve">35040010001 -  En 2014 se Realiza una alianza público privada para un complejo de artes escénicas de talla mundial asociado a la salsa </v>
          </cell>
        </row>
        <row r="530">
          <cell r="A530" t="str">
            <v>35040010002 -  En el período 2014 - 2015 se Promueve la participaciòn de 4 artistas internacionales afrodescendientes en el  Festival de Música del Pacífico Petronio Álvarez</v>
          </cell>
        </row>
        <row r="531">
          <cell r="A531" t="str">
            <v>35040010003 -  En el período 2012 - 2015 se realizan anualmente 4 eventos culturales de escala internacional</v>
          </cell>
        </row>
        <row r="532">
          <cell r="A532" t="str">
            <v>35040010004 -  En 2013 se realiza un festival de talla Internacional en temas culturales (Literatura, Música o Gastronomía del Pacifico)</v>
          </cell>
        </row>
        <row r="533">
          <cell r="A533" t="str">
            <v>35040010005 -  En el período 2014-2015 se Realizan 7 intercambios culturales de talla internacional</v>
          </cell>
        </row>
        <row r="534">
          <cell r="A534" t="str">
            <v>35040010006 -  A junio de 2013 se realiza el primer circuito de festivales “Pazifico Rock en Santiago de Cali”</v>
          </cell>
        </row>
        <row r="535">
          <cell r="A535" t="str">
            <v>35040020001 -  En 2013 se Realizan los Juegos Mundiales</v>
          </cell>
        </row>
        <row r="536">
          <cell r="A536" t="str">
            <v>35040020002 -  En el período 2014-2015 se Realizan 2 eventos deportivos internacionales</v>
          </cell>
        </row>
        <row r="537">
          <cell r="A537" t="str">
            <v>35040020003 -  En 2014 se Realiza un campeonato mundial de Ciclísmo de pista</v>
          </cell>
        </row>
        <row r="538">
          <cell r="A538" t="str">
            <v>35040020004 -  A Diciembre de 2015 se Crea un fondo para el deporte</v>
          </cell>
        </row>
        <row r="539">
          <cell r="A539" t="str">
            <v xml:space="preserve">35040030001 -  En el período 2012 - 2015, se lanza e implementa la Estrategia de marca ciudad </v>
          </cell>
        </row>
        <row r="540">
          <cell r="A540" t="str">
            <v>35040030002 -  En el período 2012 - 2015, se efectuan y apoyan 12 Congresos internacionales</v>
          </cell>
        </row>
        <row r="541">
          <cell r="A541" t="str">
            <v>35040030003 -  En el período 2012 - 2015 se hace Presencia de Cali en 7 ferias turísticas nacionales e internacionales</v>
          </cell>
        </row>
        <row r="542">
          <cell r="A542" t="str">
            <v>35040030004 -  A diciembre de 2014 se Formula el Plan Decenal de Turismo</v>
          </cell>
        </row>
        <row r="543">
          <cell r="A543" t="str">
            <v>35040030005 -  A Diciembre de 2015 está Implementado el 40% del Plan Decenal de Turismo</v>
          </cell>
        </row>
        <row r="544">
          <cell r="A544" t="str">
            <v xml:space="preserve">35040030006 -  En el período 2012 - 2015 se Promueve  la visita de 200 periodistas de talla internacional al municipio de  Cali </v>
          </cell>
        </row>
        <row r="545">
          <cell r="A545" t="str">
            <v>35040030007 -  En el período 2012 - 2015 se Capacitan 200  Estudiantes de 10 y 11, capacitados como Guías turísticos con formación en bilingüismo</v>
          </cell>
        </row>
        <row r="546">
          <cell r="A546" t="str">
            <v>35040030008 -  A diciembre de 2015 están Adecuadas 3 paradas de la ruta fluvial sobre el Río Cauca, en los corregimientos El Hormiguero y Navarro</v>
          </cell>
        </row>
        <row r="547">
          <cell r="A547" t="str">
            <v>35040030009 -  En el período 2012 - 2015 se Capacitan 600 personas sobre procesos de turismo, gastronomía, atención al cliente, mercadeo, promoción y divulgación</v>
          </cell>
        </row>
        <row r="548">
          <cell r="A548" t="str">
            <v>35040030010 -  En el período 2012-2015 se brinda Asistencia técnica para el fortalecimiento de 114 sitios con potencial  para el turismo de naturaleza y su aprovechamiento ambiental</v>
          </cell>
        </row>
        <row r="549">
          <cell r="A549" t="str">
            <v xml:space="preserve">35040030011 -  En el período 2012 - 2015 se Definee e implementan 4 estrategias de promociòn de los sitios turisticos de carácter natural </v>
          </cell>
        </row>
        <row r="550">
          <cell r="A550" t="str">
            <v>35040030012 -  En el período 2012 - 2015 se Capacitan 100 personas mayores de 20 años como Guías turísticos con formación en bilingüismo</v>
          </cell>
        </row>
        <row r="551">
          <cell r="A551" t="str">
            <v>35040030013 -  En el período 2012 - 2015 se formula e implementa un Programa para el fortalecimiento de las MiPymes dedicadas al turismo</v>
          </cell>
        </row>
        <row r="552">
          <cell r="A552" t="str">
            <v>35040030014 -  En el período 2012 - 2015 se Diseña e  implementa una estrategia para fortalecer el gremio gastronómico de la ciudad- región</v>
          </cell>
        </row>
        <row r="553">
          <cell r="A553" t="str">
            <v>35040030015 -  En el período 2012-2015 se formula e implementa una política Pública de Turismo</v>
          </cell>
        </row>
        <row r="554">
          <cell r="A554" t="str">
            <v>35040030016 -  En el período 2012 - 2015 se Impletan 4 estrategias de promoción de las diferentes zonas gastronómicas presetnes  en  la ciudad</v>
          </cell>
        </row>
        <row r="555">
          <cell r="A555" t="str">
            <v>35040030017 -  En el período 2012 - 2015 hay una Recuperación paisajística y turística de los cerros tutelares de Cali a cargo de  habitantes de zona rural</v>
          </cell>
        </row>
        <row r="556">
          <cell r="A556" t="str">
            <v xml:space="preserve">36010010001 -  A diciembre de 2015, están implementados los 142 Requisitos de la Norma NTCGP1000:2009 </v>
          </cell>
        </row>
        <row r="557">
          <cell r="A557" t="str">
            <v>36010010002 -  A diciembre de 2015, están implementados los 29 Elementos del Modelo Estándar de Control Interno</v>
          </cell>
        </row>
        <row r="558">
          <cell r="A558" t="str">
            <v>36010010003 -  A diciembre de 2015, están implementadas las cinco  Políticas del Sistema de Desarrollo Administrativo</v>
          </cell>
        </row>
        <row r="559">
          <cell r="A559" t="str">
            <v>36010010004 -  En el período 2012 - 2015, se incrementa en 62 la Cobertura del Programa anual de auditoría interna</v>
          </cell>
        </row>
        <row r="560">
          <cell r="A560" t="str">
            <v>36010010005 -  En el período 2012 - 2015, se implementa un Modelo de Gerencia Jurídica Pública</v>
          </cell>
        </row>
        <row r="561">
          <cell r="A561" t="str">
            <v>36010020001 -  A diciembre de 2013, los Cargos están identificados y perfilados por procesos</v>
          </cell>
        </row>
        <row r="562">
          <cell r="A562" t="str">
            <v xml:space="preserve">36010020002 -  A diciembre de 2013, está implementado el Manual de Funciones de acuerdo al Modelo de Operación por Procesos </v>
          </cell>
        </row>
        <row r="563">
          <cell r="A563" t="str">
            <v>36010020003 -  En el período 2012 - 2015, se implementan las Políticas operativas de gestión del talento humano</v>
          </cell>
        </row>
        <row r="564">
          <cell r="A564" t="str">
            <v>36010020004 -  En el período 2012 - 2015, se diseña e implementa la Política de dirección  y liderazgo</v>
          </cell>
        </row>
        <row r="565">
          <cell r="A565" t="str">
            <v xml:space="preserve">36010020005 -  A diciembre de 2015 se ha conciliado el saldo del Pasivo pensional de manera que llegue a cero  la diferencia entre el  valor  del pasivo pensional  calculado por el Municipio de Cali y el valor calculado por  el FONPET_MHCP  </v>
          </cell>
        </row>
        <row r="566">
          <cell r="A566" t="str">
            <v>36010020006 -  En el período 2012 - 2015, se realiza el Diagnóstico de las condiciones físicas de los puestos de trabajo en la administración</v>
          </cell>
        </row>
        <row r="567">
          <cell r="A567" t="str">
            <v xml:space="preserve">36010030001 -  En el período 2012 - 2015, se realiza el Estudio de articulación de la estructura administrativa con la estructura territorial de la ciudad </v>
          </cell>
        </row>
        <row r="568">
          <cell r="A568" t="str">
            <v>36010030002 -  A diciembre de 2015 se realiza la Restructuración del Sistema Municipal de Planificación</v>
          </cell>
        </row>
        <row r="569">
          <cell r="A569" t="str">
            <v>36020010001 -  A partir del 2012 se retoma la Gestión Tributaria propia en un 100%</v>
          </cell>
        </row>
        <row r="570">
          <cell r="A570" t="str">
            <v xml:space="preserve">36020010002 -  A diciembre de 2013 se tiene 100% implementada la declaración tributaria electrónica </v>
          </cell>
        </row>
        <row r="571">
          <cell r="A571" t="str">
            <v>36020010003 -  Al finalizar el periodo de gobierno se cuenta con el cumplimiento oportuno del 60% de los declarantes del impuesto Predial Unificado( Predios al día)</v>
          </cell>
        </row>
        <row r="572">
          <cell r="A572" t="str">
            <v>36020010004 -  Al finalizar el periodo de gobierno por lo menos el 90% de los declarantes ICA del periodo gravable anterior declaran en el periodo gravable de la vigencia actual</v>
          </cell>
        </row>
        <row r="573">
          <cell r="A573" t="str">
            <v>36020010005 -  En el período 2012-2015 se Reduce (recupera) el 50% de la cartera morosa (cobro de multas y comparendos)</v>
          </cell>
        </row>
        <row r="574">
          <cell r="A574" t="str">
            <v>36020010006 -  A diciembre de 2015 se cuentar con el 100% de predios urbanos actualizados (Sobre base Catastral urbana)</v>
          </cell>
        </row>
        <row r="575">
          <cell r="A575" t="str">
            <v>36020010007 -  A diciembre de 2015 se cuenta con 320.000 predios actualizados por medio de Conservación Catastral</v>
          </cell>
        </row>
        <row r="576">
          <cell r="A576" t="str">
            <v xml:space="preserve">36020010008 -  En el período 2012-2015 son administrados de manera integral (Información cualitativa y cuantitativa del bien) los Bienes inmuebles del municipio </v>
          </cell>
        </row>
        <row r="577">
          <cell r="A577" t="str">
            <v>36020010009 -  En el período 2012-2015 se subsana como mínimo el 95%  de los hallazgos encontrados en la información contable del Municipio de Cali según los entes de control</v>
          </cell>
        </row>
        <row r="578">
          <cell r="A578" t="str">
            <v>36020010010 -  En el perído de gobierno, recuperar el 20% la cartera morosa de la Secretaría de Vivienda social ($14,932.4 millones)</v>
          </cell>
        </row>
        <row r="579">
          <cell r="A579" t="str">
            <v>36020010011 -  En el perído de gobierno, reducir en 30% la cartera tributaria vencida ($615,715 millones)</v>
          </cell>
        </row>
        <row r="580">
          <cell r="A580" t="str">
            <v>36030010001 -  A diciembre de 2015, está adoptado, socializado e implementado el estudio de nomenclatura</v>
          </cell>
        </row>
        <row r="581">
          <cell r="A581" t="str">
            <v>36030010002 -  En el período 2012 - 2015, se mantiene actualizada en 100% la Base de datos de estratificación</v>
          </cell>
        </row>
        <row r="582">
          <cell r="A582" t="str">
            <v>36030010003 -  A diciembre de 2013 está realizado el Censo de Estratificación de Fincas y Viviendas dispersas</v>
          </cell>
        </row>
        <row r="583">
          <cell r="A583" t="str">
            <v xml:space="preserve">36030010004 -  A diciembre de 2015, se encuentra en un 75% la implementación de la Infraestructura de Datos Espaciales de Santiago de Cali- IDESC </v>
          </cell>
        </row>
        <row r="584">
          <cell r="A584" t="str">
            <v>36030010005 -  En el período 2012-2015, se ha construido en un 100% la Red geodésica satelital del municipio y está en funcionamiento</v>
          </cell>
        </row>
        <row r="585">
          <cell r="A585" t="str">
            <v>36030010006 -  En el período 2012 - 2015, las 17 Dependencias tienen capacitación y asistencia técnica en formulación de proyectos</v>
          </cell>
        </row>
        <row r="586">
          <cell r="A586" t="str">
            <v>36030010007 -  A diciembre de 2015 hay dos Módulos de SAP en productivo para el seguimiento y evaluación de proyectos y toma de decisiones</v>
          </cell>
        </row>
        <row r="587">
          <cell r="A587" t="str">
            <v xml:space="preserve">36030010008 -  En el período 2012 - 2015, se publican al menos cuatro documentos con estadísticas básicas en el Municipio </v>
          </cell>
        </row>
        <row r="588">
          <cell r="A588" t="str">
            <v>36030010009 -  A diciembre de 2015 está formulado el Plan Prospectivo Cali, Visión 2036</v>
          </cell>
        </row>
        <row r="589">
          <cell r="A589" t="str">
            <v>36030010010 -  A diciembre de 2015, se atienden al menos el 90% de las solicitudes de encuesta del Sisbén</v>
          </cell>
        </row>
        <row r="590">
          <cell r="A590" t="str">
            <v xml:space="preserve">36030010011 -  A diciembre de 2015 se cuenta con una base Predial de la Administración Municipal armonizada en un 100% </v>
          </cell>
        </row>
        <row r="591">
          <cell r="A591" t="str">
            <v>36030010012 -  A diciembre de 2013 está realizada Encuesta  socioeconómica de Cali</v>
          </cell>
        </row>
        <row r="592">
          <cell r="A592" t="str">
            <v>36030010013 -  A diciembre de 2012 está en funcionamiento la Unidad de Gestión de Proyectos</v>
          </cell>
        </row>
        <row r="593">
          <cell r="A593" t="str">
            <v>36030010014 -  En el período 2012 - 2015, se actualiza el Expediente Municipal</v>
          </cell>
        </row>
        <row r="594">
          <cell r="A594" t="str">
            <v>36030010015 -  En el período 2012 - 2015, se formula, evalúa y divulga el instrumento de planificación</v>
          </cell>
        </row>
        <row r="595">
          <cell r="A595" t="str">
            <v>36030010016 -  A diciembre de 2013 se incrementa a 22 los módulos del Software MySAP en el Sistema de Gestión Administrativo y Financiero Territorial de Santiago de Cali (SGAFT)</v>
          </cell>
        </row>
        <row r="596">
          <cell r="A596" t="str">
            <v>36030020001 -  En el período 2012 - 2015, se realizan 8 Procesos de rendición de cuentas participativos a través de diferentes mecanismos</v>
          </cell>
        </row>
        <row r="597">
          <cell r="A597" t="str">
            <v xml:space="preserve">36030020002 -  A diciembre de 2015, está implementada la Estrategia Gobierno en línea </v>
          </cell>
        </row>
        <row r="598">
          <cell r="A598" t="str">
            <v>36030020003 -  A diciembre de 2015, se incrementan a 45 los Trámites y servicios nuevos ofrecidos en línea a los ciudadanos</v>
          </cell>
        </row>
        <row r="599">
          <cell r="A599" t="str">
            <v>36030020004 -  A diciembre de 2015, hay cinco Trámites del DAPM vinculados a la Ventanilla Única del Constructor</v>
          </cell>
        </row>
        <row r="600">
          <cell r="A600" t="str">
            <v>36030020005 -  En el período 2012 - 2015, está implementado el Centro de datos alterno</v>
          </cell>
        </row>
        <row r="601">
          <cell r="A601" t="str">
            <v>36030020006 -  A diciembre de 2015, se ha Digitalizado el 40% de la cartografía de la planoteca del DAP</v>
          </cell>
        </row>
        <row r="602">
          <cell r="A602" t="str">
            <v>36030020007 -  A diciembre del 2015, está implementada la desconcentración de la atencion en los CALI's</v>
          </cell>
        </row>
        <row r="603">
          <cell r="A603" t="str">
            <v>36030020008 -  A diciembre de 2015 están organizados el 100% de los documentos que los Servidores públicos tienen en sus escritorios y oficinas garantizando su ubicación, custodia y trazabilidad en cada una de sus etapas del ciclo Vital</v>
          </cell>
        </row>
        <row r="604">
          <cell r="A604" t="str">
            <v>36030020009 -  A diciembre de 2015 se digitalizan al menos  5.700.000 registros de archivo para facilitar su consulta, ubicación y conservación del expediente fisico</v>
          </cell>
        </row>
        <row r="605">
          <cell r="A605" t="str">
            <v>36030020010 -  A diciembre de 2015 está construido o adecuado un inmueble para el funcionamiento del  Archivo General del Municipio de Santiago de Cali</v>
          </cell>
        </row>
        <row r="606">
          <cell r="A606" t="str">
            <v>36030020011 -  A diciembre de 2015 están clasificados, organizados y depurados el 60% del fondo acumulado de la Administracion Central Municipal</v>
          </cell>
        </row>
        <row r="607">
          <cell r="A607" t="str">
            <v>36030020012 -  A diciembre del 2015, está implementada la ventanilla única del Municipio de Cali</v>
          </cell>
        </row>
        <row r="608">
          <cell r="A608" t="str">
            <v>36030030001 -  En el período 2012 - 2015, se diseña e implenta la Política de Gestión Ética</v>
          </cell>
        </row>
        <row r="609">
          <cell r="A609" t="str">
            <v>36030030002 -  En el período 2012 - 2015, se aumentan en 5,000 los Servidores públicos capacitados para aplicar el autocontrol</v>
          </cell>
        </row>
        <row r="610">
          <cell r="A610" t="str">
            <v>36030030003 -  En el período 2012 - 2015, se atienden oportunamente el 100% de los Requerimientos de órganos de control externo</v>
          </cell>
        </row>
        <row r="611">
          <cell r="A611" t="str">
            <v>36030030004 -  En el período 2012 - 2015, se monitorean y evalúan 8 Dependencias  en el impacto de la conducta disciplinable de los servidores en la gestión pública</v>
          </cell>
        </row>
        <row r="612">
          <cell r="A612" t="str">
            <v xml:space="preserve">36030030005 -  En el período 2012 - 2015, se Disminuye de 4 años a 2 años el tiempo promedio de respuesta en los procesos disciplinarios para garantía de los términos procesales </v>
          </cell>
        </row>
        <row r="613">
          <cell r="A613" t="str">
            <v>36030030006 -  En el período 2012 - 2015, se aumenta a 5,700 servidores públicos a los que se ha alicado el Componente preventivo de la acción disciplinaria</v>
          </cell>
        </row>
        <row r="614">
          <cell r="A614" t="str">
            <v>36030030007 -  En el período 2012 - 2015, se aplica la herramienta de transparencia a los Contratos objeto de auditorías visibles</v>
          </cell>
        </row>
        <row r="615">
          <cell r="A615" t="str">
            <v>36030030008 -  En el período 2012 - 2015, se realiza un Programa transversal para la promoción y fomento del control social a la gestión pública</v>
          </cell>
        </row>
        <row r="616">
          <cell r="A616" t="str">
            <v xml:space="preserve">36030030009 -  En el período 2012 - 2015, se realiza un Programa de capacitación a los  jóvenes  caleños interesados en lo público, a  través   del conocimiento de herramientas para el ejercicio de control social </v>
          </cell>
        </row>
      </sheetData>
      <sheetData sheetId="1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</sheetData>
      <sheetData sheetId="2">
        <row r="2">
          <cell r="D2" t="str">
            <v>4111 SECRETARIA GENERAL</v>
          </cell>
        </row>
      </sheetData>
      <sheetData sheetId="3"/>
      <sheetData sheetId="4"/>
      <sheetData sheetId="5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</sheetData>
      <sheetData sheetId="6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</sheetData>
      <sheetData sheetId="7">
        <row r="2">
          <cell r="D2" t="str">
            <v>4111 SECRETARIA GENERAL</v>
          </cell>
        </row>
      </sheetData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CEDC9F-AD71-474C-8A8A-CEB8BF302051}">
  <dimension ref="A1:I52"/>
  <sheetViews>
    <sheetView showGridLines="0" tabSelected="1" zoomScale="80" zoomScaleNormal="80" workbookViewId="0">
      <selection activeCell="L10" sqref="L10"/>
    </sheetView>
  </sheetViews>
  <sheetFormatPr baseColWidth="10" defaultColWidth="10.85546875" defaultRowHeight="15" x14ac:dyDescent="0.25"/>
  <cols>
    <col min="1" max="1" width="11.7109375" style="1" customWidth="1"/>
    <col min="2" max="2" width="56.5703125" style="1" customWidth="1"/>
    <col min="3" max="3" width="7.85546875" style="1" customWidth="1"/>
    <col min="4" max="4" width="12.7109375" style="1" bestFit="1" customWidth="1"/>
    <col min="5" max="5" width="14.140625" style="1" bestFit="1" customWidth="1"/>
    <col min="6" max="6" width="16.42578125" style="1" customWidth="1"/>
    <col min="7" max="7" width="20.85546875" bestFit="1" customWidth="1"/>
    <col min="8" max="8" width="17.140625" bestFit="1" customWidth="1"/>
    <col min="9" max="9" width="21.7109375" bestFit="1" customWidth="1"/>
  </cols>
  <sheetData>
    <row r="1" spans="1:9" ht="22.5" customHeight="1" x14ac:dyDescent="0.25">
      <c r="A1" s="198" t="s">
        <v>25</v>
      </c>
      <c r="B1" s="198"/>
      <c r="C1" s="198"/>
      <c r="D1" s="198"/>
      <c r="E1" s="198"/>
      <c r="F1" s="198"/>
      <c r="G1" s="198"/>
      <c r="H1" s="198"/>
      <c r="I1" s="198"/>
    </row>
    <row r="2" spans="1:9" ht="15.75" customHeight="1" x14ac:dyDescent="0.25">
      <c r="A2" s="199" t="s">
        <v>0</v>
      </c>
      <c r="B2" s="199"/>
      <c r="C2" s="199"/>
      <c r="D2" s="199"/>
      <c r="E2" s="199"/>
      <c r="F2" s="199"/>
      <c r="G2" s="199"/>
      <c r="H2" s="199"/>
      <c r="I2" s="199"/>
    </row>
    <row r="3" spans="1:9" ht="24.75" customHeight="1" x14ac:dyDescent="0.25">
      <c r="A3" s="199" t="s">
        <v>1</v>
      </c>
      <c r="B3" s="199"/>
      <c r="C3" s="199"/>
      <c r="D3" s="199"/>
      <c r="E3" s="199"/>
      <c r="F3" s="199"/>
      <c r="G3" s="199"/>
      <c r="H3" s="199"/>
      <c r="I3" s="199"/>
    </row>
    <row r="4" spans="1:9" ht="36.75" customHeight="1" thickBot="1" x14ac:dyDescent="0.3">
      <c r="A4" s="32" t="s">
        <v>32</v>
      </c>
      <c r="B4" s="200" t="s">
        <v>26</v>
      </c>
      <c r="C4" s="200"/>
      <c r="D4" s="200"/>
      <c r="E4" s="200"/>
      <c r="F4" s="200"/>
      <c r="G4" s="200"/>
      <c r="H4" s="200"/>
      <c r="I4" s="200"/>
    </row>
    <row r="5" spans="1:9" s="33" customFormat="1" ht="26.25" thickBot="1" x14ac:dyDescent="0.25">
      <c r="A5" s="67" t="s">
        <v>2</v>
      </c>
      <c r="B5" s="68" t="s">
        <v>3</v>
      </c>
      <c r="C5" s="69" t="s">
        <v>4</v>
      </c>
      <c r="D5" s="70" t="s">
        <v>5</v>
      </c>
      <c r="E5" s="69" t="s">
        <v>27</v>
      </c>
      <c r="F5" s="71" t="s">
        <v>28</v>
      </c>
      <c r="G5" s="72" t="s">
        <v>31</v>
      </c>
      <c r="H5" s="72" t="s">
        <v>29</v>
      </c>
      <c r="I5" s="73" t="s">
        <v>30</v>
      </c>
    </row>
    <row r="6" spans="1:9" x14ac:dyDescent="0.25">
      <c r="A6" s="60"/>
      <c r="B6" s="61" t="s">
        <v>6</v>
      </c>
      <c r="C6" s="62"/>
      <c r="D6" s="63"/>
      <c r="E6" s="64"/>
      <c r="F6" s="63"/>
      <c r="G6" s="65"/>
      <c r="H6" s="65"/>
      <c r="I6" s="66"/>
    </row>
    <row r="7" spans="1:9" x14ac:dyDescent="0.25">
      <c r="A7" s="41" t="s">
        <v>33</v>
      </c>
      <c r="B7" s="2" t="s">
        <v>7</v>
      </c>
      <c r="C7" s="3"/>
      <c r="D7" s="4"/>
      <c r="E7" s="5"/>
      <c r="F7" s="4"/>
      <c r="G7" s="34"/>
      <c r="H7" s="34"/>
      <c r="I7" s="42"/>
    </row>
    <row r="8" spans="1:9" ht="25.5" x14ac:dyDescent="0.25">
      <c r="A8" s="43" t="s">
        <v>34</v>
      </c>
      <c r="B8" s="6" t="s">
        <v>61</v>
      </c>
      <c r="C8" s="3" t="s">
        <v>8</v>
      </c>
      <c r="D8" s="5">
        <v>1550</v>
      </c>
      <c r="E8" s="35">
        <f>+APU!I51</f>
        <v>8178</v>
      </c>
      <c r="F8" s="35">
        <f>+ROUND(D8*E8,0)</f>
        <v>12675900</v>
      </c>
      <c r="G8" s="35">
        <f>ROUND(F8*0.06,0)</f>
        <v>760554</v>
      </c>
      <c r="H8" s="35">
        <f>ROUND(SUM(F8:G8)*0.35,)</f>
        <v>4702759</v>
      </c>
      <c r="I8" s="44">
        <f>ROUND(SUM(F8:H8),0)</f>
        <v>18139213</v>
      </c>
    </row>
    <row r="9" spans="1:9" x14ac:dyDescent="0.25">
      <c r="A9" s="43"/>
      <c r="B9" s="6"/>
      <c r="C9" s="3"/>
      <c r="D9" s="4"/>
      <c r="E9" s="7" t="s">
        <v>9</v>
      </c>
      <c r="F9" s="36">
        <f>+SUM(F8:F8)</f>
        <v>12675900</v>
      </c>
      <c r="G9" s="36">
        <f>+SUM(G8:G8)</f>
        <v>760554</v>
      </c>
      <c r="H9" s="36">
        <f>+SUM(H8:H8)</f>
        <v>4702759</v>
      </c>
      <c r="I9" s="45">
        <f>+SUM(I8:I8)</f>
        <v>18139213</v>
      </c>
    </row>
    <row r="10" spans="1:9" x14ac:dyDescent="0.25">
      <c r="A10" s="41" t="s">
        <v>35</v>
      </c>
      <c r="B10" s="2" t="s">
        <v>10</v>
      </c>
      <c r="C10" s="3"/>
      <c r="D10" s="4"/>
      <c r="E10" s="5"/>
      <c r="F10" s="4"/>
      <c r="G10" s="34"/>
      <c r="H10" s="34"/>
      <c r="I10" s="42"/>
    </row>
    <row r="11" spans="1:9" ht="25.5" x14ac:dyDescent="0.25">
      <c r="A11" s="43" t="s">
        <v>40</v>
      </c>
      <c r="B11" s="6" t="s">
        <v>62</v>
      </c>
      <c r="C11" s="3" t="s">
        <v>11</v>
      </c>
      <c r="D11" s="5">
        <v>1406</v>
      </c>
      <c r="E11" s="35">
        <f>+APU!I250</f>
        <v>38030.025000000001</v>
      </c>
      <c r="F11" s="35">
        <f t="shared" ref="F11:F16" si="0">+ROUND(D11*E11,0)</f>
        <v>53470215</v>
      </c>
      <c r="G11" s="35">
        <f>ROUND(F11*0.06,0)</f>
        <v>3208213</v>
      </c>
      <c r="H11" s="35">
        <f>ROUND(SUM(F11:G11)*0.35,)</f>
        <v>19837450</v>
      </c>
      <c r="I11" s="44">
        <f>ROUND(SUM(F11:H11),0)</f>
        <v>76515878</v>
      </c>
    </row>
    <row r="12" spans="1:9" x14ac:dyDescent="0.25">
      <c r="A12" s="43" t="s">
        <v>41</v>
      </c>
      <c r="B12" s="6" t="s">
        <v>63</v>
      </c>
      <c r="C12" s="3" t="s">
        <v>12</v>
      </c>
      <c r="D12" s="5">
        <v>1406</v>
      </c>
      <c r="E12" s="35">
        <f>+APU!I397</f>
        <v>4057</v>
      </c>
      <c r="F12" s="35">
        <f t="shared" si="0"/>
        <v>5704142</v>
      </c>
      <c r="G12" s="35">
        <f t="shared" ref="G12" si="1">ROUND(F12*0.06,0)</f>
        <v>342249</v>
      </c>
      <c r="H12" s="35">
        <f t="shared" ref="H12" si="2">ROUND(SUM(F12:G12)*0.35,)</f>
        <v>2116237</v>
      </c>
      <c r="I12" s="44">
        <f t="shared" ref="I12" si="3">ROUND(SUM(F12:H12),0)</f>
        <v>8162628</v>
      </c>
    </row>
    <row r="13" spans="1:9" ht="25.5" x14ac:dyDescent="0.25">
      <c r="A13" s="43" t="s">
        <v>42</v>
      </c>
      <c r="B13" s="6" t="s">
        <v>64</v>
      </c>
      <c r="C13" s="3" t="s">
        <v>12</v>
      </c>
      <c r="D13" s="5">
        <v>681</v>
      </c>
      <c r="E13" s="35">
        <f>+APU!I446</f>
        <v>34051</v>
      </c>
      <c r="F13" s="35">
        <f t="shared" si="0"/>
        <v>23188731</v>
      </c>
      <c r="G13" s="35">
        <f>ROUND(F13*0.06,0)</f>
        <v>1391324</v>
      </c>
      <c r="H13" s="35">
        <f>ROUND(SUM(F13:G13)*0.35,)</f>
        <v>8603019</v>
      </c>
      <c r="I13" s="44">
        <f>ROUND(SUM(F13:H13),0)</f>
        <v>33183074</v>
      </c>
    </row>
    <row r="14" spans="1:9" ht="38.25" x14ac:dyDescent="0.25">
      <c r="A14" s="43" t="s">
        <v>43</v>
      </c>
      <c r="B14" s="6" t="s">
        <v>65</v>
      </c>
      <c r="C14" s="3" t="s">
        <v>12</v>
      </c>
      <c r="D14" s="5">
        <v>317</v>
      </c>
      <c r="E14" s="35">
        <f>+APU!I495</f>
        <v>65555</v>
      </c>
      <c r="F14" s="35">
        <f t="shared" si="0"/>
        <v>20780935</v>
      </c>
      <c r="G14" s="35">
        <f>ROUND(F14*0.06,0)</f>
        <v>1246856</v>
      </c>
      <c r="H14" s="35">
        <f>ROUND(SUM(F14:G14)*0.35,)</f>
        <v>7709727</v>
      </c>
      <c r="I14" s="44">
        <f>ROUND(SUM(F14:H14),0)</f>
        <v>29737518</v>
      </c>
    </row>
    <row r="15" spans="1:9" ht="25.5" x14ac:dyDescent="0.25">
      <c r="A15" s="43" t="s">
        <v>44</v>
      </c>
      <c r="B15" s="6" t="s">
        <v>66</v>
      </c>
      <c r="C15" s="3" t="s">
        <v>12</v>
      </c>
      <c r="D15" s="5">
        <v>408</v>
      </c>
      <c r="E15" s="35">
        <f>+APU!I544</f>
        <v>94636</v>
      </c>
      <c r="F15" s="35">
        <f t="shared" si="0"/>
        <v>38611488</v>
      </c>
      <c r="G15" s="35">
        <f>ROUND(F15*0.06,0)</f>
        <v>2316689</v>
      </c>
      <c r="H15" s="35">
        <f>ROUND(SUM(F15:G15)*0.35,)</f>
        <v>14324862</v>
      </c>
      <c r="I15" s="44">
        <f>ROUND(SUM(F15:H15),0)</f>
        <v>55253039</v>
      </c>
    </row>
    <row r="16" spans="1:9" x14ac:dyDescent="0.25">
      <c r="A16" s="43" t="s">
        <v>45</v>
      </c>
      <c r="B16" s="6" t="s">
        <v>67</v>
      </c>
      <c r="C16" s="3" t="s">
        <v>12</v>
      </c>
      <c r="D16" s="5">
        <v>105</v>
      </c>
      <c r="E16" s="35">
        <f>+APU!I593</f>
        <v>170072</v>
      </c>
      <c r="F16" s="35">
        <f t="shared" si="0"/>
        <v>17857560</v>
      </c>
      <c r="G16" s="35">
        <f>ROUND(F16*0.06,0)</f>
        <v>1071454</v>
      </c>
      <c r="H16" s="35">
        <f>ROUND(SUM(F16:G16)*0.35,)</f>
        <v>6625155</v>
      </c>
      <c r="I16" s="44">
        <f>ROUND(SUM(F16:H16),0)</f>
        <v>25554169</v>
      </c>
    </row>
    <row r="17" spans="1:9" x14ac:dyDescent="0.25">
      <c r="A17" s="43"/>
      <c r="B17" s="6"/>
      <c r="C17" s="3"/>
      <c r="D17" s="4"/>
      <c r="E17" s="7" t="s">
        <v>13</v>
      </c>
      <c r="F17" s="36">
        <f>+SUM(F11:F16)</f>
        <v>159613071</v>
      </c>
      <c r="G17" s="36">
        <f>+SUM(G11:G16)</f>
        <v>9576785</v>
      </c>
      <c r="H17" s="36">
        <f>+SUM(H11:H16)</f>
        <v>59216450</v>
      </c>
      <c r="I17" s="45">
        <f>+SUM(I11:I16)</f>
        <v>228406306</v>
      </c>
    </row>
    <row r="18" spans="1:9" x14ac:dyDescent="0.25">
      <c r="A18" s="41" t="s">
        <v>36</v>
      </c>
      <c r="B18" s="8" t="s">
        <v>14</v>
      </c>
      <c r="C18" s="9"/>
      <c r="D18" s="10"/>
      <c r="E18" s="11"/>
      <c r="F18" s="10"/>
      <c r="G18" s="34"/>
      <c r="H18" s="34"/>
      <c r="I18" s="42"/>
    </row>
    <row r="19" spans="1:9" ht="25.5" x14ac:dyDescent="0.25">
      <c r="A19" s="43" t="s">
        <v>46</v>
      </c>
      <c r="B19" s="6" t="s">
        <v>68</v>
      </c>
      <c r="C19" s="3" t="s">
        <v>8</v>
      </c>
      <c r="D19" s="5">
        <v>1550</v>
      </c>
      <c r="E19" s="35">
        <f>+APU!I1042</f>
        <v>165630</v>
      </c>
      <c r="F19" s="35">
        <f>+ROUND(D19*E19,0)</f>
        <v>256726500</v>
      </c>
      <c r="G19" s="35">
        <f>ROUND(F19*0.06,0)</f>
        <v>15403590</v>
      </c>
      <c r="H19" s="35">
        <f>ROUND(SUM(F19:G19)*0.35,)</f>
        <v>95245532</v>
      </c>
      <c r="I19" s="44">
        <f>ROUND(SUM(F19:H19),0)</f>
        <v>367375622</v>
      </c>
    </row>
    <row r="20" spans="1:9" ht="25.5" x14ac:dyDescent="0.25">
      <c r="A20" s="43" t="s">
        <v>47</v>
      </c>
      <c r="B20" s="6" t="s">
        <v>15</v>
      </c>
      <c r="C20" s="3" t="s">
        <v>8</v>
      </c>
      <c r="D20" s="5">
        <v>1550</v>
      </c>
      <c r="E20" s="35">
        <f>+APU!I1091</f>
        <v>4918</v>
      </c>
      <c r="F20" s="35">
        <f>+ROUND(D20*E20,0)</f>
        <v>7622900</v>
      </c>
      <c r="G20" s="35">
        <f>ROUND(F20*0.06,0)</f>
        <v>457374</v>
      </c>
      <c r="H20" s="35">
        <f>ROUND(SUM(F20:G20)*0.35,)</f>
        <v>2828096</v>
      </c>
      <c r="I20" s="44">
        <f>ROUND(SUM(F20:H20),0)</f>
        <v>10908370</v>
      </c>
    </row>
    <row r="21" spans="1:9" ht="25.5" x14ac:dyDescent="0.25">
      <c r="A21" s="43" t="s">
        <v>48</v>
      </c>
      <c r="B21" s="6" t="s">
        <v>16</v>
      </c>
      <c r="C21" s="3" t="s">
        <v>8</v>
      </c>
      <c r="D21" s="5">
        <v>1550</v>
      </c>
      <c r="E21" s="35">
        <f>+APU!I1140</f>
        <v>3842</v>
      </c>
      <c r="F21" s="35">
        <f>+ROUND(D21*E21,0)</f>
        <v>5955100</v>
      </c>
      <c r="G21" s="35">
        <f>ROUND(F21*0.06,0)</f>
        <v>357306</v>
      </c>
      <c r="H21" s="35">
        <f>ROUND(SUM(F21:G21)*0.35,)</f>
        <v>2209342</v>
      </c>
      <c r="I21" s="44">
        <f>ROUND(SUM(F21:H21),0)</f>
        <v>8521748</v>
      </c>
    </row>
    <row r="22" spans="1:9" x14ac:dyDescent="0.25">
      <c r="A22" s="46"/>
      <c r="B22" s="12"/>
      <c r="C22" s="9"/>
      <c r="D22" s="10"/>
      <c r="E22" s="13" t="s">
        <v>17</v>
      </c>
      <c r="F22" s="37">
        <f>+SUM(F19:F21)</f>
        <v>270304500</v>
      </c>
      <c r="G22" s="37">
        <f>+SUM(G19:G21)</f>
        <v>16218270</v>
      </c>
      <c r="H22" s="37">
        <f>+SUM(H19:H21)</f>
        <v>100282970</v>
      </c>
      <c r="I22" s="47">
        <f>+SUM(I19:I21)</f>
        <v>386805740</v>
      </c>
    </row>
    <row r="23" spans="1:9" x14ac:dyDescent="0.25">
      <c r="A23" s="41" t="s">
        <v>37</v>
      </c>
      <c r="B23" s="16" t="s">
        <v>19</v>
      </c>
      <c r="C23" s="19"/>
      <c r="D23" s="21"/>
      <c r="E23" s="20"/>
      <c r="F23" s="22" t="s">
        <v>20</v>
      </c>
      <c r="G23" s="34"/>
      <c r="H23" s="34"/>
      <c r="I23" s="42"/>
    </row>
    <row r="24" spans="1:9" x14ac:dyDescent="0.25">
      <c r="A24" s="48"/>
      <c r="B24" s="16" t="s">
        <v>21</v>
      </c>
      <c r="C24" s="19"/>
      <c r="D24" s="21"/>
      <c r="E24" s="20"/>
      <c r="F24" s="22"/>
      <c r="G24" s="34"/>
      <c r="H24" s="34"/>
      <c r="I24" s="42"/>
    </row>
    <row r="25" spans="1:9" ht="38.25" x14ac:dyDescent="0.25">
      <c r="A25" s="43" t="s">
        <v>49</v>
      </c>
      <c r="B25" s="6" t="s">
        <v>69</v>
      </c>
      <c r="C25" s="3" t="s">
        <v>4</v>
      </c>
      <c r="D25" s="5">
        <v>350</v>
      </c>
      <c r="E25" s="35">
        <f>+APU!I1342</f>
        <v>331373</v>
      </c>
      <c r="F25" s="35">
        <f t="shared" ref="F25:F33" si="4">+ROUND(D25*E25,0)</f>
        <v>115980550</v>
      </c>
      <c r="G25" s="35">
        <f t="shared" ref="G25:G33" si="5">ROUND(F25*0.06,0)</f>
        <v>6958833</v>
      </c>
      <c r="H25" s="35">
        <f t="shared" ref="H25:H33" si="6">ROUND(SUM(F25:G25)*0.35,)</f>
        <v>43028784</v>
      </c>
      <c r="I25" s="44">
        <f t="shared" ref="I25:I33" si="7">ROUND(SUM(F25:H25),0)</f>
        <v>165968167</v>
      </c>
    </row>
    <row r="26" spans="1:9" x14ac:dyDescent="0.25">
      <c r="A26" s="43" t="s">
        <v>50</v>
      </c>
      <c r="B26" s="6" t="s">
        <v>70</v>
      </c>
      <c r="C26" s="3" t="s">
        <v>4</v>
      </c>
      <c r="D26" s="5">
        <v>350</v>
      </c>
      <c r="E26" s="35">
        <f>+APU!I1391</f>
        <v>93832</v>
      </c>
      <c r="F26" s="35">
        <f t="shared" si="4"/>
        <v>32841200</v>
      </c>
      <c r="G26" s="35">
        <f t="shared" si="5"/>
        <v>1970472</v>
      </c>
      <c r="H26" s="35">
        <f t="shared" si="6"/>
        <v>12184085</v>
      </c>
      <c r="I26" s="44">
        <f t="shared" si="7"/>
        <v>46995757</v>
      </c>
    </row>
    <row r="27" spans="1:9" x14ac:dyDescent="0.25">
      <c r="A27" s="43" t="s">
        <v>51</v>
      </c>
      <c r="B27" s="6" t="s">
        <v>71</v>
      </c>
      <c r="C27" s="3" t="s">
        <v>4</v>
      </c>
      <c r="D27" s="5">
        <v>350</v>
      </c>
      <c r="E27" s="35">
        <f>+APU!I1440</f>
        <v>130707</v>
      </c>
      <c r="F27" s="35">
        <f t="shared" si="4"/>
        <v>45747450</v>
      </c>
      <c r="G27" s="35">
        <f t="shared" si="5"/>
        <v>2744847</v>
      </c>
      <c r="H27" s="35">
        <f t="shared" si="6"/>
        <v>16972304</v>
      </c>
      <c r="I27" s="44">
        <f t="shared" si="7"/>
        <v>65464601</v>
      </c>
    </row>
    <row r="28" spans="1:9" x14ac:dyDescent="0.25">
      <c r="A28" s="43" t="s">
        <v>52</v>
      </c>
      <c r="B28" s="6" t="s">
        <v>72</v>
      </c>
      <c r="C28" s="3" t="s">
        <v>18</v>
      </c>
      <c r="D28" s="5">
        <v>55</v>
      </c>
      <c r="E28" s="35">
        <f>+APU!I1489</f>
        <v>32290</v>
      </c>
      <c r="F28" s="35">
        <f t="shared" si="4"/>
        <v>1775950</v>
      </c>
      <c r="G28" s="35">
        <f t="shared" si="5"/>
        <v>106557</v>
      </c>
      <c r="H28" s="35">
        <f t="shared" si="6"/>
        <v>658877</v>
      </c>
      <c r="I28" s="44">
        <f t="shared" si="7"/>
        <v>2541384</v>
      </c>
    </row>
    <row r="29" spans="1:9" ht="38.25" x14ac:dyDescent="0.25">
      <c r="A29" s="43" t="s">
        <v>53</v>
      </c>
      <c r="B29" s="6" t="s">
        <v>65</v>
      </c>
      <c r="C29" s="3" t="s">
        <v>12</v>
      </c>
      <c r="D29" s="5">
        <v>45</v>
      </c>
      <c r="E29" s="35">
        <f>+APU!I495</f>
        <v>65555</v>
      </c>
      <c r="F29" s="35">
        <f t="shared" si="4"/>
        <v>2949975</v>
      </c>
      <c r="G29" s="35">
        <f t="shared" si="5"/>
        <v>176999</v>
      </c>
      <c r="H29" s="35">
        <f t="shared" si="6"/>
        <v>1094441</v>
      </c>
      <c r="I29" s="44">
        <f t="shared" si="7"/>
        <v>4221415</v>
      </c>
    </row>
    <row r="30" spans="1:9" ht="25.5" x14ac:dyDescent="0.25">
      <c r="A30" s="43" t="s">
        <v>54</v>
      </c>
      <c r="B30" s="6" t="s">
        <v>73</v>
      </c>
      <c r="C30" s="3" t="s">
        <v>18</v>
      </c>
      <c r="D30" s="5">
        <v>500</v>
      </c>
      <c r="E30" s="35">
        <f>+APU!I1537</f>
        <v>26932</v>
      </c>
      <c r="F30" s="35">
        <f t="shared" si="4"/>
        <v>13466000</v>
      </c>
      <c r="G30" s="35">
        <f t="shared" si="5"/>
        <v>807960</v>
      </c>
      <c r="H30" s="35">
        <f t="shared" si="6"/>
        <v>4995886</v>
      </c>
      <c r="I30" s="44">
        <f t="shared" si="7"/>
        <v>19269846</v>
      </c>
    </row>
    <row r="31" spans="1:9" x14ac:dyDescent="0.25">
      <c r="A31" s="43" t="s">
        <v>55</v>
      </c>
      <c r="B31" s="6" t="s">
        <v>74</v>
      </c>
      <c r="C31" s="3" t="s">
        <v>18</v>
      </c>
      <c r="D31" s="5">
        <v>500</v>
      </c>
      <c r="E31" s="35">
        <f>+APU!I1586</f>
        <v>78039</v>
      </c>
      <c r="F31" s="35">
        <f t="shared" si="4"/>
        <v>39019500</v>
      </c>
      <c r="G31" s="35">
        <f t="shared" si="5"/>
        <v>2341170</v>
      </c>
      <c r="H31" s="35">
        <f t="shared" si="6"/>
        <v>14476235</v>
      </c>
      <c r="I31" s="44">
        <f t="shared" si="7"/>
        <v>55836905</v>
      </c>
    </row>
    <row r="32" spans="1:9" ht="25.5" x14ac:dyDescent="0.25">
      <c r="A32" s="43" t="s">
        <v>56</v>
      </c>
      <c r="B32" s="6" t="s">
        <v>75</v>
      </c>
      <c r="C32" s="3" t="s">
        <v>4</v>
      </c>
      <c r="D32" s="5">
        <v>24</v>
      </c>
      <c r="E32" s="35">
        <f>+APU!I1635</f>
        <v>39605</v>
      </c>
      <c r="F32" s="35">
        <f t="shared" si="4"/>
        <v>950520</v>
      </c>
      <c r="G32" s="35">
        <f t="shared" si="5"/>
        <v>57031</v>
      </c>
      <c r="H32" s="35">
        <f t="shared" si="6"/>
        <v>352643</v>
      </c>
      <c r="I32" s="44">
        <f t="shared" si="7"/>
        <v>1360194</v>
      </c>
    </row>
    <row r="33" spans="1:9" ht="38.25" x14ac:dyDescent="0.25">
      <c r="A33" s="43" t="s">
        <v>57</v>
      </c>
      <c r="B33" s="6" t="s">
        <v>76</v>
      </c>
      <c r="C33" s="3" t="s">
        <v>8</v>
      </c>
      <c r="D33" s="5">
        <v>3200</v>
      </c>
      <c r="E33" s="35">
        <f>+APU!I1684</f>
        <v>12652</v>
      </c>
      <c r="F33" s="35">
        <f t="shared" si="4"/>
        <v>40486400</v>
      </c>
      <c r="G33" s="35">
        <f t="shared" si="5"/>
        <v>2429184</v>
      </c>
      <c r="H33" s="35">
        <f t="shared" si="6"/>
        <v>15020454</v>
      </c>
      <c r="I33" s="44">
        <f t="shared" si="7"/>
        <v>57936038</v>
      </c>
    </row>
    <row r="34" spans="1:9" x14ac:dyDescent="0.25">
      <c r="A34" s="204" t="s">
        <v>22</v>
      </c>
      <c r="B34" s="205"/>
      <c r="C34" s="205"/>
      <c r="D34" s="205"/>
      <c r="E34" s="205"/>
      <c r="F34" s="18">
        <f>SUM(F25:F33)</f>
        <v>293217545</v>
      </c>
      <c r="G34" s="18">
        <f>SUM(G25:G33)</f>
        <v>17593053</v>
      </c>
      <c r="H34" s="18">
        <f>SUM(H25:H33)</f>
        <v>108783709</v>
      </c>
      <c r="I34" s="49">
        <f>SUM(I25:I33)</f>
        <v>419594307</v>
      </c>
    </row>
    <row r="35" spans="1:9" x14ac:dyDescent="0.25">
      <c r="A35" s="41" t="s">
        <v>38</v>
      </c>
      <c r="B35" s="23" t="s">
        <v>23</v>
      </c>
      <c r="C35" s="24"/>
      <c r="D35" s="24"/>
      <c r="E35" s="17"/>
      <c r="F35" s="18"/>
      <c r="G35" s="34"/>
      <c r="H35" s="34"/>
      <c r="I35" s="42"/>
    </row>
    <row r="36" spans="1:9" ht="38.25" x14ac:dyDescent="0.25">
      <c r="A36" s="43" t="s">
        <v>58</v>
      </c>
      <c r="B36" s="25" t="s">
        <v>77</v>
      </c>
      <c r="C36" s="26" t="s">
        <v>4</v>
      </c>
      <c r="D36" s="27">
        <v>1</v>
      </c>
      <c r="E36" s="39">
        <f>+APU!I1736</f>
        <v>2604089</v>
      </c>
      <c r="F36" s="35">
        <f>+ROUND(D36*E36,0)</f>
        <v>2604089</v>
      </c>
      <c r="G36" s="35">
        <f>ROUND(F36*0.06,0)</f>
        <v>156245</v>
      </c>
      <c r="H36" s="35">
        <f>ROUND(SUM(F36:G36)*0.35,)</f>
        <v>966117</v>
      </c>
      <c r="I36" s="44">
        <f>ROUND(SUM(F36:H36),0)</f>
        <v>3726451</v>
      </c>
    </row>
    <row r="37" spans="1:9" ht="25.5" x14ac:dyDescent="0.25">
      <c r="A37" s="43" t="s">
        <v>59</v>
      </c>
      <c r="B37" s="28" t="s">
        <v>78</v>
      </c>
      <c r="C37" s="26" t="s">
        <v>4</v>
      </c>
      <c r="D37" s="29">
        <v>50</v>
      </c>
      <c r="E37" s="39">
        <f>+APU!I1785</f>
        <v>69647</v>
      </c>
      <c r="F37" s="35">
        <f>+ROUND(D37*E37,0)</f>
        <v>3482350</v>
      </c>
      <c r="G37" s="35">
        <f>ROUND(F37*0.06,0)</f>
        <v>208941</v>
      </c>
      <c r="H37" s="35">
        <f>ROUND(SUM(F37:G37)*0.35,)</f>
        <v>1291952</v>
      </c>
      <c r="I37" s="44">
        <f>ROUND(SUM(F37:H37),0)</f>
        <v>4983243</v>
      </c>
    </row>
    <row r="38" spans="1:9" ht="38.25" x14ac:dyDescent="0.25">
      <c r="A38" s="43" t="s">
        <v>60</v>
      </c>
      <c r="B38" s="25" t="s">
        <v>79</v>
      </c>
      <c r="C38" s="26" t="s">
        <v>4</v>
      </c>
      <c r="D38" s="29">
        <v>50</v>
      </c>
      <c r="E38" s="39">
        <f>+APU!I1834</f>
        <v>70340</v>
      </c>
      <c r="F38" s="35">
        <f>+ROUND(D38*E38,0)</f>
        <v>3517000</v>
      </c>
      <c r="G38" s="35">
        <f>ROUND(F38*0.06,0)</f>
        <v>211020</v>
      </c>
      <c r="H38" s="35">
        <f>ROUND(SUM(F38:G38)*0.35,)</f>
        <v>1304807</v>
      </c>
      <c r="I38" s="44">
        <f>ROUND(SUM(F38:H38),0)</f>
        <v>5032827</v>
      </c>
    </row>
    <row r="39" spans="1:9" x14ac:dyDescent="0.25">
      <c r="A39" s="50"/>
      <c r="B39" s="14"/>
      <c r="C39" s="30"/>
      <c r="D39" s="31"/>
      <c r="E39" s="15" t="s">
        <v>24</v>
      </c>
      <c r="F39" s="38">
        <f>+SUM(F36:F38)</f>
        <v>9603439</v>
      </c>
      <c r="G39" s="15">
        <f>+SUM(G36:G38)</f>
        <v>576206</v>
      </c>
      <c r="H39" s="15">
        <f>+SUM(H36:H38)</f>
        <v>3562876</v>
      </c>
      <c r="I39" s="51">
        <f>+SUM(I36:I38)</f>
        <v>13742521</v>
      </c>
    </row>
    <row r="40" spans="1:9" ht="15.75" thickBot="1" x14ac:dyDescent="0.3">
      <c r="A40" s="52"/>
      <c r="B40" s="53"/>
      <c r="C40" s="54"/>
      <c r="D40" s="55"/>
      <c r="E40" s="56"/>
      <c r="F40" s="57">
        <f>F9+F17+F22+F34+F39</f>
        <v>745414455</v>
      </c>
      <c r="G40" s="57">
        <f>G9+G17+G22+G34+G39</f>
        <v>44724868</v>
      </c>
      <c r="H40" s="57">
        <f>H9+H17+H22+H34+H39</f>
        <v>276548764</v>
      </c>
      <c r="I40" s="58">
        <f>I9+I17+I22+I34+I39</f>
        <v>1066688087</v>
      </c>
    </row>
    <row r="41" spans="1:9" s="33" customFormat="1" ht="15.75" thickBot="1" x14ac:dyDescent="0.3">
      <c r="A41" s="201" t="s">
        <v>39</v>
      </c>
      <c r="B41" s="202"/>
      <c r="C41" s="202"/>
      <c r="D41" s="202"/>
      <c r="E41" s="202"/>
      <c r="F41" s="202"/>
      <c r="G41" s="202"/>
      <c r="H41" s="203"/>
      <c r="I41" s="59">
        <f>I9+I17+I22+I34+I39</f>
        <v>1066688087</v>
      </c>
    </row>
    <row r="43" spans="1:9" x14ac:dyDescent="0.25">
      <c r="I43" s="40"/>
    </row>
    <row r="44" spans="1:9" x14ac:dyDescent="0.25">
      <c r="I44" s="40"/>
    </row>
    <row r="45" spans="1:9" x14ac:dyDescent="0.25">
      <c r="B45" s="1" t="s">
        <v>245</v>
      </c>
    </row>
    <row r="51" spans="2:2" x14ac:dyDescent="0.25">
      <c r="B51" s="197" t="s">
        <v>244</v>
      </c>
    </row>
    <row r="52" spans="2:2" x14ac:dyDescent="0.25">
      <c r="B52" s="197"/>
    </row>
  </sheetData>
  <mergeCells count="6">
    <mergeCell ref="A1:I1"/>
    <mergeCell ref="A2:I2"/>
    <mergeCell ref="A3:I3"/>
    <mergeCell ref="B4:I4"/>
    <mergeCell ref="A41:H41"/>
    <mergeCell ref="A34:E34"/>
  </mergeCells>
  <phoneticPr fontId="12" type="noConversion"/>
  <conditionalFormatting sqref="B35">
    <cfRule type="cellIs" dxfId="106" priority="1" operator="equal">
      <formula>"ESCRIBA AQUÍ EL NOMBRE DEL CAPITULO"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6AEE51-AFDB-48DB-93F9-13CD1527FC40}">
  <sheetPr>
    <pageSetUpPr fitToPage="1"/>
  </sheetPr>
  <dimension ref="B1:J1839"/>
  <sheetViews>
    <sheetView view="pageBreakPreview" topLeftCell="C1008" zoomScale="90" zoomScaleNormal="90" zoomScaleSheetLayoutView="90" workbookViewId="0">
      <selection activeCell="C1048" sqref="C1048"/>
    </sheetView>
  </sheetViews>
  <sheetFormatPr baseColWidth="10" defaultColWidth="11.42578125" defaultRowHeight="15" x14ac:dyDescent="0.25"/>
  <cols>
    <col min="1" max="2" width="11.42578125" customWidth="1"/>
    <col min="3" max="3" width="60" customWidth="1"/>
    <col min="4" max="5" width="11.42578125" customWidth="1"/>
    <col min="6" max="6" width="15.140625" bestFit="1" customWidth="1"/>
    <col min="7" max="7" width="14.140625" bestFit="1" customWidth="1"/>
    <col min="8" max="8" width="13.42578125" bestFit="1" customWidth="1"/>
    <col min="9" max="9" width="23.140625" bestFit="1" customWidth="1"/>
  </cols>
  <sheetData>
    <row r="1" spans="2:9" x14ac:dyDescent="0.25">
      <c r="B1" s="74"/>
      <c r="C1" s="75"/>
      <c r="D1" s="75"/>
      <c r="E1" s="75"/>
      <c r="F1" s="75"/>
      <c r="G1" s="76"/>
      <c r="H1" s="77"/>
      <c r="I1" s="78"/>
    </row>
    <row r="2" spans="2:9" x14ac:dyDescent="0.25">
      <c r="B2" s="79" t="s">
        <v>80</v>
      </c>
      <c r="C2" s="80"/>
      <c r="D2" s="80"/>
      <c r="E2" s="80"/>
      <c r="F2" s="80"/>
      <c r="G2" s="80"/>
      <c r="H2" s="80"/>
      <c r="I2" s="81"/>
    </row>
    <row r="3" spans="2:9" x14ac:dyDescent="0.25">
      <c r="B3" s="82"/>
      <c r="C3" s="83"/>
      <c r="D3" s="83"/>
      <c r="E3" s="83"/>
      <c r="F3" s="83"/>
      <c r="G3" s="84"/>
      <c r="H3" s="85"/>
      <c r="I3" s="86"/>
    </row>
    <row r="4" spans="2:9" x14ac:dyDescent="0.25">
      <c r="B4" s="82"/>
      <c r="C4" s="83"/>
      <c r="D4" s="83"/>
      <c r="E4" s="83"/>
      <c r="F4" s="83"/>
      <c r="G4" s="84"/>
      <c r="H4" s="85"/>
      <c r="I4" s="86"/>
    </row>
    <row r="5" spans="2:9" x14ac:dyDescent="0.25">
      <c r="B5" s="82"/>
      <c r="C5" s="83"/>
      <c r="D5" s="83"/>
      <c r="E5" s="83"/>
      <c r="F5" s="83"/>
      <c r="G5" s="84"/>
      <c r="H5" s="85"/>
      <c r="I5" s="86"/>
    </row>
    <row r="6" spans="2:9" ht="24.75" customHeight="1" x14ac:dyDescent="0.25">
      <c r="B6" s="87" t="s">
        <v>2</v>
      </c>
      <c r="C6" s="88" t="s">
        <v>33</v>
      </c>
      <c r="D6" s="89" t="s">
        <v>81</v>
      </c>
      <c r="E6" s="89"/>
      <c r="F6" s="89"/>
      <c r="G6" s="88" t="s">
        <v>82</v>
      </c>
      <c r="H6" s="90" t="s">
        <v>8</v>
      </c>
      <c r="I6" s="91"/>
    </row>
    <row r="7" spans="2:9" x14ac:dyDescent="0.25">
      <c r="B7" s="92"/>
      <c r="C7" s="93"/>
      <c r="D7" s="93"/>
      <c r="E7" s="93"/>
      <c r="F7" s="93"/>
      <c r="G7" s="94"/>
      <c r="H7" s="85"/>
      <c r="I7" s="95"/>
    </row>
    <row r="8" spans="2:9" x14ac:dyDescent="0.25">
      <c r="B8" s="92"/>
      <c r="C8" s="93"/>
      <c r="D8" s="93"/>
      <c r="E8" s="93"/>
      <c r="F8" s="93"/>
      <c r="G8" s="94"/>
      <c r="H8" s="96"/>
      <c r="I8" s="95"/>
    </row>
    <row r="9" spans="2:9" ht="15.75" thickBot="1" x14ac:dyDescent="0.3">
      <c r="B9" s="92"/>
      <c r="C9" s="93"/>
      <c r="D9" s="93"/>
      <c r="E9" s="93"/>
      <c r="F9" s="93"/>
      <c r="G9" s="94"/>
      <c r="H9" s="85"/>
      <c r="I9" s="95"/>
    </row>
    <row r="10" spans="2:9" ht="15.75" thickBot="1" x14ac:dyDescent="0.3">
      <c r="B10" s="97" t="s">
        <v>83</v>
      </c>
      <c r="C10" s="98" t="s">
        <v>84</v>
      </c>
      <c r="D10" s="98" t="s">
        <v>82</v>
      </c>
      <c r="E10" s="98" t="s">
        <v>85</v>
      </c>
      <c r="F10" s="98" t="s">
        <v>86</v>
      </c>
      <c r="G10" s="98" t="s">
        <v>87</v>
      </c>
      <c r="H10" s="99" t="s">
        <v>88</v>
      </c>
      <c r="I10" s="95"/>
    </row>
    <row r="11" spans="2:9" x14ac:dyDescent="0.25">
      <c r="B11" s="100"/>
      <c r="C11" s="101" t="s">
        <v>89</v>
      </c>
      <c r="D11" s="102" t="s">
        <v>90</v>
      </c>
      <c r="E11" s="102">
        <v>1</v>
      </c>
      <c r="F11" s="103">
        <f>I49</f>
        <v>6126.24</v>
      </c>
      <c r="G11" s="104">
        <v>0.05</v>
      </c>
      <c r="H11" s="105">
        <f>F11*G11</f>
        <v>306.31200000000001</v>
      </c>
      <c r="I11" s="95"/>
    </row>
    <row r="12" spans="2:9" x14ac:dyDescent="0.25">
      <c r="B12" s="106"/>
      <c r="C12" s="107" t="s">
        <v>91</v>
      </c>
      <c r="D12" s="108" t="s">
        <v>92</v>
      </c>
      <c r="E12" s="108">
        <v>1</v>
      </c>
      <c r="F12" s="109">
        <f>17639*8</f>
        <v>141112</v>
      </c>
      <c r="G12" s="110">
        <v>7.0000000000000001E-3</v>
      </c>
      <c r="H12" s="111">
        <f>F12*G12</f>
        <v>987.78399999999999</v>
      </c>
      <c r="I12" s="95"/>
    </row>
    <row r="13" spans="2:9" x14ac:dyDescent="0.25">
      <c r="B13" s="106"/>
      <c r="C13" s="107"/>
      <c r="D13" s="108"/>
      <c r="E13" s="108"/>
      <c r="F13" s="109"/>
      <c r="G13" s="110"/>
      <c r="H13" s="112"/>
      <c r="I13" s="95"/>
    </row>
    <row r="14" spans="2:9" x14ac:dyDescent="0.25">
      <c r="B14" s="106"/>
      <c r="C14" s="107"/>
      <c r="D14" s="108"/>
      <c r="E14" s="108"/>
      <c r="F14" s="109"/>
      <c r="G14" s="110"/>
      <c r="H14" s="112">
        <f t="shared" ref="H14:H17" si="0">ROUND(IF(N(E14)&gt;0,PRODUCT(E14,F14)/G14,0),0)</f>
        <v>0</v>
      </c>
      <c r="I14" s="95"/>
    </row>
    <row r="15" spans="2:9" x14ac:dyDescent="0.25">
      <c r="B15" s="106"/>
      <c r="C15" s="107"/>
      <c r="D15" s="108"/>
      <c r="E15" s="108"/>
      <c r="F15" s="109"/>
      <c r="G15" s="110"/>
      <c r="H15" s="112">
        <f t="shared" si="0"/>
        <v>0</v>
      </c>
      <c r="I15" s="95"/>
    </row>
    <row r="16" spans="2:9" ht="15.75" thickBot="1" x14ac:dyDescent="0.3">
      <c r="B16" s="106"/>
      <c r="C16" s="107"/>
      <c r="D16" s="108"/>
      <c r="E16" s="108"/>
      <c r="F16" s="109"/>
      <c r="G16" s="110"/>
      <c r="H16" s="112">
        <f t="shared" si="0"/>
        <v>0</v>
      </c>
      <c r="I16" s="95"/>
    </row>
    <row r="17" spans="2:9" ht="15.75" thickBot="1" x14ac:dyDescent="0.3">
      <c r="B17" s="113"/>
      <c r="C17" s="114"/>
      <c r="D17" s="115"/>
      <c r="E17" s="115"/>
      <c r="F17" s="116"/>
      <c r="G17" s="117"/>
      <c r="H17" s="118">
        <f t="shared" si="0"/>
        <v>0</v>
      </c>
      <c r="I17" s="119">
        <f>SUM(H11:H17)</f>
        <v>1294.096</v>
      </c>
    </row>
    <row r="18" spans="2:9" ht="15.75" thickBot="1" x14ac:dyDescent="0.3">
      <c r="B18" s="92"/>
      <c r="C18" s="120"/>
      <c r="D18" s="121"/>
      <c r="E18" s="120"/>
      <c r="F18" s="120"/>
      <c r="G18" s="121"/>
      <c r="H18" s="122"/>
      <c r="I18" s="95"/>
    </row>
    <row r="19" spans="2:9" ht="15.75" thickBot="1" x14ac:dyDescent="0.3">
      <c r="B19" s="97" t="s">
        <v>83</v>
      </c>
      <c r="C19" s="98" t="s">
        <v>93</v>
      </c>
      <c r="D19" s="98" t="s">
        <v>82</v>
      </c>
      <c r="E19" s="98" t="s">
        <v>85</v>
      </c>
      <c r="F19" s="98" t="s">
        <v>94</v>
      </c>
      <c r="G19" s="98" t="s">
        <v>95</v>
      </c>
      <c r="H19" s="99" t="s">
        <v>88</v>
      </c>
      <c r="I19" s="95"/>
    </row>
    <row r="20" spans="2:9" x14ac:dyDescent="0.25">
      <c r="B20" s="100"/>
      <c r="C20" s="123" t="s">
        <v>96</v>
      </c>
      <c r="D20" s="124" t="s">
        <v>4</v>
      </c>
      <c r="E20" s="125">
        <v>0.05</v>
      </c>
      <c r="F20" s="109">
        <v>9400</v>
      </c>
      <c r="G20" s="126">
        <v>0</v>
      </c>
      <c r="H20" s="127">
        <f>E20*F20</f>
        <v>470</v>
      </c>
      <c r="I20" s="95"/>
    </row>
    <row r="21" spans="2:9" x14ac:dyDescent="0.25">
      <c r="B21" s="106"/>
      <c r="C21" s="128" t="s">
        <v>97</v>
      </c>
      <c r="D21" s="129" t="s">
        <v>98</v>
      </c>
      <c r="E21" s="130">
        <v>2.5000000000000001E-2</v>
      </c>
      <c r="F21" s="131">
        <v>5500</v>
      </c>
      <c r="G21" s="126"/>
      <c r="H21" s="127">
        <f t="shared" ref="H21:H22" si="1">E21*F21</f>
        <v>137.5</v>
      </c>
      <c r="I21" s="95"/>
    </row>
    <row r="22" spans="2:9" x14ac:dyDescent="0.25">
      <c r="B22" s="106"/>
      <c r="C22" s="128" t="s">
        <v>99</v>
      </c>
      <c r="D22" s="129" t="s">
        <v>100</v>
      </c>
      <c r="E22" s="130">
        <v>0.02</v>
      </c>
      <c r="F22" s="131">
        <v>7500</v>
      </c>
      <c r="G22" s="126"/>
      <c r="H22" s="127">
        <f t="shared" si="1"/>
        <v>150</v>
      </c>
      <c r="I22" s="95"/>
    </row>
    <row r="23" spans="2:9" x14ac:dyDescent="0.25">
      <c r="B23" s="106"/>
      <c r="C23" s="128"/>
      <c r="D23" s="129"/>
      <c r="E23" s="132"/>
      <c r="F23" s="131"/>
      <c r="G23" s="126"/>
      <c r="H23" s="127">
        <f t="shared" ref="H23:H32" si="2">ROUND(IF(N(E23)&gt;0,PRODUCT(E23,F23)*(1+G23),0),0)</f>
        <v>0</v>
      </c>
      <c r="I23" s="95"/>
    </row>
    <row r="24" spans="2:9" x14ac:dyDescent="0.25">
      <c r="B24" s="106"/>
      <c r="C24" s="128"/>
      <c r="D24" s="129"/>
      <c r="E24" s="132"/>
      <c r="F24" s="131"/>
      <c r="G24" s="126"/>
      <c r="H24" s="127">
        <f t="shared" si="2"/>
        <v>0</v>
      </c>
      <c r="I24" s="95"/>
    </row>
    <row r="25" spans="2:9" x14ac:dyDescent="0.25">
      <c r="B25" s="106"/>
      <c r="C25" s="128"/>
      <c r="D25" s="129"/>
      <c r="E25" s="132"/>
      <c r="F25" s="131"/>
      <c r="G25" s="126"/>
      <c r="H25" s="127">
        <f t="shared" si="2"/>
        <v>0</v>
      </c>
      <c r="I25" s="95"/>
    </row>
    <row r="26" spans="2:9" x14ac:dyDescent="0.25">
      <c r="B26" s="106"/>
      <c r="C26" s="128"/>
      <c r="D26" s="129"/>
      <c r="E26" s="132"/>
      <c r="F26" s="131"/>
      <c r="G26" s="126"/>
      <c r="H26" s="127">
        <f t="shared" si="2"/>
        <v>0</v>
      </c>
      <c r="I26" s="95"/>
    </row>
    <row r="27" spans="2:9" x14ac:dyDescent="0.25">
      <c r="B27" s="106"/>
      <c r="C27" s="128"/>
      <c r="D27" s="129"/>
      <c r="E27" s="132"/>
      <c r="F27" s="131"/>
      <c r="G27" s="126"/>
      <c r="H27" s="127">
        <f t="shared" si="2"/>
        <v>0</v>
      </c>
      <c r="I27" s="95"/>
    </row>
    <row r="28" spans="2:9" x14ac:dyDescent="0.25">
      <c r="B28" s="106"/>
      <c r="C28" s="128"/>
      <c r="D28" s="129"/>
      <c r="E28" s="132"/>
      <c r="F28" s="131"/>
      <c r="G28" s="126"/>
      <c r="H28" s="127">
        <f t="shared" si="2"/>
        <v>0</v>
      </c>
      <c r="I28" s="95"/>
    </row>
    <row r="29" spans="2:9" x14ac:dyDescent="0.25">
      <c r="B29" s="106"/>
      <c r="C29" s="128"/>
      <c r="D29" s="129"/>
      <c r="E29" s="132"/>
      <c r="F29" s="131"/>
      <c r="G29" s="126"/>
      <c r="H29" s="127">
        <f t="shared" si="2"/>
        <v>0</v>
      </c>
      <c r="I29" s="95"/>
    </row>
    <row r="30" spans="2:9" x14ac:dyDescent="0.25">
      <c r="B30" s="106"/>
      <c r="C30" s="128"/>
      <c r="D30" s="129"/>
      <c r="E30" s="132"/>
      <c r="F30" s="131"/>
      <c r="G30" s="126"/>
      <c r="H30" s="127">
        <f t="shared" si="2"/>
        <v>0</v>
      </c>
      <c r="I30" s="95"/>
    </row>
    <row r="31" spans="2:9" ht="15.75" thickBot="1" x14ac:dyDescent="0.3">
      <c r="B31" s="106"/>
      <c r="C31" s="128"/>
      <c r="D31" s="129"/>
      <c r="E31" s="132"/>
      <c r="F31" s="131"/>
      <c r="G31" s="126"/>
      <c r="H31" s="127">
        <f t="shared" si="2"/>
        <v>0</v>
      </c>
      <c r="I31" s="95"/>
    </row>
    <row r="32" spans="2:9" ht="15.75" thickBot="1" x14ac:dyDescent="0.3">
      <c r="B32" s="113"/>
      <c r="C32" s="133"/>
      <c r="D32" s="134"/>
      <c r="E32" s="135"/>
      <c r="F32" s="136"/>
      <c r="G32" s="137"/>
      <c r="H32" s="138">
        <f t="shared" si="2"/>
        <v>0</v>
      </c>
      <c r="I32" s="119">
        <f>SUM(H20:H32)</f>
        <v>757.5</v>
      </c>
    </row>
    <row r="33" spans="2:9" ht="15.75" thickBot="1" x14ac:dyDescent="0.3">
      <c r="B33" s="139"/>
      <c r="C33" s="120"/>
      <c r="D33" s="120"/>
      <c r="E33" s="120"/>
      <c r="F33" s="120"/>
      <c r="G33" s="121"/>
      <c r="H33" s="122"/>
      <c r="I33" s="95"/>
    </row>
    <row r="34" spans="2:9" ht="15.75" thickBot="1" x14ac:dyDescent="0.3">
      <c r="B34" s="97" t="s">
        <v>83</v>
      </c>
      <c r="C34" s="98" t="s">
        <v>101</v>
      </c>
      <c r="D34" s="98" t="s">
        <v>82</v>
      </c>
      <c r="E34" s="98" t="s">
        <v>85</v>
      </c>
      <c r="F34" s="98" t="s">
        <v>94</v>
      </c>
      <c r="G34" s="98" t="s">
        <v>102</v>
      </c>
      <c r="H34" s="99" t="s">
        <v>88</v>
      </c>
      <c r="I34" s="95"/>
    </row>
    <row r="35" spans="2:9" x14ac:dyDescent="0.25">
      <c r="B35" s="100"/>
      <c r="C35" s="140"/>
      <c r="D35" s="141"/>
      <c r="E35" s="142"/>
      <c r="F35" s="143"/>
      <c r="G35" s="144"/>
      <c r="H35" s="145"/>
      <c r="I35" s="95"/>
    </row>
    <row r="36" spans="2:9" x14ac:dyDescent="0.25">
      <c r="B36" s="106"/>
      <c r="C36" s="128"/>
      <c r="D36" s="129"/>
      <c r="E36" s="132"/>
      <c r="F36" s="131"/>
      <c r="G36" s="126"/>
      <c r="H36" s="127"/>
      <c r="I36" s="95"/>
    </row>
    <row r="37" spans="2:9" x14ac:dyDescent="0.25">
      <c r="B37" s="106"/>
      <c r="C37" s="128"/>
      <c r="D37" s="129"/>
      <c r="E37" s="132"/>
      <c r="F37" s="131"/>
      <c r="G37" s="126"/>
      <c r="H37" s="127"/>
      <c r="I37" s="95"/>
    </row>
    <row r="38" spans="2:9" x14ac:dyDescent="0.25">
      <c r="B38" s="106"/>
      <c r="C38" s="128"/>
      <c r="D38" s="129"/>
      <c r="E38" s="132"/>
      <c r="F38" s="131"/>
      <c r="G38" s="126"/>
      <c r="H38" s="127"/>
      <c r="I38" s="95"/>
    </row>
    <row r="39" spans="2:9" ht="15.75" thickBot="1" x14ac:dyDescent="0.3">
      <c r="B39" s="106"/>
      <c r="C39" s="128"/>
      <c r="D39" s="129"/>
      <c r="E39" s="132"/>
      <c r="F39" s="131"/>
      <c r="G39" s="126"/>
      <c r="H39" s="127"/>
      <c r="I39" s="95"/>
    </row>
    <row r="40" spans="2:9" ht="15.75" thickBot="1" x14ac:dyDescent="0.3">
      <c r="B40" s="113"/>
      <c r="C40" s="133"/>
      <c r="D40" s="134"/>
      <c r="E40" s="135"/>
      <c r="F40" s="136"/>
      <c r="G40" s="137"/>
      <c r="H40" s="138"/>
      <c r="I40" s="146">
        <f>SUM(H35:H40)</f>
        <v>0</v>
      </c>
    </row>
    <row r="41" spans="2:9" ht="15.75" thickBot="1" x14ac:dyDescent="0.3">
      <c r="B41" s="139"/>
      <c r="C41" s="120"/>
      <c r="D41" s="120"/>
      <c r="E41" s="120"/>
      <c r="F41" s="120"/>
      <c r="G41" s="147"/>
      <c r="H41" s="148"/>
      <c r="I41" s="95"/>
    </row>
    <row r="42" spans="2:9" ht="15.75" thickBot="1" x14ac:dyDescent="0.3">
      <c r="B42" s="97" t="s">
        <v>83</v>
      </c>
      <c r="C42" s="98" t="s">
        <v>103</v>
      </c>
      <c r="D42" s="98" t="s">
        <v>82</v>
      </c>
      <c r="E42" s="98" t="s">
        <v>104</v>
      </c>
      <c r="F42" s="98" t="s">
        <v>105</v>
      </c>
      <c r="G42" s="98" t="s">
        <v>87</v>
      </c>
      <c r="H42" s="99" t="s">
        <v>88</v>
      </c>
      <c r="I42" s="95"/>
    </row>
    <row r="43" spans="2:9" x14ac:dyDescent="0.25">
      <c r="B43" s="100"/>
      <c r="C43" s="140" t="s">
        <v>106</v>
      </c>
      <c r="D43" s="149" t="s">
        <v>107</v>
      </c>
      <c r="E43" s="150"/>
      <c r="F43" s="151">
        <v>52043</v>
      </c>
      <c r="G43" s="142">
        <v>0.1</v>
      </c>
      <c r="H43" s="152">
        <f>F43*G43</f>
        <v>5204.3</v>
      </c>
      <c r="I43" s="95"/>
    </row>
    <row r="44" spans="2:9" x14ac:dyDescent="0.25">
      <c r="B44" s="106"/>
      <c r="C44" s="153" t="s">
        <v>108</v>
      </c>
      <c r="D44" s="154" t="s">
        <v>107</v>
      </c>
      <c r="E44" s="125"/>
      <c r="F44" s="109">
        <v>46097</v>
      </c>
      <c r="G44" s="126">
        <v>0.02</v>
      </c>
      <c r="H44" s="127">
        <f>F44*G44</f>
        <v>921.94</v>
      </c>
      <c r="I44" s="95"/>
    </row>
    <row r="45" spans="2:9" x14ac:dyDescent="0.25">
      <c r="B45" s="106"/>
      <c r="C45" s="128"/>
      <c r="D45" s="154"/>
      <c r="E45" s="130"/>
      <c r="F45" s="131"/>
      <c r="G45" s="126"/>
      <c r="H45" s="127">
        <f t="shared" ref="H45:H49" si="3">ROUND(IF(N(G45)&gt;0,PRODUCT(F45,1/G45),0),0)</f>
        <v>0</v>
      </c>
      <c r="I45" s="95"/>
    </row>
    <row r="46" spans="2:9" x14ac:dyDescent="0.25">
      <c r="B46" s="106"/>
      <c r="C46" s="128"/>
      <c r="D46" s="154"/>
      <c r="E46" s="130"/>
      <c r="F46" s="131"/>
      <c r="G46" s="126"/>
      <c r="H46" s="127">
        <f t="shared" si="3"/>
        <v>0</v>
      </c>
      <c r="I46" s="95"/>
    </row>
    <row r="47" spans="2:9" x14ac:dyDescent="0.25">
      <c r="B47" s="155"/>
      <c r="C47" s="128"/>
      <c r="D47" s="154"/>
      <c r="E47" s="130"/>
      <c r="F47" s="131"/>
      <c r="G47" s="126"/>
      <c r="H47" s="127">
        <f t="shared" si="3"/>
        <v>0</v>
      </c>
      <c r="I47" s="95"/>
    </row>
    <row r="48" spans="2:9" ht="15.75" thickBot="1" x14ac:dyDescent="0.3">
      <c r="B48" s="155"/>
      <c r="C48" s="128"/>
      <c r="D48" s="154"/>
      <c r="E48" s="130"/>
      <c r="F48" s="131"/>
      <c r="G48" s="126"/>
      <c r="H48" s="127">
        <f t="shared" si="3"/>
        <v>0</v>
      </c>
      <c r="I48" s="95"/>
    </row>
    <row r="49" spans="2:9" ht="15.75" thickBot="1" x14ac:dyDescent="0.3">
      <c r="B49" s="156"/>
      <c r="C49" s="133"/>
      <c r="D49" s="157"/>
      <c r="E49" s="158"/>
      <c r="F49" s="136"/>
      <c r="G49" s="137"/>
      <c r="H49" s="138">
        <f t="shared" si="3"/>
        <v>0</v>
      </c>
      <c r="I49" s="146">
        <f>SUM(H43:H49)</f>
        <v>6126.24</v>
      </c>
    </row>
    <row r="50" spans="2:9" ht="15.75" thickBot="1" x14ac:dyDescent="0.3">
      <c r="B50" s="139"/>
      <c r="C50" s="93"/>
      <c r="D50" s="93"/>
      <c r="E50" s="93"/>
      <c r="F50" s="93"/>
      <c r="G50" s="94"/>
      <c r="H50" s="85"/>
      <c r="I50" s="95"/>
    </row>
    <row r="51" spans="2:9" ht="15.75" thickBot="1" x14ac:dyDescent="0.3">
      <c r="B51" s="139"/>
      <c r="C51" s="93"/>
      <c r="D51" s="93"/>
      <c r="E51" s="93"/>
      <c r="F51" s="159" t="s">
        <v>109</v>
      </c>
      <c r="G51" s="94"/>
      <c r="H51" s="85"/>
      <c r="I51" s="146">
        <f>ROUND(+I17+I32+I40+I49,0)</f>
        <v>8178</v>
      </c>
    </row>
    <row r="52" spans="2:9" ht="15.75" thickBot="1" x14ac:dyDescent="0.3">
      <c r="B52" s="160"/>
      <c r="C52" s="161"/>
      <c r="D52" s="161"/>
      <c r="E52" s="161"/>
      <c r="F52" s="162"/>
      <c r="G52" s="163"/>
      <c r="H52" s="164"/>
      <c r="I52" s="165"/>
    </row>
    <row r="53" spans="2:9" hidden="1" x14ac:dyDescent="0.25">
      <c r="B53" s="93"/>
      <c r="C53" s="93"/>
      <c r="D53" s="93"/>
      <c r="E53" s="93"/>
      <c r="F53" s="159"/>
      <c r="G53" s="94"/>
      <c r="H53" s="85"/>
      <c r="I53" s="85"/>
    </row>
    <row r="54" spans="2:9" hidden="1" x14ac:dyDescent="0.25">
      <c r="B54" s="166"/>
      <c r="C54" s="75"/>
      <c r="D54" s="75"/>
      <c r="E54" s="75"/>
      <c r="F54" s="75"/>
      <c r="G54" s="76"/>
      <c r="H54" s="77"/>
      <c r="I54" s="78"/>
    </row>
    <row r="55" spans="2:9" ht="25.5" hidden="1" x14ac:dyDescent="0.25">
      <c r="B55" s="87" t="s">
        <v>2</v>
      </c>
      <c r="C55" s="88" t="s">
        <v>110</v>
      </c>
      <c r="D55" s="89" t="s">
        <v>111</v>
      </c>
      <c r="E55" s="89"/>
      <c r="F55" s="89"/>
      <c r="G55" s="88" t="s">
        <v>82</v>
      </c>
      <c r="H55" s="90" t="s">
        <v>112</v>
      </c>
      <c r="I55" s="91"/>
    </row>
    <row r="56" spans="2:9" hidden="1" x14ac:dyDescent="0.25">
      <c r="B56" s="92"/>
      <c r="C56" s="93"/>
      <c r="D56" s="93"/>
      <c r="E56" s="93"/>
      <c r="F56" s="93"/>
      <c r="G56" s="94"/>
      <c r="H56" s="85"/>
      <c r="I56" s="95"/>
    </row>
    <row r="57" spans="2:9" hidden="1" x14ac:dyDescent="0.25">
      <c r="B57" s="92"/>
      <c r="C57" s="93"/>
      <c r="D57" s="93"/>
      <c r="E57" s="93"/>
      <c r="F57" s="93"/>
      <c r="G57" s="94"/>
      <c r="H57" s="96"/>
      <c r="I57" s="95"/>
    </row>
    <row r="58" spans="2:9" hidden="1" x14ac:dyDescent="0.25">
      <c r="B58" s="92"/>
      <c r="C58" s="93"/>
      <c r="D58" s="93"/>
      <c r="E58" s="93"/>
      <c r="F58" s="93"/>
      <c r="G58" s="94"/>
      <c r="H58" s="85"/>
      <c r="I58" s="95"/>
    </row>
    <row r="59" spans="2:9" ht="15.75" hidden="1" thickBot="1" x14ac:dyDescent="0.3">
      <c r="B59" s="97" t="s">
        <v>83</v>
      </c>
      <c r="C59" s="98" t="s">
        <v>84</v>
      </c>
      <c r="D59" s="98" t="s">
        <v>82</v>
      </c>
      <c r="E59" s="98" t="s">
        <v>85</v>
      </c>
      <c r="F59" s="98" t="s">
        <v>86</v>
      </c>
      <c r="G59" s="98" t="s">
        <v>87</v>
      </c>
      <c r="H59" s="99" t="s">
        <v>88</v>
      </c>
      <c r="I59" s="95"/>
    </row>
    <row r="60" spans="2:9" hidden="1" x14ac:dyDescent="0.25">
      <c r="B60" s="100"/>
      <c r="C60" s="107" t="s">
        <v>113</v>
      </c>
      <c r="D60" s="102" t="s">
        <v>90</v>
      </c>
      <c r="E60" s="102"/>
      <c r="F60" s="103">
        <f>I98</f>
        <v>18438.8</v>
      </c>
      <c r="G60" s="104">
        <v>0.02</v>
      </c>
      <c r="H60" s="105">
        <f>F60*G60</f>
        <v>368.77600000000001</v>
      </c>
      <c r="I60" s="95"/>
    </row>
    <row r="61" spans="2:9" hidden="1" x14ac:dyDescent="0.25">
      <c r="B61" s="106"/>
      <c r="C61" s="107" t="s">
        <v>114</v>
      </c>
      <c r="D61" s="108" t="s">
        <v>115</v>
      </c>
      <c r="E61" s="108"/>
      <c r="F61" s="109">
        <v>136000</v>
      </c>
      <c r="G61" s="110">
        <v>4.4999999999999998E-2</v>
      </c>
      <c r="H61" s="105">
        <f>F61*G61</f>
        <v>6120</v>
      </c>
      <c r="I61" s="95"/>
    </row>
    <row r="62" spans="2:9" hidden="1" x14ac:dyDescent="0.25">
      <c r="B62" s="106"/>
      <c r="D62" s="108"/>
      <c r="E62" s="108"/>
      <c r="F62" s="109"/>
      <c r="G62" s="110"/>
      <c r="H62" s="112">
        <f t="shared" ref="H62:H66" si="4">ROUND(IF(N(E62)&gt;0,PRODUCT(E62,F62)/G62,0),0)</f>
        <v>0</v>
      </c>
      <c r="I62" s="95"/>
    </row>
    <row r="63" spans="2:9" hidden="1" x14ac:dyDescent="0.25">
      <c r="B63" s="106"/>
      <c r="D63" s="108"/>
      <c r="E63" s="108"/>
      <c r="F63" s="109"/>
      <c r="G63" s="110"/>
      <c r="H63" s="112">
        <f t="shared" si="4"/>
        <v>0</v>
      </c>
      <c r="I63" s="95"/>
    </row>
    <row r="64" spans="2:9" hidden="1" x14ac:dyDescent="0.25">
      <c r="B64" s="106"/>
      <c r="C64" s="107"/>
      <c r="D64" s="108"/>
      <c r="E64" s="108"/>
      <c r="F64" s="109"/>
      <c r="G64" s="110"/>
      <c r="H64" s="112">
        <f t="shared" si="4"/>
        <v>0</v>
      </c>
      <c r="I64" s="95"/>
    </row>
    <row r="65" spans="2:9" hidden="1" x14ac:dyDescent="0.25">
      <c r="B65" s="106"/>
      <c r="C65" s="107"/>
      <c r="D65" s="108"/>
      <c r="E65" s="108"/>
      <c r="F65" s="109"/>
      <c r="G65" s="110"/>
      <c r="H65" s="112">
        <f t="shared" si="4"/>
        <v>0</v>
      </c>
      <c r="I65" s="95"/>
    </row>
    <row r="66" spans="2:9" ht="15.75" hidden="1" thickBot="1" x14ac:dyDescent="0.3">
      <c r="B66" s="113"/>
      <c r="C66" s="114"/>
      <c r="D66" s="115"/>
      <c r="E66" s="115"/>
      <c r="F66" s="116"/>
      <c r="G66" s="117"/>
      <c r="H66" s="118">
        <f t="shared" si="4"/>
        <v>0</v>
      </c>
      <c r="I66" s="119">
        <f>SUM(H60:H66)</f>
        <v>6488.7759999999998</v>
      </c>
    </row>
    <row r="67" spans="2:9" ht="15.75" hidden="1" thickBot="1" x14ac:dyDescent="0.3">
      <c r="B67" s="92"/>
      <c r="C67" s="120"/>
      <c r="D67" s="121"/>
      <c r="E67" s="120"/>
      <c r="F67" s="120"/>
      <c r="G67" s="121"/>
      <c r="H67" s="122"/>
      <c r="I67" s="95"/>
    </row>
    <row r="68" spans="2:9" ht="15.75" hidden="1" thickBot="1" x14ac:dyDescent="0.3">
      <c r="B68" s="97" t="s">
        <v>83</v>
      </c>
      <c r="C68" s="98" t="s">
        <v>93</v>
      </c>
      <c r="D68" s="98" t="s">
        <v>82</v>
      </c>
      <c r="E68" s="98" t="s">
        <v>85</v>
      </c>
      <c r="F68" s="98" t="s">
        <v>94</v>
      </c>
      <c r="G68" s="98" t="s">
        <v>95</v>
      </c>
      <c r="H68" s="99" t="s">
        <v>88</v>
      </c>
      <c r="I68" s="95"/>
    </row>
    <row r="69" spans="2:9" hidden="1" x14ac:dyDescent="0.25">
      <c r="B69" s="100"/>
      <c r="C69" s="123"/>
      <c r="D69" s="124"/>
      <c r="E69" s="167"/>
      <c r="F69" s="109"/>
      <c r="G69" s="126"/>
      <c r="H69" s="127">
        <f>ROUND(IF(N(E69)&gt;0,PRODUCT(E69,F69)*(1+G69),0),0)</f>
        <v>0</v>
      </c>
      <c r="I69" s="95"/>
    </row>
    <row r="70" spans="2:9" hidden="1" x14ac:dyDescent="0.25">
      <c r="B70" s="106"/>
      <c r="C70" s="128"/>
      <c r="D70" s="129"/>
      <c r="E70" s="132"/>
      <c r="F70" s="131"/>
      <c r="G70" s="126"/>
      <c r="H70" s="127">
        <f t="shared" ref="H70:H81" si="5">ROUND(IF(N(E70)&gt;0,PRODUCT(E70,F70)*(1+G70),0),0)</f>
        <v>0</v>
      </c>
      <c r="I70" s="95"/>
    </row>
    <row r="71" spans="2:9" hidden="1" x14ac:dyDescent="0.25">
      <c r="B71" s="106"/>
      <c r="C71" s="128"/>
      <c r="D71" s="129"/>
      <c r="E71" s="132"/>
      <c r="F71" s="131"/>
      <c r="G71" s="126"/>
      <c r="H71" s="127">
        <f t="shared" si="5"/>
        <v>0</v>
      </c>
      <c r="I71" s="95"/>
    </row>
    <row r="72" spans="2:9" hidden="1" x14ac:dyDescent="0.25">
      <c r="B72" s="106"/>
      <c r="C72" s="128"/>
      <c r="D72" s="129"/>
      <c r="E72" s="132"/>
      <c r="F72" s="131"/>
      <c r="G72" s="126"/>
      <c r="H72" s="127">
        <f t="shared" si="5"/>
        <v>0</v>
      </c>
      <c r="I72" s="95"/>
    </row>
    <row r="73" spans="2:9" hidden="1" x14ac:dyDescent="0.25">
      <c r="B73" s="106"/>
      <c r="C73" s="128"/>
      <c r="D73" s="129"/>
      <c r="E73" s="132"/>
      <c r="F73" s="131"/>
      <c r="G73" s="126"/>
      <c r="H73" s="127">
        <f t="shared" si="5"/>
        <v>0</v>
      </c>
      <c r="I73" s="95"/>
    </row>
    <row r="74" spans="2:9" hidden="1" x14ac:dyDescent="0.25">
      <c r="B74" s="106"/>
      <c r="C74" s="128"/>
      <c r="D74" s="129"/>
      <c r="E74" s="132"/>
      <c r="F74" s="131"/>
      <c r="G74" s="126"/>
      <c r="H74" s="127">
        <f t="shared" si="5"/>
        <v>0</v>
      </c>
      <c r="I74" s="95"/>
    </row>
    <row r="75" spans="2:9" hidden="1" x14ac:dyDescent="0.25">
      <c r="B75" s="106"/>
      <c r="C75" s="128"/>
      <c r="D75" s="129"/>
      <c r="E75" s="132"/>
      <c r="F75" s="131"/>
      <c r="G75" s="126"/>
      <c r="H75" s="127">
        <f t="shared" si="5"/>
        <v>0</v>
      </c>
      <c r="I75" s="95"/>
    </row>
    <row r="76" spans="2:9" hidden="1" x14ac:dyDescent="0.25">
      <c r="B76" s="106"/>
      <c r="C76" s="128"/>
      <c r="D76" s="129"/>
      <c r="E76" s="132"/>
      <c r="F76" s="131"/>
      <c r="G76" s="126"/>
      <c r="H76" s="127">
        <f t="shared" si="5"/>
        <v>0</v>
      </c>
      <c r="I76" s="95"/>
    </row>
    <row r="77" spans="2:9" hidden="1" x14ac:dyDescent="0.25">
      <c r="B77" s="106"/>
      <c r="C77" s="128"/>
      <c r="D77" s="129"/>
      <c r="E77" s="132"/>
      <c r="F77" s="131"/>
      <c r="G77" s="126"/>
      <c r="H77" s="127">
        <f t="shared" si="5"/>
        <v>0</v>
      </c>
      <c r="I77" s="95"/>
    </row>
    <row r="78" spans="2:9" hidden="1" x14ac:dyDescent="0.25">
      <c r="B78" s="106"/>
      <c r="C78" s="128"/>
      <c r="D78" s="129"/>
      <c r="E78" s="132"/>
      <c r="F78" s="131"/>
      <c r="G78" s="126"/>
      <c r="H78" s="127">
        <f t="shared" si="5"/>
        <v>0</v>
      </c>
      <c r="I78" s="95"/>
    </row>
    <row r="79" spans="2:9" hidden="1" x14ac:dyDescent="0.25">
      <c r="B79" s="106"/>
      <c r="C79" s="128"/>
      <c r="D79" s="129"/>
      <c r="E79" s="132"/>
      <c r="F79" s="131"/>
      <c r="G79" s="126"/>
      <c r="H79" s="127">
        <f t="shared" si="5"/>
        <v>0</v>
      </c>
      <c r="I79" s="95"/>
    </row>
    <row r="80" spans="2:9" hidden="1" x14ac:dyDescent="0.25">
      <c r="B80" s="106"/>
      <c r="C80" s="128"/>
      <c r="D80" s="129"/>
      <c r="E80" s="132"/>
      <c r="F80" s="131"/>
      <c r="G80" s="126"/>
      <c r="H80" s="127">
        <f t="shared" si="5"/>
        <v>0</v>
      </c>
      <c r="I80" s="95"/>
    </row>
    <row r="81" spans="2:9" ht="15.75" hidden="1" thickBot="1" x14ac:dyDescent="0.3">
      <c r="B81" s="113"/>
      <c r="C81" s="133"/>
      <c r="D81" s="134"/>
      <c r="E81" s="135"/>
      <c r="F81" s="136"/>
      <c r="G81" s="137"/>
      <c r="H81" s="138">
        <f t="shared" si="5"/>
        <v>0</v>
      </c>
      <c r="I81" s="119">
        <f>SUM(H69:H81)</f>
        <v>0</v>
      </c>
    </row>
    <row r="82" spans="2:9" ht="15.75" hidden="1" thickBot="1" x14ac:dyDescent="0.3">
      <c r="B82" s="139"/>
      <c r="C82" s="120"/>
      <c r="D82" s="120"/>
      <c r="E82" s="120"/>
      <c r="F82" s="120"/>
      <c r="G82" s="121"/>
      <c r="H82" s="122"/>
      <c r="I82" s="95"/>
    </row>
    <row r="83" spans="2:9" ht="15.75" hidden="1" thickBot="1" x14ac:dyDescent="0.3">
      <c r="B83" s="97" t="s">
        <v>83</v>
      </c>
      <c r="C83" s="98" t="s">
        <v>101</v>
      </c>
      <c r="D83" s="98" t="s">
        <v>82</v>
      </c>
      <c r="E83" s="98" t="s">
        <v>85</v>
      </c>
      <c r="F83" s="98" t="s">
        <v>94</v>
      </c>
      <c r="G83" s="98" t="s">
        <v>87</v>
      </c>
      <c r="H83" s="99" t="s">
        <v>88</v>
      </c>
      <c r="I83" s="95"/>
    </row>
    <row r="84" spans="2:9" hidden="1" x14ac:dyDescent="0.25">
      <c r="B84" s="100"/>
      <c r="C84" s="107" t="s">
        <v>116</v>
      </c>
      <c r="D84" s="141" t="s">
        <v>117</v>
      </c>
      <c r="E84" s="142"/>
      <c r="F84" s="143">
        <v>270400</v>
      </c>
      <c r="G84" s="144">
        <v>0.02</v>
      </c>
      <c r="H84" s="145">
        <f>F84*G84</f>
        <v>5408</v>
      </c>
      <c r="I84" s="95"/>
    </row>
    <row r="85" spans="2:9" hidden="1" x14ac:dyDescent="0.25">
      <c r="B85" s="106"/>
      <c r="C85" s="128"/>
      <c r="D85" s="129"/>
      <c r="E85" s="132"/>
      <c r="F85" s="131"/>
      <c r="G85" s="126"/>
      <c r="H85" s="127">
        <f t="shared" ref="H85:H89" si="6">ROUND(IF(N(E85)&gt;0,PRODUCT(E85:G85),0),0)</f>
        <v>0</v>
      </c>
      <c r="I85" s="95"/>
    </row>
    <row r="86" spans="2:9" hidden="1" x14ac:dyDescent="0.25">
      <c r="B86" s="106"/>
      <c r="C86" s="128"/>
      <c r="D86" s="129"/>
      <c r="E86" s="132"/>
      <c r="F86" s="131"/>
      <c r="G86" s="126"/>
      <c r="H86" s="127">
        <f t="shared" si="6"/>
        <v>0</v>
      </c>
      <c r="I86" s="95"/>
    </row>
    <row r="87" spans="2:9" hidden="1" x14ac:dyDescent="0.25">
      <c r="B87" s="106"/>
      <c r="C87" s="128"/>
      <c r="D87" s="129"/>
      <c r="E87" s="132"/>
      <c r="F87" s="131"/>
      <c r="G87" s="126"/>
      <c r="H87" s="127">
        <f t="shared" si="6"/>
        <v>0</v>
      </c>
      <c r="I87" s="95"/>
    </row>
    <row r="88" spans="2:9" hidden="1" x14ac:dyDescent="0.25">
      <c r="B88" s="106"/>
      <c r="C88" s="128"/>
      <c r="D88" s="129"/>
      <c r="E88" s="132"/>
      <c r="F88" s="131"/>
      <c r="G88" s="126"/>
      <c r="H88" s="127">
        <f t="shared" si="6"/>
        <v>0</v>
      </c>
      <c r="I88" s="95"/>
    </row>
    <row r="89" spans="2:9" ht="15.75" hidden="1" thickBot="1" x14ac:dyDescent="0.3">
      <c r="B89" s="113"/>
      <c r="C89" s="133"/>
      <c r="D89" s="134"/>
      <c r="E89" s="135"/>
      <c r="F89" s="136"/>
      <c r="G89" s="137"/>
      <c r="H89" s="138">
        <f t="shared" si="6"/>
        <v>0</v>
      </c>
      <c r="I89" s="146">
        <f>SUM(H84:H89)</f>
        <v>5408</v>
      </c>
    </row>
    <row r="90" spans="2:9" ht="15.75" hidden="1" thickBot="1" x14ac:dyDescent="0.3">
      <c r="B90" s="139"/>
      <c r="C90" s="120"/>
      <c r="D90" s="120"/>
      <c r="E90" s="120"/>
      <c r="F90" s="120"/>
      <c r="G90" s="147"/>
      <c r="H90" s="148"/>
      <c r="I90" s="95"/>
    </row>
    <row r="91" spans="2:9" ht="15.75" hidden="1" thickBot="1" x14ac:dyDescent="0.3">
      <c r="B91" s="97" t="s">
        <v>83</v>
      </c>
      <c r="C91" s="98" t="s">
        <v>103</v>
      </c>
      <c r="D91" s="98" t="s">
        <v>118</v>
      </c>
      <c r="E91" s="98" t="s">
        <v>104</v>
      </c>
      <c r="F91" s="98" t="s">
        <v>105</v>
      </c>
      <c r="G91" s="98" t="s">
        <v>87</v>
      </c>
      <c r="H91" s="99" t="s">
        <v>88</v>
      </c>
      <c r="I91" s="95"/>
    </row>
    <row r="92" spans="2:9" hidden="1" x14ac:dyDescent="0.25">
      <c r="B92" s="100"/>
      <c r="C92" s="123" t="s">
        <v>108</v>
      </c>
      <c r="D92" s="154" t="s">
        <v>107</v>
      </c>
      <c r="E92" s="125"/>
      <c r="F92" s="109">
        <v>46097</v>
      </c>
      <c r="G92" s="126">
        <v>0.4</v>
      </c>
      <c r="H92" s="127">
        <f>F92*G92</f>
        <v>18438.8</v>
      </c>
      <c r="I92" s="95"/>
    </row>
    <row r="93" spans="2:9" hidden="1" x14ac:dyDescent="0.25">
      <c r="B93" s="106"/>
      <c r="C93" s="123"/>
      <c r="D93" s="154"/>
      <c r="E93" s="125"/>
      <c r="F93" s="109"/>
      <c r="G93" s="126"/>
      <c r="H93" s="127">
        <f t="shared" ref="H93:H98" si="7">ROUND(IF(N(G93)&gt;0,PRODUCT(F93,1/G93),0),0)</f>
        <v>0</v>
      </c>
      <c r="I93" s="95"/>
    </row>
    <row r="94" spans="2:9" hidden="1" x14ac:dyDescent="0.25">
      <c r="B94" s="106"/>
      <c r="C94" s="128"/>
      <c r="D94" s="154"/>
      <c r="E94" s="130"/>
      <c r="F94" s="131"/>
      <c r="G94" s="126"/>
      <c r="H94" s="127">
        <f t="shared" si="7"/>
        <v>0</v>
      </c>
      <c r="I94" s="95"/>
    </row>
    <row r="95" spans="2:9" hidden="1" x14ac:dyDescent="0.25">
      <c r="B95" s="106"/>
      <c r="C95" s="128"/>
      <c r="D95" s="154"/>
      <c r="E95" s="130"/>
      <c r="F95" s="131"/>
      <c r="G95" s="126"/>
      <c r="H95" s="127">
        <f t="shared" si="7"/>
        <v>0</v>
      </c>
      <c r="I95" s="95"/>
    </row>
    <row r="96" spans="2:9" hidden="1" x14ac:dyDescent="0.25">
      <c r="B96" s="155"/>
      <c r="C96" s="128"/>
      <c r="D96" s="154"/>
      <c r="E96" s="130"/>
      <c r="F96" s="131"/>
      <c r="G96" s="126"/>
      <c r="H96" s="127">
        <f t="shared" si="7"/>
        <v>0</v>
      </c>
      <c r="I96" s="95"/>
    </row>
    <row r="97" spans="2:9" hidden="1" x14ac:dyDescent="0.25">
      <c r="B97" s="155"/>
      <c r="C97" s="128"/>
      <c r="D97" s="154"/>
      <c r="E97" s="130"/>
      <c r="F97" s="131"/>
      <c r="G97" s="126"/>
      <c r="H97" s="127">
        <f t="shared" si="7"/>
        <v>0</v>
      </c>
      <c r="I97" s="95"/>
    </row>
    <row r="98" spans="2:9" ht="15.75" hidden="1" thickBot="1" x14ac:dyDescent="0.3">
      <c r="B98" s="156"/>
      <c r="C98" s="133"/>
      <c r="D98" s="157"/>
      <c r="E98" s="158"/>
      <c r="F98" s="136"/>
      <c r="G98" s="137"/>
      <c r="H98" s="138">
        <f t="shared" si="7"/>
        <v>0</v>
      </c>
      <c r="I98" s="146">
        <f>SUM(H92:H98)</f>
        <v>18438.8</v>
      </c>
    </row>
    <row r="99" spans="2:9" hidden="1" x14ac:dyDescent="0.25">
      <c r="B99" s="139"/>
      <c r="C99" s="93"/>
      <c r="D99" s="93"/>
      <c r="E99" s="93"/>
      <c r="F99" s="93"/>
      <c r="G99" s="94"/>
      <c r="H99" s="85"/>
      <c r="I99" s="95"/>
    </row>
    <row r="100" spans="2:9" ht="15.75" hidden="1" thickBot="1" x14ac:dyDescent="0.3">
      <c r="B100" s="139"/>
      <c r="C100" s="93"/>
      <c r="D100" s="93"/>
      <c r="E100" s="93"/>
      <c r="F100" s="159" t="s">
        <v>109</v>
      </c>
      <c r="G100" s="94"/>
      <c r="H100" s="85"/>
      <c r="I100" s="146">
        <f>ROUND(+I66+I81+I89+I98,0)</f>
        <v>30336</v>
      </c>
    </row>
    <row r="101" spans="2:9" ht="15.75" hidden="1" thickBot="1" x14ac:dyDescent="0.3">
      <c r="B101" s="168"/>
      <c r="C101" s="169"/>
      <c r="D101" s="169"/>
      <c r="E101" s="169"/>
      <c r="F101" s="169"/>
      <c r="G101" s="170"/>
      <c r="H101" s="164"/>
      <c r="I101" s="171"/>
    </row>
    <row r="102" spans="2:9" hidden="1" x14ac:dyDescent="0.25">
      <c r="B102" s="83"/>
      <c r="C102" s="83"/>
      <c r="D102" s="83"/>
      <c r="E102" s="83"/>
      <c r="F102" s="83"/>
      <c r="G102" s="84"/>
      <c r="H102" s="85"/>
      <c r="I102" s="83"/>
    </row>
    <row r="103" spans="2:9" hidden="1" x14ac:dyDescent="0.25">
      <c r="B103" s="166"/>
      <c r="C103" s="75"/>
      <c r="D103" s="75"/>
      <c r="E103" s="75"/>
      <c r="F103" s="75"/>
      <c r="G103" s="76"/>
      <c r="H103" s="77"/>
      <c r="I103" s="172"/>
    </row>
    <row r="104" spans="2:9" ht="25.5" hidden="1" x14ac:dyDescent="0.25">
      <c r="B104" s="87" t="s">
        <v>2</v>
      </c>
      <c r="C104" s="88" t="s">
        <v>110</v>
      </c>
      <c r="D104" s="89" t="s">
        <v>119</v>
      </c>
      <c r="E104" s="89"/>
      <c r="F104" s="89"/>
      <c r="G104" s="88" t="s">
        <v>82</v>
      </c>
      <c r="H104" s="90" t="s">
        <v>120</v>
      </c>
      <c r="I104" s="91"/>
    </row>
    <row r="105" spans="2:9" hidden="1" x14ac:dyDescent="0.25">
      <c r="B105" s="92"/>
      <c r="C105" s="93"/>
      <c r="D105" s="93"/>
      <c r="E105" s="93"/>
      <c r="F105" s="93"/>
      <c r="G105" s="94"/>
      <c r="H105" s="85"/>
      <c r="I105" s="95"/>
    </row>
    <row r="106" spans="2:9" hidden="1" x14ac:dyDescent="0.25">
      <c r="B106" s="92"/>
      <c r="C106" s="93"/>
      <c r="D106" s="93"/>
      <c r="E106" s="93"/>
      <c r="F106" s="93"/>
      <c r="G106" s="94"/>
      <c r="H106" s="96"/>
      <c r="I106" s="95"/>
    </row>
    <row r="107" spans="2:9" hidden="1" x14ac:dyDescent="0.25">
      <c r="B107" s="92"/>
      <c r="C107" s="93"/>
      <c r="D107" s="93"/>
      <c r="E107" s="93"/>
      <c r="F107" s="93"/>
      <c r="G107" s="94"/>
      <c r="H107" s="85"/>
      <c r="I107" s="95"/>
    </row>
    <row r="108" spans="2:9" ht="15.75" hidden="1" thickBot="1" x14ac:dyDescent="0.3">
      <c r="B108" s="97" t="s">
        <v>83</v>
      </c>
      <c r="C108" s="98" t="s">
        <v>84</v>
      </c>
      <c r="D108" s="98" t="s">
        <v>82</v>
      </c>
      <c r="E108" s="98" t="s">
        <v>85</v>
      </c>
      <c r="F108" s="98" t="s">
        <v>86</v>
      </c>
      <c r="G108" s="98" t="s">
        <v>87</v>
      </c>
      <c r="H108" s="99" t="s">
        <v>88</v>
      </c>
      <c r="I108" s="95"/>
    </row>
    <row r="109" spans="2:9" hidden="1" x14ac:dyDescent="0.25">
      <c r="B109" s="100" t="s">
        <v>121</v>
      </c>
      <c r="C109" s="107" t="s">
        <v>113</v>
      </c>
      <c r="D109" s="102" t="s">
        <v>90</v>
      </c>
      <c r="E109" s="102">
        <v>1</v>
      </c>
      <c r="F109" s="103">
        <f>I147</f>
        <v>356997.07009605737</v>
      </c>
      <c r="G109" s="104">
        <v>0.1</v>
      </c>
      <c r="H109" s="105">
        <f>F109*G109</f>
        <v>35699.707009605736</v>
      </c>
      <c r="I109" s="95"/>
    </row>
    <row r="110" spans="2:9" hidden="1" x14ac:dyDescent="0.25">
      <c r="B110" s="106" t="s">
        <v>122</v>
      </c>
      <c r="C110" s="107" t="s">
        <v>123</v>
      </c>
      <c r="D110" s="108" t="s">
        <v>124</v>
      </c>
      <c r="E110" s="108">
        <v>1</v>
      </c>
      <c r="F110" s="109">
        <v>136000</v>
      </c>
      <c r="G110" s="110">
        <v>2</v>
      </c>
      <c r="H110" s="105">
        <f>F110*G110</f>
        <v>272000</v>
      </c>
      <c r="I110" s="95"/>
    </row>
    <row r="111" spans="2:9" hidden="1" x14ac:dyDescent="0.25">
      <c r="B111" s="106" t="s">
        <v>125</v>
      </c>
      <c r="D111" s="108"/>
      <c r="E111" s="108"/>
      <c r="F111" s="109"/>
      <c r="G111" s="110"/>
      <c r="H111" s="112"/>
      <c r="I111" s="95"/>
    </row>
    <row r="112" spans="2:9" hidden="1" x14ac:dyDescent="0.25">
      <c r="B112" s="106"/>
      <c r="C112" t="s">
        <v>126</v>
      </c>
      <c r="D112" s="108" t="s">
        <v>126</v>
      </c>
      <c r="E112" s="108"/>
      <c r="F112" s="109" t="s">
        <v>126</v>
      </c>
      <c r="G112" s="110"/>
      <c r="H112" s="112">
        <v>0</v>
      </c>
      <c r="I112" s="95"/>
    </row>
    <row r="113" spans="2:9" hidden="1" x14ac:dyDescent="0.25">
      <c r="B113" s="106"/>
      <c r="C113" s="107" t="s">
        <v>126</v>
      </c>
      <c r="D113" s="108" t="s">
        <v>126</v>
      </c>
      <c r="E113" s="108"/>
      <c r="F113" s="109" t="s">
        <v>126</v>
      </c>
      <c r="G113" s="110"/>
      <c r="H113" s="112">
        <v>0</v>
      </c>
      <c r="I113" s="95"/>
    </row>
    <row r="114" spans="2:9" hidden="1" x14ac:dyDescent="0.25">
      <c r="B114" s="106"/>
      <c r="C114" s="107" t="s">
        <v>126</v>
      </c>
      <c r="D114" s="108" t="s">
        <v>126</v>
      </c>
      <c r="E114" s="108"/>
      <c r="F114" s="109" t="s">
        <v>126</v>
      </c>
      <c r="G114" s="110"/>
      <c r="H114" s="112">
        <v>0</v>
      </c>
      <c r="I114" s="95"/>
    </row>
    <row r="115" spans="2:9" ht="15.75" hidden="1" thickBot="1" x14ac:dyDescent="0.3">
      <c r="B115" s="113"/>
      <c r="C115" s="114" t="s">
        <v>126</v>
      </c>
      <c r="D115" s="115" t="s">
        <v>126</v>
      </c>
      <c r="E115" s="115"/>
      <c r="F115" s="116" t="s">
        <v>126</v>
      </c>
      <c r="G115" s="117"/>
      <c r="H115" s="118">
        <v>0</v>
      </c>
      <c r="I115" s="119">
        <f>SUM(H109:H115)</f>
        <v>307699.70700960571</v>
      </c>
    </row>
    <row r="116" spans="2:9" ht="15.75" hidden="1" thickBot="1" x14ac:dyDescent="0.3">
      <c r="B116" s="92"/>
      <c r="C116" s="120"/>
      <c r="D116" s="121"/>
      <c r="E116" s="120"/>
      <c r="F116" s="120"/>
      <c r="G116" s="121"/>
      <c r="H116" s="122"/>
      <c r="I116" s="95"/>
    </row>
    <row r="117" spans="2:9" ht="15.75" hidden="1" thickBot="1" x14ac:dyDescent="0.3">
      <c r="B117" s="97" t="s">
        <v>83</v>
      </c>
      <c r="C117" s="98" t="s">
        <v>93</v>
      </c>
      <c r="D117" s="98" t="s">
        <v>82</v>
      </c>
      <c r="E117" s="98" t="s">
        <v>85</v>
      </c>
      <c r="F117" s="98" t="s">
        <v>94</v>
      </c>
      <c r="G117" s="98" t="s">
        <v>95</v>
      </c>
      <c r="H117" s="99" t="s">
        <v>88</v>
      </c>
      <c r="I117" s="95"/>
    </row>
    <row r="118" spans="2:9" hidden="1" x14ac:dyDescent="0.25">
      <c r="B118" s="100"/>
      <c r="C118" s="123" t="s">
        <v>126</v>
      </c>
      <c r="D118" s="124" t="s">
        <v>126</v>
      </c>
      <c r="E118" s="167"/>
      <c r="F118" s="109" t="s">
        <v>126</v>
      </c>
      <c r="G118" s="126"/>
      <c r="H118" s="127">
        <v>0</v>
      </c>
      <c r="I118" s="95"/>
    </row>
    <row r="119" spans="2:9" hidden="1" x14ac:dyDescent="0.25">
      <c r="B119" s="106"/>
      <c r="C119" s="128" t="s">
        <v>126</v>
      </c>
      <c r="D119" s="129" t="s">
        <v>126</v>
      </c>
      <c r="E119" s="132"/>
      <c r="F119" s="131" t="s">
        <v>126</v>
      </c>
      <c r="G119" s="126"/>
      <c r="H119" s="127">
        <v>0</v>
      </c>
      <c r="I119" s="95"/>
    </row>
    <row r="120" spans="2:9" hidden="1" x14ac:dyDescent="0.25">
      <c r="B120" s="106"/>
      <c r="C120" s="128" t="s">
        <v>126</v>
      </c>
      <c r="D120" s="129" t="s">
        <v>126</v>
      </c>
      <c r="E120" s="132"/>
      <c r="F120" s="131" t="s">
        <v>126</v>
      </c>
      <c r="G120" s="126"/>
      <c r="H120" s="127">
        <v>0</v>
      </c>
      <c r="I120" s="95"/>
    </row>
    <row r="121" spans="2:9" hidden="1" x14ac:dyDescent="0.25">
      <c r="B121" s="106"/>
      <c r="C121" s="128" t="s">
        <v>126</v>
      </c>
      <c r="D121" s="129" t="s">
        <v>126</v>
      </c>
      <c r="E121" s="132"/>
      <c r="F121" s="131" t="s">
        <v>126</v>
      </c>
      <c r="G121" s="126"/>
      <c r="H121" s="127">
        <v>0</v>
      </c>
      <c r="I121" s="95"/>
    </row>
    <row r="122" spans="2:9" hidden="1" x14ac:dyDescent="0.25">
      <c r="B122" s="106"/>
      <c r="C122" s="128" t="s">
        <v>126</v>
      </c>
      <c r="D122" s="129" t="s">
        <v>126</v>
      </c>
      <c r="E122" s="132"/>
      <c r="F122" s="131" t="s">
        <v>126</v>
      </c>
      <c r="G122" s="126"/>
      <c r="H122" s="127">
        <v>0</v>
      </c>
      <c r="I122" s="95"/>
    </row>
    <row r="123" spans="2:9" hidden="1" x14ac:dyDescent="0.25">
      <c r="B123" s="106"/>
      <c r="C123" s="128" t="s">
        <v>126</v>
      </c>
      <c r="D123" s="129" t="s">
        <v>126</v>
      </c>
      <c r="E123" s="132"/>
      <c r="F123" s="131" t="s">
        <v>126</v>
      </c>
      <c r="G123" s="126"/>
      <c r="H123" s="127">
        <v>0</v>
      </c>
      <c r="I123" s="95"/>
    </row>
    <row r="124" spans="2:9" hidden="1" x14ac:dyDescent="0.25">
      <c r="B124" s="106"/>
      <c r="C124" s="128" t="s">
        <v>126</v>
      </c>
      <c r="D124" s="129" t="s">
        <v>126</v>
      </c>
      <c r="E124" s="132"/>
      <c r="F124" s="131" t="s">
        <v>126</v>
      </c>
      <c r="G124" s="126"/>
      <c r="H124" s="127">
        <v>0</v>
      </c>
      <c r="I124" s="95"/>
    </row>
    <row r="125" spans="2:9" hidden="1" x14ac:dyDescent="0.25">
      <c r="B125" s="106"/>
      <c r="C125" s="128" t="s">
        <v>126</v>
      </c>
      <c r="D125" s="129" t="s">
        <v>126</v>
      </c>
      <c r="E125" s="132"/>
      <c r="F125" s="131" t="s">
        <v>126</v>
      </c>
      <c r="G125" s="126"/>
      <c r="H125" s="127">
        <v>0</v>
      </c>
      <c r="I125" s="95"/>
    </row>
    <row r="126" spans="2:9" hidden="1" x14ac:dyDescent="0.25">
      <c r="B126" s="106"/>
      <c r="C126" s="128" t="s">
        <v>126</v>
      </c>
      <c r="D126" s="129" t="s">
        <v>126</v>
      </c>
      <c r="E126" s="132"/>
      <c r="F126" s="131" t="s">
        <v>126</v>
      </c>
      <c r="G126" s="126"/>
      <c r="H126" s="127">
        <v>0</v>
      </c>
      <c r="I126" s="95"/>
    </row>
    <row r="127" spans="2:9" hidden="1" x14ac:dyDescent="0.25">
      <c r="B127" s="106"/>
      <c r="C127" s="128" t="s">
        <v>126</v>
      </c>
      <c r="D127" s="129" t="s">
        <v>126</v>
      </c>
      <c r="E127" s="132"/>
      <c r="F127" s="131" t="s">
        <v>126</v>
      </c>
      <c r="G127" s="126"/>
      <c r="H127" s="127">
        <v>0</v>
      </c>
      <c r="I127" s="95"/>
    </row>
    <row r="128" spans="2:9" hidden="1" x14ac:dyDescent="0.25">
      <c r="B128" s="106"/>
      <c r="C128" s="128" t="s">
        <v>126</v>
      </c>
      <c r="D128" s="129" t="s">
        <v>126</v>
      </c>
      <c r="E128" s="132"/>
      <c r="F128" s="131" t="s">
        <v>126</v>
      </c>
      <c r="G128" s="126"/>
      <c r="H128" s="127">
        <v>0</v>
      </c>
      <c r="I128" s="95"/>
    </row>
    <row r="129" spans="2:9" hidden="1" x14ac:dyDescent="0.25">
      <c r="B129" s="106"/>
      <c r="C129" s="128" t="s">
        <v>126</v>
      </c>
      <c r="D129" s="129" t="s">
        <v>126</v>
      </c>
      <c r="E129" s="132"/>
      <c r="F129" s="131" t="s">
        <v>126</v>
      </c>
      <c r="G129" s="126"/>
      <c r="H129" s="127">
        <v>0</v>
      </c>
      <c r="I129" s="95"/>
    </row>
    <row r="130" spans="2:9" ht="15.75" hidden="1" thickBot="1" x14ac:dyDescent="0.3">
      <c r="B130" s="113"/>
      <c r="C130" s="133" t="s">
        <v>126</v>
      </c>
      <c r="D130" s="134" t="s">
        <v>126</v>
      </c>
      <c r="E130" s="135"/>
      <c r="F130" s="136" t="s">
        <v>126</v>
      </c>
      <c r="G130" s="137"/>
      <c r="H130" s="138">
        <v>0</v>
      </c>
      <c r="I130" s="119">
        <f>SUM(H118:H130)</f>
        <v>0</v>
      </c>
    </row>
    <row r="131" spans="2:9" ht="15.75" hidden="1" thickBot="1" x14ac:dyDescent="0.3">
      <c r="B131" s="139"/>
      <c r="C131" s="120"/>
      <c r="D131" s="120"/>
      <c r="E131" s="120"/>
      <c r="F131" s="120"/>
      <c r="G131" s="121"/>
      <c r="H131" s="122"/>
      <c r="I131" s="95"/>
    </row>
    <row r="132" spans="2:9" ht="15.75" hidden="1" thickBot="1" x14ac:dyDescent="0.3">
      <c r="B132" s="97" t="s">
        <v>83</v>
      </c>
      <c r="C132" s="98" t="s">
        <v>101</v>
      </c>
      <c r="D132" s="98" t="s">
        <v>82</v>
      </c>
      <c r="E132" s="98" t="s">
        <v>85</v>
      </c>
      <c r="F132" s="98" t="s">
        <v>94</v>
      </c>
      <c r="G132" s="98" t="s">
        <v>102</v>
      </c>
      <c r="H132" s="99" t="s">
        <v>88</v>
      </c>
      <c r="I132" s="95"/>
    </row>
    <row r="133" spans="2:9" hidden="1" x14ac:dyDescent="0.25">
      <c r="B133" s="100"/>
      <c r="C133" s="107" t="s">
        <v>116</v>
      </c>
      <c r="D133" s="141" t="s">
        <v>117</v>
      </c>
      <c r="E133" s="142"/>
      <c r="F133" s="143">
        <v>270400</v>
      </c>
      <c r="G133" s="144">
        <v>0.05</v>
      </c>
      <c r="H133" s="145">
        <f>F133*G133</f>
        <v>13520</v>
      </c>
      <c r="I133" s="95"/>
    </row>
    <row r="134" spans="2:9" hidden="1" x14ac:dyDescent="0.25">
      <c r="B134" s="106"/>
      <c r="C134" s="128" t="s">
        <v>126</v>
      </c>
      <c r="D134" s="129" t="s">
        <v>126</v>
      </c>
      <c r="E134" s="132"/>
      <c r="F134" s="131" t="s">
        <v>126</v>
      </c>
      <c r="G134" s="126"/>
      <c r="H134" s="127">
        <v>0</v>
      </c>
      <c r="I134" s="95"/>
    </row>
    <row r="135" spans="2:9" hidden="1" x14ac:dyDescent="0.25">
      <c r="B135" s="106"/>
      <c r="C135" s="128" t="s">
        <v>126</v>
      </c>
      <c r="D135" s="129" t="s">
        <v>126</v>
      </c>
      <c r="E135" s="132"/>
      <c r="F135" s="131" t="s">
        <v>126</v>
      </c>
      <c r="G135" s="126"/>
      <c r="H135" s="127">
        <v>0</v>
      </c>
      <c r="I135" s="95"/>
    </row>
    <row r="136" spans="2:9" hidden="1" x14ac:dyDescent="0.25">
      <c r="B136" s="106"/>
      <c r="C136" s="128" t="s">
        <v>126</v>
      </c>
      <c r="D136" s="129" t="s">
        <v>126</v>
      </c>
      <c r="E136" s="132"/>
      <c r="F136" s="131" t="s">
        <v>126</v>
      </c>
      <c r="G136" s="126"/>
      <c r="H136" s="127">
        <v>0</v>
      </c>
      <c r="I136" s="95"/>
    </row>
    <row r="137" spans="2:9" hidden="1" x14ac:dyDescent="0.25">
      <c r="B137" s="106"/>
      <c r="C137" s="128" t="s">
        <v>126</v>
      </c>
      <c r="D137" s="129" t="s">
        <v>126</v>
      </c>
      <c r="E137" s="132"/>
      <c r="F137" s="131" t="s">
        <v>126</v>
      </c>
      <c r="G137" s="126"/>
      <c r="H137" s="127">
        <v>0</v>
      </c>
      <c r="I137" s="95"/>
    </row>
    <row r="138" spans="2:9" ht="15.75" hidden="1" thickBot="1" x14ac:dyDescent="0.3">
      <c r="B138" s="113"/>
      <c r="C138" s="133" t="s">
        <v>126</v>
      </c>
      <c r="D138" s="134" t="s">
        <v>126</v>
      </c>
      <c r="E138" s="135"/>
      <c r="F138" s="136" t="s">
        <v>126</v>
      </c>
      <c r="G138" s="137"/>
      <c r="H138" s="138">
        <v>0</v>
      </c>
      <c r="I138" s="146">
        <f>SUM(H133:H138)</f>
        <v>13520</v>
      </c>
    </row>
    <row r="139" spans="2:9" ht="15.75" hidden="1" thickBot="1" x14ac:dyDescent="0.3">
      <c r="B139" s="139"/>
      <c r="C139" s="120"/>
      <c r="D139" s="120"/>
      <c r="E139" s="120"/>
      <c r="F139" s="120"/>
      <c r="G139" s="147"/>
      <c r="H139" s="148"/>
      <c r="I139" s="95"/>
    </row>
    <row r="140" spans="2:9" ht="15.75" hidden="1" thickBot="1" x14ac:dyDescent="0.3">
      <c r="B140" s="97" t="s">
        <v>83</v>
      </c>
      <c r="C140" s="98" t="s">
        <v>103</v>
      </c>
      <c r="D140" s="98" t="s">
        <v>118</v>
      </c>
      <c r="E140" s="98" t="s">
        <v>104</v>
      </c>
      <c r="F140" s="98" t="s">
        <v>105</v>
      </c>
      <c r="G140" s="98" t="s">
        <v>87</v>
      </c>
      <c r="H140" s="99" t="s">
        <v>88</v>
      </c>
      <c r="I140" s="95"/>
    </row>
    <row r="141" spans="2:9" hidden="1" x14ac:dyDescent="0.25">
      <c r="B141" s="100" t="s">
        <v>127</v>
      </c>
      <c r="C141" s="123" t="s">
        <v>128</v>
      </c>
      <c r="D141" s="154">
        <v>98009.25925925927</v>
      </c>
      <c r="E141" s="125">
        <v>1.9644068935041981</v>
      </c>
      <c r="F141" s="109">
        <v>192530.06451612906</v>
      </c>
      <c r="G141" s="126">
        <v>5</v>
      </c>
      <c r="H141" s="127">
        <f>F141/G141</f>
        <v>38506.012903225812</v>
      </c>
      <c r="I141" s="95"/>
    </row>
    <row r="142" spans="2:9" hidden="1" x14ac:dyDescent="0.25">
      <c r="B142" s="106" t="s">
        <v>129</v>
      </c>
      <c r="C142" s="123" t="s">
        <v>130</v>
      </c>
      <c r="D142" s="154">
        <v>78407.407407407416</v>
      </c>
      <c r="E142" s="125">
        <v>1.9644068935041981</v>
      </c>
      <c r="F142" s="109">
        <v>154024.05161290325</v>
      </c>
      <c r="G142" s="126">
        <v>0.75</v>
      </c>
      <c r="H142" s="127">
        <f t="shared" ref="H142:H143" si="8">F142/G142</f>
        <v>205365.40215053767</v>
      </c>
      <c r="I142" s="95"/>
    </row>
    <row r="143" spans="2:9" hidden="1" x14ac:dyDescent="0.25">
      <c r="B143" s="106" t="s">
        <v>131</v>
      </c>
      <c r="C143" s="128" t="s">
        <v>132</v>
      </c>
      <c r="D143" s="154">
        <v>39203.703703703701</v>
      </c>
      <c r="E143" s="130">
        <v>2.1641894327883344</v>
      </c>
      <c r="F143" s="131">
        <v>84844.241281720431</v>
      </c>
      <c r="G143" s="126">
        <v>0.75</v>
      </c>
      <c r="H143" s="127">
        <f t="shared" si="8"/>
        <v>113125.6550422939</v>
      </c>
      <c r="I143" s="95"/>
    </row>
    <row r="144" spans="2:9" hidden="1" x14ac:dyDescent="0.25">
      <c r="B144" s="106"/>
      <c r="C144" s="128" t="s">
        <v>126</v>
      </c>
      <c r="D144" s="154" t="s">
        <v>126</v>
      </c>
      <c r="E144" s="130" t="s">
        <v>126</v>
      </c>
      <c r="F144" s="131" t="s">
        <v>126</v>
      </c>
      <c r="G144" s="126" t="s">
        <v>126</v>
      </c>
      <c r="H144" s="127">
        <v>0</v>
      </c>
      <c r="I144" s="95"/>
    </row>
    <row r="145" spans="2:9" hidden="1" x14ac:dyDescent="0.25">
      <c r="B145" s="155"/>
      <c r="C145" s="128" t="s">
        <v>126</v>
      </c>
      <c r="D145" s="154" t="s">
        <v>126</v>
      </c>
      <c r="E145" s="130" t="s">
        <v>126</v>
      </c>
      <c r="F145" s="131" t="s">
        <v>126</v>
      </c>
      <c r="G145" s="126" t="s">
        <v>126</v>
      </c>
      <c r="H145" s="127">
        <v>0</v>
      </c>
      <c r="I145" s="95"/>
    </row>
    <row r="146" spans="2:9" hidden="1" x14ac:dyDescent="0.25">
      <c r="B146" s="155"/>
      <c r="C146" s="128" t="s">
        <v>126</v>
      </c>
      <c r="D146" s="154" t="s">
        <v>126</v>
      </c>
      <c r="E146" s="130" t="s">
        <v>126</v>
      </c>
      <c r="F146" s="131" t="s">
        <v>126</v>
      </c>
      <c r="G146" s="126" t="s">
        <v>126</v>
      </c>
      <c r="H146" s="127">
        <v>0</v>
      </c>
      <c r="I146" s="95"/>
    </row>
    <row r="147" spans="2:9" ht="15.75" hidden="1" thickBot="1" x14ac:dyDescent="0.3">
      <c r="B147" s="156"/>
      <c r="C147" s="133" t="s">
        <v>126</v>
      </c>
      <c r="D147" s="157" t="s">
        <v>126</v>
      </c>
      <c r="E147" s="158" t="s">
        <v>126</v>
      </c>
      <c r="F147" s="136" t="s">
        <v>126</v>
      </c>
      <c r="G147" s="137" t="s">
        <v>126</v>
      </c>
      <c r="H147" s="138">
        <v>0</v>
      </c>
      <c r="I147" s="146">
        <f>SUM(H141:H147)</f>
        <v>356997.07009605737</v>
      </c>
    </row>
    <row r="148" spans="2:9" hidden="1" x14ac:dyDescent="0.25">
      <c r="B148" s="139"/>
      <c r="C148" s="93"/>
      <c r="D148" s="93"/>
      <c r="E148" s="93"/>
      <c r="F148" s="93"/>
      <c r="G148" s="94"/>
      <c r="H148" s="85"/>
      <c r="I148" s="95"/>
    </row>
    <row r="149" spans="2:9" ht="15.75" hidden="1" thickBot="1" x14ac:dyDescent="0.3">
      <c r="B149" s="139"/>
      <c r="C149" s="93"/>
      <c r="D149" s="93"/>
      <c r="E149" s="93"/>
      <c r="F149" s="159" t="s">
        <v>109</v>
      </c>
      <c r="G149" s="94"/>
      <c r="H149" s="85"/>
      <c r="I149" s="146">
        <f>SUM(I115:I148)</f>
        <v>678216.77710566309</v>
      </c>
    </row>
    <row r="150" spans="2:9" ht="15.75" hidden="1" thickBot="1" x14ac:dyDescent="0.3">
      <c r="B150" s="160"/>
      <c r="C150" s="161"/>
      <c r="D150" s="161"/>
      <c r="E150" s="161"/>
      <c r="F150" s="162"/>
      <c r="G150" s="163"/>
      <c r="H150" s="164"/>
      <c r="I150" s="165"/>
    </row>
    <row r="151" spans="2:9" hidden="1" x14ac:dyDescent="0.25">
      <c r="B151" s="93"/>
      <c r="C151" s="93"/>
      <c r="D151" s="93"/>
      <c r="E151" s="93"/>
      <c r="F151" s="159"/>
      <c r="G151" s="94"/>
      <c r="H151" s="85"/>
      <c r="I151" s="85"/>
    </row>
    <row r="152" spans="2:9" hidden="1" x14ac:dyDescent="0.25">
      <c r="B152" s="173"/>
      <c r="C152" s="174"/>
      <c r="D152" s="174"/>
      <c r="E152" s="174"/>
      <c r="F152" s="174"/>
      <c r="G152" s="174"/>
      <c r="H152" s="174"/>
      <c r="I152" s="175"/>
    </row>
    <row r="153" spans="2:9" ht="25.5" hidden="1" customHeight="1" x14ac:dyDescent="0.25">
      <c r="B153" s="87" t="s">
        <v>2</v>
      </c>
      <c r="C153" s="88" t="s">
        <v>110</v>
      </c>
      <c r="D153" s="89" t="s">
        <v>133</v>
      </c>
      <c r="E153" s="89"/>
      <c r="F153" s="89"/>
      <c r="G153" s="88" t="s">
        <v>82</v>
      </c>
      <c r="H153" s="90" t="s">
        <v>112</v>
      </c>
      <c r="I153" s="91"/>
    </row>
    <row r="154" spans="2:9" hidden="1" x14ac:dyDescent="0.25">
      <c r="B154" s="92"/>
      <c r="C154" s="93"/>
      <c r="D154" s="93"/>
      <c r="E154" s="93"/>
      <c r="F154" s="93"/>
      <c r="G154" s="94"/>
      <c r="H154" s="85"/>
      <c r="I154" s="95"/>
    </row>
    <row r="155" spans="2:9" hidden="1" x14ac:dyDescent="0.25">
      <c r="B155" s="92"/>
      <c r="C155" s="93"/>
      <c r="D155" s="93"/>
      <c r="E155" s="93"/>
      <c r="F155" s="93"/>
      <c r="G155" s="94"/>
      <c r="H155" s="96"/>
      <c r="I155" s="95"/>
    </row>
    <row r="156" spans="2:9" hidden="1" x14ac:dyDescent="0.25">
      <c r="B156" s="92"/>
      <c r="C156" s="93"/>
      <c r="D156" s="93"/>
      <c r="E156" s="93"/>
      <c r="F156" s="93"/>
      <c r="G156" s="94"/>
      <c r="H156" s="85"/>
      <c r="I156" s="95"/>
    </row>
    <row r="157" spans="2:9" ht="15.75" hidden="1" thickBot="1" x14ac:dyDescent="0.3">
      <c r="B157" s="97" t="s">
        <v>83</v>
      </c>
      <c r="C157" s="98" t="s">
        <v>84</v>
      </c>
      <c r="D157" s="98" t="s">
        <v>82</v>
      </c>
      <c r="E157" s="98" t="s">
        <v>85</v>
      </c>
      <c r="F157" s="98" t="s">
        <v>86</v>
      </c>
      <c r="G157" s="98" t="s">
        <v>87</v>
      </c>
      <c r="H157" s="99" t="s">
        <v>88</v>
      </c>
      <c r="I157" s="95"/>
    </row>
    <row r="158" spans="2:9" hidden="1" x14ac:dyDescent="0.25">
      <c r="B158" s="100" t="s">
        <v>121</v>
      </c>
      <c r="C158" s="107" t="s">
        <v>113</v>
      </c>
      <c r="D158" s="102" t="s">
        <v>90</v>
      </c>
      <c r="E158" s="102">
        <v>1</v>
      </c>
      <c r="F158" s="103">
        <f>I196</f>
        <v>110950</v>
      </c>
      <c r="G158" s="104">
        <v>0.1</v>
      </c>
      <c r="H158" s="105">
        <f>F158*G158</f>
        <v>11095</v>
      </c>
      <c r="I158" s="95"/>
    </row>
    <row r="159" spans="2:9" hidden="1" x14ac:dyDescent="0.25">
      <c r="B159" s="106"/>
      <c r="C159" s="107" t="s">
        <v>126</v>
      </c>
      <c r="D159" s="108" t="s">
        <v>126</v>
      </c>
      <c r="E159" s="108"/>
      <c r="F159" s="109" t="s">
        <v>126</v>
      </c>
      <c r="G159" s="110"/>
      <c r="H159" s="105">
        <v>0</v>
      </c>
      <c r="I159" s="95"/>
    </row>
    <row r="160" spans="2:9" hidden="1" x14ac:dyDescent="0.25">
      <c r="B160" s="106"/>
      <c r="C160" t="s">
        <v>126</v>
      </c>
      <c r="D160" s="108" t="s">
        <v>126</v>
      </c>
      <c r="E160" s="108"/>
      <c r="F160" s="109" t="s">
        <v>126</v>
      </c>
      <c r="G160" s="110"/>
      <c r="H160" s="112">
        <v>0</v>
      </c>
      <c r="I160" s="95"/>
    </row>
    <row r="161" spans="2:9" hidden="1" x14ac:dyDescent="0.25">
      <c r="B161" s="106"/>
      <c r="C161" t="s">
        <v>126</v>
      </c>
      <c r="D161" s="108" t="s">
        <v>126</v>
      </c>
      <c r="E161" s="108"/>
      <c r="F161" s="109" t="s">
        <v>126</v>
      </c>
      <c r="G161" s="110"/>
      <c r="H161" s="112">
        <v>0</v>
      </c>
      <c r="I161" s="95"/>
    </row>
    <row r="162" spans="2:9" hidden="1" x14ac:dyDescent="0.25">
      <c r="B162" s="106"/>
      <c r="C162" s="107" t="s">
        <v>126</v>
      </c>
      <c r="D162" s="108" t="s">
        <v>126</v>
      </c>
      <c r="E162" s="108"/>
      <c r="F162" s="109" t="s">
        <v>126</v>
      </c>
      <c r="G162" s="110"/>
      <c r="H162" s="112">
        <v>0</v>
      </c>
      <c r="I162" s="95"/>
    </row>
    <row r="163" spans="2:9" hidden="1" x14ac:dyDescent="0.25">
      <c r="B163" s="106"/>
      <c r="C163" s="107" t="s">
        <v>126</v>
      </c>
      <c r="D163" s="108" t="s">
        <v>126</v>
      </c>
      <c r="E163" s="108"/>
      <c r="F163" s="109" t="s">
        <v>126</v>
      </c>
      <c r="G163" s="110"/>
      <c r="H163" s="112">
        <v>0</v>
      </c>
      <c r="I163" s="95"/>
    </row>
    <row r="164" spans="2:9" ht="15.75" hidden="1" thickBot="1" x14ac:dyDescent="0.3">
      <c r="B164" s="113"/>
      <c r="C164" s="114" t="s">
        <v>126</v>
      </c>
      <c r="D164" s="115" t="s">
        <v>126</v>
      </c>
      <c r="E164" s="115"/>
      <c r="F164" s="116" t="s">
        <v>126</v>
      </c>
      <c r="G164" s="117"/>
      <c r="H164" s="118">
        <v>0</v>
      </c>
      <c r="I164" s="119">
        <f>SUM(H158:H164)</f>
        <v>11095</v>
      </c>
    </row>
    <row r="165" spans="2:9" ht="15.75" hidden="1" thickBot="1" x14ac:dyDescent="0.3">
      <c r="B165" s="92"/>
      <c r="C165" s="120"/>
      <c r="D165" s="121"/>
      <c r="E165" s="120"/>
      <c r="F165" s="120"/>
      <c r="G165" s="121"/>
      <c r="H165" s="122"/>
      <c r="I165" s="95"/>
    </row>
    <row r="166" spans="2:9" ht="15.75" hidden="1" thickBot="1" x14ac:dyDescent="0.3">
      <c r="B166" s="97" t="s">
        <v>83</v>
      </c>
      <c r="C166" s="98" t="s">
        <v>93</v>
      </c>
      <c r="D166" s="98" t="s">
        <v>82</v>
      </c>
      <c r="E166" s="98" t="s">
        <v>85</v>
      </c>
      <c r="F166" s="98" t="s">
        <v>94</v>
      </c>
      <c r="G166" s="98" t="s">
        <v>95</v>
      </c>
      <c r="H166" s="99" t="s">
        <v>88</v>
      </c>
      <c r="I166" s="95"/>
    </row>
    <row r="167" spans="2:9" hidden="1" x14ac:dyDescent="0.25">
      <c r="B167" s="100" t="s">
        <v>134</v>
      </c>
      <c r="C167" s="123" t="s">
        <v>135</v>
      </c>
      <c r="D167" s="124" t="s">
        <v>12</v>
      </c>
      <c r="E167" s="167">
        <v>0.1</v>
      </c>
      <c r="F167" s="109">
        <v>135000</v>
      </c>
      <c r="G167" s="126"/>
      <c r="H167" s="127">
        <f>E167*F167</f>
        <v>13500</v>
      </c>
      <c r="I167" s="95"/>
    </row>
    <row r="168" spans="2:9" hidden="1" x14ac:dyDescent="0.25">
      <c r="B168" s="106" t="s">
        <v>136</v>
      </c>
      <c r="C168" s="128" t="s">
        <v>137</v>
      </c>
      <c r="D168" s="129" t="s">
        <v>4</v>
      </c>
      <c r="E168" s="132">
        <v>1.33</v>
      </c>
      <c r="F168" s="131">
        <v>16900</v>
      </c>
      <c r="G168" s="126"/>
      <c r="H168" s="127">
        <f t="shared" ref="H168:H173" si="9">E168*F168</f>
        <v>22477</v>
      </c>
      <c r="I168" s="95"/>
    </row>
    <row r="169" spans="2:9" hidden="1" x14ac:dyDescent="0.25">
      <c r="B169" s="106" t="s">
        <v>138</v>
      </c>
      <c r="C169" s="128" t="s">
        <v>139</v>
      </c>
      <c r="D169" s="129" t="s">
        <v>4</v>
      </c>
      <c r="E169" s="132">
        <v>0.33</v>
      </c>
      <c r="F169" s="131">
        <v>12900</v>
      </c>
      <c r="G169" s="126"/>
      <c r="H169" s="127">
        <f t="shared" si="9"/>
        <v>4257</v>
      </c>
      <c r="I169" s="95"/>
    </row>
    <row r="170" spans="2:9" hidden="1" x14ac:dyDescent="0.25">
      <c r="B170" s="106" t="s">
        <v>140</v>
      </c>
      <c r="C170" s="128" t="s">
        <v>141</v>
      </c>
      <c r="D170" s="129" t="s">
        <v>4</v>
      </c>
      <c r="E170" s="132">
        <v>0.11</v>
      </c>
      <c r="F170" s="131">
        <v>81900</v>
      </c>
      <c r="G170" s="126"/>
      <c r="H170" s="127">
        <f t="shared" si="9"/>
        <v>9009</v>
      </c>
      <c r="I170" s="95"/>
    </row>
    <row r="171" spans="2:9" hidden="1" x14ac:dyDescent="0.25">
      <c r="B171" s="106" t="s">
        <v>142</v>
      </c>
      <c r="C171" s="128" t="s">
        <v>143</v>
      </c>
      <c r="D171" s="129" t="s">
        <v>4</v>
      </c>
      <c r="E171" s="132">
        <v>0.88</v>
      </c>
      <c r="F171" s="131">
        <v>1090</v>
      </c>
      <c r="G171" s="126"/>
      <c r="H171" s="127">
        <f t="shared" si="9"/>
        <v>959.2</v>
      </c>
      <c r="I171" s="95"/>
    </row>
    <row r="172" spans="2:9" hidden="1" x14ac:dyDescent="0.25">
      <c r="B172" s="106" t="s">
        <v>144</v>
      </c>
      <c r="C172" s="128" t="s">
        <v>145</v>
      </c>
      <c r="D172" s="129" t="s">
        <v>146</v>
      </c>
      <c r="E172" s="132">
        <v>1.3</v>
      </c>
      <c r="F172" s="131">
        <v>4379</v>
      </c>
      <c r="G172" s="126"/>
      <c r="H172" s="127">
        <f t="shared" si="9"/>
        <v>5692.7</v>
      </c>
      <c r="I172" s="95"/>
    </row>
    <row r="173" spans="2:9" hidden="1" x14ac:dyDescent="0.25">
      <c r="B173" s="106" t="s">
        <v>147</v>
      </c>
      <c r="C173" s="128" t="s">
        <v>148</v>
      </c>
      <c r="D173" s="129" t="s">
        <v>4</v>
      </c>
      <c r="E173" s="132">
        <v>0.88</v>
      </c>
      <c r="F173" s="131">
        <v>37990</v>
      </c>
      <c r="G173" s="126"/>
      <c r="H173" s="127">
        <f t="shared" si="9"/>
        <v>33431.199999999997</v>
      </c>
      <c r="I173" s="95"/>
    </row>
    <row r="174" spans="2:9" hidden="1" x14ac:dyDescent="0.25">
      <c r="B174" s="106"/>
      <c r="C174" s="128"/>
      <c r="D174" s="129"/>
      <c r="E174" s="132"/>
      <c r="F174" s="131"/>
      <c r="G174" s="126"/>
      <c r="H174" s="127"/>
      <c r="I174" s="95"/>
    </row>
    <row r="175" spans="2:9" hidden="1" x14ac:dyDescent="0.25">
      <c r="B175" s="106"/>
      <c r="C175" s="128"/>
      <c r="D175" s="129"/>
      <c r="E175" s="132"/>
      <c r="F175" s="131"/>
      <c r="G175" s="126"/>
      <c r="H175" s="127"/>
      <c r="I175" s="95"/>
    </row>
    <row r="176" spans="2:9" hidden="1" x14ac:dyDescent="0.25">
      <c r="B176" s="106"/>
      <c r="C176" s="128"/>
      <c r="D176" s="129"/>
      <c r="E176" s="132"/>
      <c r="F176" s="131"/>
      <c r="G176" s="126"/>
      <c r="H176" s="127"/>
      <c r="I176" s="95"/>
    </row>
    <row r="177" spans="2:9" hidden="1" x14ac:dyDescent="0.25">
      <c r="B177" s="106"/>
      <c r="C177" s="128" t="s">
        <v>126</v>
      </c>
      <c r="D177" s="129" t="s">
        <v>126</v>
      </c>
      <c r="E177" s="132"/>
      <c r="F177" s="131" t="s">
        <v>126</v>
      </c>
      <c r="G177" s="126"/>
      <c r="H177" s="127">
        <v>0</v>
      </c>
      <c r="I177" s="95"/>
    </row>
    <row r="178" spans="2:9" hidden="1" x14ac:dyDescent="0.25">
      <c r="B178" s="106"/>
      <c r="C178" s="128" t="s">
        <v>126</v>
      </c>
      <c r="D178" s="129" t="s">
        <v>126</v>
      </c>
      <c r="E178" s="132"/>
      <c r="F178" s="131" t="s">
        <v>126</v>
      </c>
      <c r="G178" s="126"/>
      <c r="H178" s="127">
        <v>0</v>
      </c>
      <c r="I178" s="95"/>
    </row>
    <row r="179" spans="2:9" ht="15.75" hidden="1" thickBot="1" x14ac:dyDescent="0.3">
      <c r="B179" s="113"/>
      <c r="C179" s="133" t="s">
        <v>126</v>
      </c>
      <c r="D179" s="134" t="s">
        <v>126</v>
      </c>
      <c r="E179" s="135"/>
      <c r="F179" s="136" t="s">
        <v>126</v>
      </c>
      <c r="G179" s="137"/>
      <c r="H179" s="138">
        <v>0</v>
      </c>
      <c r="I179" s="119">
        <f>SUM(H167:H179)</f>
        <v>89326.099999999991</v>
      </c>
    </row>
    <row r="180" spans="2:9" ht="15.75" hidden="1" thickBot="1" x14ac:dyDescent="0.3">
      <c r="B180" s="139"/>
      <c r="C180" s="120"/>
      <c r="D180" s="120"/>
      <c r="E180" s="120"/>
      <c r="F180" s="120"/>
      <c r="G180" s="121"/>
      <c r="H180" s="122"/>
      <c r="I180" s="95"/>
    </row>
    <row r="181" spans="2:9" ht="15.75" hidden="1" thickBot="1" x14ac:dyDescent="0.3">
      <c r="B181" s="97" t="s">
        <v>83</v>
      </c>
      <c r="C181" s="98" t="s">
        <v>101</v>
      </c>
      <c r="D181" s="98" t="s">
        <v>82</v>
      </c>
      <c r="E181" s="98" t="s">
        <v>85</v>
      </c>
      <c r="F181" s="98" t="s">
        <v>94</v>
      </c>
      <c r="G181" s="98" t="s">
        <v>102</v>
      </c>
      <c r="H181" s="99" t="s">
        <v>88</v>
      </c>
      <c r="I181" s="95"/>
    </row>
    <row r="182" spans="2:9" hidden="1" x14ac:dyDescent="0.25">
      <c r="B182" s="100" t="s">
        <v>149</v>
      </c>
      <c r="C182" s="107" t="s">
        <v>150</v>
      </c>
      <c r="D182" s="141" t="s">
        <v>151</v>
      </c>
      <c r="E182" s="142">
        <v>0.08</v>
      </c>
      <c r="F182" s="143">
        <v>70354</v>
      </c>
      <c r="G182" s="144">
        <v>1</v>
      </c>
      <c r="H182" s="145">
        <f>E182*F182/G182</f>
        <v>5628.32</v>
      </c>
      <c r="I182" s="95"/>
    </row>
    <row r="183" spans="2:9" hidden="1" x14ac:dyDescent="0.25">
      <c r="B183" s="106"/>
      <c r="C183" s="128" t="s">
        <v>126</v>
      </c>
      <c r="D183" s="129" t="s">
        <v>126</v>
      </c>
      <c r="E183" s="132"/>
      <c r="F183" s="131" t="s">
        <v>126</v>
      </c>
      <c r="G183" s="126"/>
      <c r="H183" s="127">
        <v>0</v>
      </c>
      <c r="I183" s="95"/>
    </row>
    <row r="184" spans="2:9" hidden="1" x14ac:dyDescent="0.25">
      <c r="B184" s="106"/>
      <c r="C184" s="128" t="s">
        <v>126</v>
      </c>
      <c r="D184" s="129" t="s">
        <v>126</v>
      </c>
      <c r="E184" s="132"/>
      <c r="F184" s="131" t="s">
        <v>126</v>
      </c>
      <c r="G184" s="126"/>
      <c r="H184" s="127">
        <v>0</v>
      </c>
      <c r="I184" s="95"/>
    </row>
    <row r="185" spans="2:9" hidden="1" x14ac:dyDescent="0.25">
      <c r="B185" s="106"/>
      <c r="C185" s="128" t="s">
        <v>126</v>
      </c>
      <c r="D185" s="129" t="s">
        <v>126</v>
      </c>
      <c r="E185" s="132"/>
      <c r="F185" s="131" t="s">
        <v>126</v>
      </c>
      <c r="G185" s="126"/>
      <c r="H185" s="127">
        <v>0</v>
      </c>
      <c r="I185" s="95"/>
    </row>
    <row r="186" spans="2:9" hidden="1" x14ac:dyDescent="0.25">
      <c r="B186" s="106"/>
      <c r="C186" s="128" t="s">
        <v>126</v>
      </c>
      <c r="D186" s="129" t="s">
        <v>126</v>
      </c>
      <c r="E186" s="132"/>
      <c r="F186" s="131" t="s">
        <v>126</v>
      </c>
      <c r="G186" s="126"/>
      <c r="H186" s="127">
        <v>0</v>
      </c>
      <c r="I186" s="95"/>
    </row>
    <row r="187" spans="2:9" ht="15.75" hidden="1" thickBot="1" x14ac:dyDescent="0.3">
      <c r="B187" s="113"/>
      <c r="C187" s="133" t="s">
        <v>126</v>
      </c>
      <c r="D187" s="134" t="s">
        <v>126</v>
      </c>
      <c r="E187" s="135"/>
      <c r="F187" s="136" t="s">
        <v>126</v>
      </c>
      <c r="G187" s="137"/>
      <c r="H187" s="138">
        <v>0</v>
      </c>
      <c r="I187" s="119">
        <f>SUM(H182:H187)</f>
        <v>5628.32</v>
      </c>
    </row>
    <row r="188" spans="2:9" ht="15.75" hidden="1" thickBot="1" x14ac:dyDescent="0.3">
      <c r="B188" s="139"/>
      <c r="C188" s="120"/>
      <c r="D188" s="120"/>
      <c r="E188" s="120"/>
      <c r="F188" s="120"/>
      <c r="G188" s="147"/>
      <c r="H188" s="148"/>
      <c r="I188" s="95"/>
    </row>
    <row r="189" spans="2:9" ht="15.75" hidden="1" thickBot="1" x14ac:dyDescent="0.3">
      <c r="B189" s="97" t="s">
        <v>83</v>
      </c>
      <c r="C189" s="98" t="s">
        <v>103</v>
      </c>
      <c r="D189" s="98" t="s">
        <v>118</v>
      </c>
      <c r="E189" s="98" t="s">
        <v>104</v>
      </c>
      <c r="F189" s="98" t="s">
        <v>105</v>
      </c>
      <c r="G189" s="98" t="s">
        <v>87</v>
      </c>
      <c r="H189" s="99" t="s">
        <v>88</v>
      </c>
      <c r="I189" s="95"/>
    </row>
    <row r="190" spans="2:9" hidden="1" x14ac:dyDescent="0.25">
      <c r="B190" s="100" t="s">
        <v>127</v>
      </c>
      <c r="C190" s="123" t="s">
        <v>128</v>
      </c>
      <c r="D190" s="154">
        <v>98009.25925925927</v>
      </c>
      <c r="E190" s="125">
        <v>1.9644068935041981</v>
      </c>
      <c r="F190" s="109">
        <v>192530.06451612906</v>
      </c>
      <c r="G190" s="126">
        <v>12.5</v>
      </c>
      <c r="H190" s="127">
        <v>15402</v>
      </c>
      <c r="I190" s="95"/>
    </row>
    <row r="191" spans="2:9" hidden="1" x14ac:dyDescent="0.25">
      <c r="B191" s="106" t="s">
        <v>129</v>
      </c>
      <c r="C191" s="123" t="s">
        <v>130</v>
      </c>
      <c r="D191" s="154">
        <v>78407.407407407416</v>
      </c>
      <c r="E191" s="125">
        <v>1.9644068935041981</v>
      </c>
      <c r="F191" s="109">
        <v>154024.05161290325</v>
      </c>
      <c r="G191" s="126">
        <v>2.5</v>
      </c>
      <c r="H191" s="127">
        <v>61610</v>
      </c>
      <c r="I191" s="95"/>
    </row>
    <row r="192" spans="2:9" hidden="1" x14ac:dyDescent="0.25">
      <c r="B192" s="106" t="s">
        <v>131</v>
      </c>
      <c r="C192" s="128" t="s">
        <v>132</v>
      </c>
      <c r="D192" s="154">
        <v>39203.703703703701</v>
      </c>
      <c r="E192" s="130">
        <v>2.1641894327883344</v>
      </c>
      <c r="F192" s="131">
        <v>84844.241281720431</v>
      </c>
      <c r="G192" s="126">
        <v>2.5</v>
      </c>
      <c r="H192" s="127">
        <v>33938</v>
      </c>
      <c r="I192" s="95"/>
    </row>
    <row r="193" spans="2:9" hidden="1" x14ac:dyDescent="0.25">
      <c r="B193" s="106"/>
      <c r="C193" s="128" t="s">
        <v>126</v>
      </c>
      <c r="D193" s="154" t="s">
        <v>126</v>
      </c>
      <c r="E193" s="130" t="s">
        <v>126</v>
      </c>
      <c r="F193" s="131" t="s">
        <v>126</v>
      </c>
      <c r="G193" s="126" t="s">
        <v>126</v>
      </c>
      <c r="H193" s="127">
        <v>0</v>
      </c>
      <c r="I193" s="95"/>
    </row>
    <row r="194" spans="2:9" hidden="1" x14ac:dyDescent="0.25">
      <c r="B194" s="155"/>
      <c r="C194" s="128" t="s">
        <v>126</v>
      </c>
      <c r="D194" s="154" t="s">
        <v>126</v>
      </c>
      <c r="E194" s="130" t="s">
        <v>126</v>
      </c>
      <c r="F194" s="131" t="s">
        <v>126</v>
      </c>
      <c r="G194" s="126" t="s">
        <v>126</v>
      </c>
      <c r="H194" s="127">
        <v>0</v>
      </c>
      <c r="I194" s="95"/>
    </row>
    <row r="195" spans="2:9" hidden="1" x14ac:dyDescent="0.25">
      <c r="B195" s="155"/>
      <c r="C195" s="128" t="s">
        <v>126</v>
      </c>
      <c r="D195" s="154" t="s">
        <v>126</v>
      </c>
      <c r="E195" s="130" t="s">
        <v>126</v>
      </c>
      <c r="F195" s="131" t="s">
        <v>126</v>
      </c>
      <c r="G195" s="126" t="s">
        <v>126</v>
      </c>
      <c r="H195" s="127">
        <v>0</v>
      </c>
      <c r="I195" s="95"/>
    </row>
    <row r="196" spans="2:9" ht="15.75" hidden="1" thickBot="1" x14ac:dyDescent="0.3">
      <c r="B196" s="156"/>
      <c r="C196" s="133" t="s">
        <v>126</v>
      </c>
      <c r="D196" s="157" t="s">
        <v>126</v>
      </c>
      <c r="E196" s="158" t="s">
        <v>126</v>
      </c>
      <c r="F196" s="136" t="s">
        <v>126</v>
      </c>
      <c r="G196" s="137" t="s">
        <v>126</v>
      </c>
      <c r="H196" s="138">
        <v>0</v>
      </c>
      <c r="I196" s="146">
        <f>SUM(H190:H196)</f>
        <v>110950</v>
      </c>
    </row>
    <row r="197" spans="2:9" hidden="1" x14ac:dyDescent="0.25">
      <c r="B197" s="139"/>
      <c r="C197" s="93"/>
      <c r="D197" s="93"/>
      <c r="E197" s="93"/>
      <c r="F197" s="93"/>
      <c r="G197" s="94"/>
      <c r="H197" s="85"/>
      <c r="I197" s="95"/>
    </row>
    <row r="198" spans="2:9" ht="15.75" hidden="1" thickBot="1" x14ac:dyDescent="0.3">
      <c r="B198" s="139"/>
      <c r="C198" s="93"/>
      <c r="D198" s="93"/>
      <c r="E198" s="93"/>
      <c r="F198" s="159" t="s">
        <v>109</v>
      </c>
      <c r="G198" s="94"/>
      <c r="H198" s="85"/>
      <c r="I198" s="146">
        <f>SUM(I164:I196)</f>
        <v>216999.41999999998</v>
      </c>
    </row>
    <row r="199" spans="2:9" ht="15.75" hidden="1" thickBot="1" x14ac:dyDescent="0.3">
      <c r="B199" s="176"/>
      <c r="C199" s="177"/>
      <c r="D199" s="177"/>
      <c r="E199" s="177"/>
      <c r="F199" s="177"/>
      <c r="G199" s="177"/>
      <c r="H199" s="177"/>
      <c r="I199" s="178"/>
    </row>
    <row r="200" spans="2:9" ht="15.75" thickBot="1" x14ac:dyDescent="0.3"/>
    <row r="201" spans="2:9" x14ac:dyDescent="0.25">
      <c r="B201" s="213" t="s">
        <v>152</v>
      </c>
      <c r="C201" s="214"/>
      <c r="D201" s="214"/>
      <c r="E201" s="214"/>
      <c r="F201" s="214"/>
      <c r="G201" s="214"/>
      <c r="H201" s="214"/>
      <c r="I201" s="215"/>
    </row>
    <row r="202" spans="2:9" x14ac:dyDescent="0.25">
      <c r="B202" s="79"/>
      <c r="C202" s="80"/>
      <c r="D202" s="80"/>
      <c r="E202" s="80"/>
      <c r="F202" s="80"/>
      <c r="G202" s="80"/>
      <c r="H202" s="80"/>
      <c r="I202" s="81"/>
    </row>
    <row r="203" spans="2:9" x14ac:dyDescent="0.25">
      <c r="B203" s="79"/>
      <c r="C203" s="80"/>
      <c r="D203" s="80"/>
      <c r="E203" s="80"/>
      <c r="F203" s="80"/>
      <c r="G203" s="80"/>
      <c r="H203" s="80"/>
      <c r="I203" s="81"/>
    </row>
    <row r="204" spans="2:9" x14ac:dyDescent="0.25">
      <c r="B204" s="179"/>
      <c r="I204" s="180"/>
    </row>
    <row r="205" spans="2:9" ht="37.5" customHeight="1" x14ac:dyDescent="0.25">
      <c r="B205" s="87" t="s">
        <v>2</v>
      </c>
      <c r="C205" s="88" t="s">
        <v>40</v>
      </c>
      <c r="D205" s="89" t="s">
        <v>153</v>
      </c>
      <c r="E205" s="89"/>
      <c r="F205" s="89"/>
      <c r="G205" s="88" t="s">
        <v>82</v>
      </c>
      <c r="H205" s="90" t="s">
        <v>120</v>
      </c>
      <c r="I205" s="91"/>
    </row>
    <row r="206" spans="2:9" x14ac:dyDescent="0.25">
      <c r="B206" s="92"/>
      <c r="C206" s="93"/>
      <c r="D206" s="93"/>
      <c r="E206" s="93"/>
      <c r="F206" s="93"/>
      <c r="G206" s="94"/>
      <c r="H206" s="85"/>
      <c r="I206" s="95"/>
    </row>
    <row r="207" spans="2:9" x14ac:dyDescent="0.25">
      <c r="B207" s="92"/>
      <c r="C207" s="93"/>
      <c r="D207" s="93"/>
      <c r="E207" s="93"/>
      <c r="F207" s="93"/>
      <c r="G207" s="94"/>
      <c r="H207" s="96"/>
      <c r="I207" s="95"/>
    </row>
    <row r="208" spans="2:9" ht="15.75" thickBot="1" x14ac:dyDescent="0.3">
      <c r="B208" s="92"/>
      <c r="C208" s="93"/>
      <c r="D208" s="93"/>
      <c r="E208" s="93"/>
      <c r="F208" s="93"/>
      <c r="G208" s="94"/>
      <c r="H208" s="85"/>
      <c r="I208" s="95"/>
    </row>
    <row r="209" spans="2:9" ht="15.75" thickBot="1" x14ac:dyDescent="0.3">
      <c r="B209" s="97" t="s">
        <v>83</v>
      </c>
      <c r="C209" s="98" t="s">
        <v>84</v>
      </c>
      <c r="D209" s="98" t="s">
        <v>82</v>
      </c>
      <c r="E209" s="98" t="s">
        <v>85</v>
      </c>
      <c r="F209" s="98" t="s">
        <v>86</v>
      </c>
      <c r="G209" s="98" t="s">
        <v>87</v>
      </c>
      <c r="H209" s="99" t="s">
        <v>88</v>
      </c>
      <c r="I209" s="95"/>
    </row>
    <row r="210" spans="2:9" ht="15.75" thickBot="1" x14ac:dyDescent="0.3">
      <c r="B210" s="100" t="s">
        <v>121</v>
      </c>
      <c r="C210" s="107" t="s">
        <v>113</v>
      </c>
      <c r="D210" s="102" t="s">
        <v>90</v>
      </c>
      <c r="E210" s="102">
        <v>1</v>
      </c>
      <c r="F210" s="103">
        <f>I248</f>
        <v>34572.75</v>
      </c>
      <c r="G210" s="104">
        <v>0.1</v>
      </c>
      <c r="H210" s="105">
        <f>F210*G210</f>
        <v>3457.2750000000001</v>
      </c>
      <c r="I210" s="95"/>
    </row>
    <row r="211" spans="2:9" x14ac:dyDescent="0.25">
      <c r="B211" s="106"/>
      <c r="C211" s="107" t="s">
        <v>126</v>
      </c>
      <c r="D211" s="108" t="s">
        <v>126</v>
      </c>
      <c r="E211" s="108"/>
      <c r="F211" s="109" t="s">
        <v>126</v>
      </c>
      <c r="G211" s="110"/>
      <c r="H211" s="105">
        <v>0</v>
      </c>
      <c r="I211" s="95"/>
    </row>
    <row r="212" spans="2:9" x14ac:dyDescent="0.25">
      <c r="B212" s="106"/>
      <c r="C212" t="s">
        <v>126</v>
      </c>
      <c r="D212" s="108" t="s">
        <v>126</v>
      </c>
      <c r="E212" s="108"/>
      <c r="F212" s="109" t="s">
        <v>126</v>
      </c>
      <c r="G212" s="110"/>
      <c r="H212" s="112">
        <v>0</v>
      </c>
      <c r="I212" s="95"/>
    </row>
    <row r="213" spans="2:9" x14ac:dyDescent="0.25">
      <c r="B213" s="106"/>
      <c r="C213" t="s">
        <v>126</v>
      </c>
      <c r="D213" s="108" t="s">
        <v>126</v>
      </c>
      <c r="E213" s="108"/>
      <c r="F213" s="109" t="s">
        <v>126</v>
      </c>
      <c r="G213" s="110"/>
      <c r="H213" s="112">
        <v>0</v>
      </c>
      <c r="I213" s="95"/>
    </row>
    <row r="214" spans="2:9" x14ac:dyDescent="0.25">
      <c r="B214" s="106"/>
      <c r="C214" s="107" t="s">
        <v>126</v>
      </c>
      <c r="D214" s="108" t="s">
        <v>126</v>
      </c>
      <c r="E214" s="108"/>
      <c r="F214" s="109" t="s">
        <v>126</v>
      </c>
      <c r="G214" s="110"/>
      <c r="H214" s="112">
        <v>0</v>
      </c>
      <c r="I214" s="95"/>
    </row>
    <row r="215" spans="2:9" ht="15.75" thickBot="1" x14ac:dyDescent="0.3">
      <c r="B215" s="106"/>
      <c r="C215" s="107" t="s">
        <v>126</v>
      </c>
      <c r="D215" s="108" t="s">
        <v>126</v>
      </c>
      <c r="E215" s="108"/>
      <c r="F215" s="109" t="s">
        <v>126</v>
      </c>
      <c r="G215" s="110"/>
      <c r="H215" s="112">
        <v>0</v>
      </c>
      <c r="I215" s="95"/>
    </row>
    <row r="216" spans="2:9" ht="15.75" thickBot="1" x14ac:dyDescent="0.3">
      <c r="B216" s="113"/>
      <c r="C216" s="114" t="s">
        <v>126</v>
      </c>
      <c r="D216" s="115" t="s">
        <v>126</v>
      </c>
      <c r="E216" s="115"/>
      <c r="F216" s="116" t="s">
        <v>126</v>
      </c>
      <c r="G216" s="117"/>
      <c r="H216" s="118">
        <v>0</v>
      </c>
      <c r="I216" s="119">
        <f>SUM(H210:H216)</f>
        <v>3457.2750000000001</v>
      </c>
    </row>
    <row r="217" spans="2:9" ht="15.75" thickBot="1" x14ac:dyDescent="0.3">
      <c r="B217" s="92"/>
      <c r="C217" s="120"/>
      <c r="D217" s="121"/>
      <c r="E217" s="120"/>
      <c r="F217" s="120"/>
      <c r="G217" s="121"/>
      <c r="H217" s="122"/>
      <c r="I217" s="95"/>
    </row>
    <row r="218" spans="2:9" ht="15.75" thickBot="1" x14ac:dyDescent="0.3">
      <c r="B218" s="97" t="s">
        <v>83</v>
      </c>
      <c r="C218" s="98" t="s">
        <v>93</v>
      </c>
      <c r="D218" s="98" t="s">
        <v>82</v>
      </c>
      <c r="E218" s="98" t="s">
        <v>85</v>
      </c>
      <c r="F218" s="98" t="s">
        <v>94</v>
      </c>
      <c r="G218" s="98" t="s">
        <v>95</v>
      </c>
      <c r="H218" s="99" t="s">
        <v>88</v>
      </c>
      <c r="I218" s="95"/>
    </row>
    <row r="219" spans="2:9" x14ac:dyDescent="0.25">
      <c r="B219" s="100"/>
      <c r="C219" s="123" t="s">
        <v>126</v>
      </c>
      <c r="D219" s="124" t="s">
        <v>126</v>
      </c>
      <c r="E219" s="167"/>
      <c r="F219" s="109" t="s">
        <v>126</v>
      </c>
      <c r="G219" s="126"/>
      <c r="H219" s="127">
        <v>0</v>
      </c>
      <c r="I219" s="95"/>
    </row>
    <row r="220" spans="2:9" x14ac:dyDescent="0.25">
      <c r="B220" s="106"/>
      <c r="C220" s="128" t="s">
        <v>126</v>
      </c>
      <c r="D220" s="129" t="s">
        <v>126</v>
      </c>
      <c r="E220" s="132"/>
      <c r="F220" s="131" t="s">
        <v>126</v>
      </c>
      <c r="G220" s="126"/>
      <c r="H220" s="127">
        <v>0</v>
      </c>
      <c r="I220" s="95"/>
    </row>
    <row r="221" spans="2:9" x14ac:dyDescent="0.25">
      <c r="B221" s="106"/>
      <c r="C221" s="128" t="s">
        <v>126</v>
      </c>
      <c r="D221" s="129" t="s">
        <v>126</v>
      </c>
      <c r="E221" s="132"/>
      <c r="F221" s="131" t="s">
        <v>126</v>
      </c>
      <c r="G221" s="126"/>
      <c r="H221" s="127">
        <v>0</v>
      </c>
      <c r="I221" s="95"/>
    </row>
    <row r="222" spans="2:9" x14ac:dyDescent="0.25">
      <c r="B222" s="106"/>
      <c r="C222" s="128" t="s">
        <v>126</v>
      </c>
      <c r="D222" s="129" t="s">
        <v>126</v>
      </c>
      <c r="E222" s="132"/>
      <c r="F222" s="131" t="s">
        <v>126</v>
      </c>
      <c r="G222" s="126"/>
      <c r="H222" s="127">
        <v>0</v>
      </c>
      <c r="I222" s="95"/>
    </row>
    <row r="223" spans="2:9" x14ac:dyDescent="0.25">
      <c r="B223" s="106"/>
      <c r="C223" s="128" t="s">
        <v>126</v>
      </c>
      <c r="D223" s="129" t="s">
        <v>126</v>
      </c>
      <c r="E223" s="132"/>
      <c r="F223" s="131" t="s">
        <v>126</v>
      </c>
      <c r="G223" s="126"/>
      <c r="H223" s="127">
        <v>0</v>
      </c>
      <c r="I223" s="95"/>
    </row>
    <row r="224" spans="2:9" x14ac:dyDescent="0.25">
      <c r="B224" s="106"/>
      <c r="C224" s="128" t="s">
        <v>126</v>
      </c>
      <c r="D224" s="129" t="s">
        <v>126</v>
      </c>
      <c r="E224" s="132"/>
      <c r="F224" s="131" t="s">
        <v>126</v>
      </c>
      <c r="G224" s="126"/>
      <c r="H224" s="127">
        <v>0</v>
      </c>
      <c r="I224" s="95"/>
    </row>
    <row r="225" spans="2:9" x14ac:dyDescent="0.25">
      <c r="B225" s="106"/>
      <c r="C225" s="128" t="s">
        <v>126</v>
      </c>
      <c r="D225" s="129" t="s">
        <v>126</v>
      </c>
      <c r="E225" s="132"/>
      <c r="F225" s="131" t="s">
        <v>126</v>
      </c>
      <c r="G225" s="126"/>
      <c r="H225" s="127">
        <v>0</v>
      </c>
      <c r="I225" s="95"/>
    </row>
    <row r="226" spans="2:9" x14ac:dyDescent="0.25">
      <c r="B226" s="106"/>
      <c r="C226" s="128" t="s">
        <v>126</v>
      </c>
      <c r="D226" s="129" t="s">
        <v>126</v>
      </c>
      <c r="E226" s="132"/>
      <c r="F226" s="131" t="s">
        <v>126</v>
      </c>
      <c r="G226" s="126"/>
      <c r="H226" s="127">
        <v>0</v>
      </c>
      <c r="I226" s="95"/>
    </row>
    <row r="227" spans="2:9" x14ac:dyDescent="0.25">
      <c r="B227" s="106"/>
      <c r="C227" s="128" t="s">
        <v>126</v>
      </c>
      <c r="D227" s="129" t="s">
        <v>126</v>
      </c>
      <c r="E227" s="132"/>
      <c r="F227" s="131" t="s">
        <v>126</v>
      </c>
      <c r="G227" s="126"/>
      <c r="H227" s="127">
        <v>0</v>
      </c>
      <c r="I227" s="95"/>
    </row>
    <row r="228" spans="2:9" x14ac:dyDescent="0.25">
      <c r="B228" s="106"/>
      <c r="C228" s="128" t="s">
        <v>126</v>
      </c>
      <c r="D228" s="129" t="s">
        <v>126</v>
      </c>
      <c r="E228" s="132"/>
      <c r="F228" s="131" t="s">
        <v>126</v>
      </c>
      <c r="G228" s="126"/>
      <c r="H228" s="127">
        <v>0</v>
      </c>
      <c r="I228" s="95"/>
    </row>
    <row r="229" spans="2:9" x14ac:dyDescent="0.25">
      <c r="B229" s="106"/>
      <c r="C229" s="128" t="s">
        <v>126</v>
      </c>
      <c r="D229" s="129" t="s">
        <v>126</v>
      </c>
      <c r="E229" s="132"/>
      <c r="F229" s="131" t="s">
        <v>126</v>
      </c>
      <c r="G229" s="126"/>
      <c r="H229" s="127">
        <v>0</v>
      </c>
      <c r="I229" s="95"/>
    </row>
    <row r="230" spans="2:9" ht="15.75" thickBot="1" x14ac:dyDescent="0.3">
      <c r="B230" s="106"/>
      <c r="C230" s="128" t="s">
        <v>126</v>
      </c>
      <c r="D230" s="129" t="s">
        <v>126</v>
      </c>
      <c r="E230" s="132"/>
      <c r="F230" s="131" t="s">
        <v>126</v>
      </c>
      <c r="G230" s="126"/>
      <c r="H230" s="127">
        <v>0</v>
      </c>
      <c r="I230" s="95"/>
    </row>
    <row r="231" spans="2:9" ht="15.75" thickBot="1" x14ac:dyDescent="0.3">
      <c r="B231" s="113"/>
      <c r="C231" s="133" t="s">
        <v>126</v>
      </c>
      <c r="D231" s="134" t="s">
        <v>126</v>
      </c>
      <c r="E231" s="135"/>
      <c r="F231" s="136" t="s">
        <v>126</v>
      </c>
      <c r="G231" s="137"/>
      <c r="H231" s="138">
        <v>0</v>
      </c>
      <c r="I231" s="119">
        <f>SUM(H219:H231)</f>
        <v>0</v>
      </c>
    </row>
    <row r="232" spans="2:9" ht="15.75" thickBot="1" x14ac:dyDescent="0.3">
      <c r="B232" s="139"/>
      <c r="C232" s="120"/>
      <c r="D232" s="120"/>
      <c r="E232" s="120"/>
      <c r="F232" s="120"/>
      <c r="G232" s="121"/>
      <c r="H232" s="122"/>
      <c r="I232" s="95"/>
    </row>
    <row r="233" spans="2:9" ht="15.75" thickBot="1" x14ac:dyDescent="0.3">
      <c r="B233" s="97" t="s">
        <v>83</v>
      </c>
      <c r="C233" s="98" t="s">
        <v>101</v>
      </c>
      <c r="D233" s="98" t="s">
        <v>82</v>
      </c>
      <c r="E233" s="98" t="s">
        <v>85</v>
      </c>
      <c r="F233" s="98" t="s">
        <v>94</v>
      </c>
      <c r="G233" s="98" t="s">
        <v>102</v>
      </c>
      <c r="H233" s="99" t="s">
        <v>88</v>
      </c>
      <c r="I233" s="95"/>
    </row>
    <row r="234" spans="2:9" x14ac:dyDescent="0.25">
      <c r="B234" s="100"/>
      <c r="C234" s="107" t="s">
        <v>126</v>
      </c>
      <c r="D234" s="141" t="s">
        <v>126</v>
      </c>
      <c r="E234" s="142"/>
      <c r="F234" s="143" t="s">
        <v>126</v>
      </c>
      <c r="G234" s="144"/>
      <c r="H234" s="145">
        <v>0</v>
      </c>
      <c r="I234" s="95"/>
    </row>
    <row r="235" spans="2:9" x14ac:dyDescent="0.25">
      <c r="B235" s="106"/>
      <c r="C235" s="128" t="s">
        <v>126</v>
      </c>
      <c r="D235" s="129" t="s">
        <v>126</v>
      </c>
      <c r="E235" s="132"/>
      <c r="F235" s="131" t="s">
        <v>126</v>
      </c>
      <c r="G235" s="126"/>
      <c r="H235" s="127">
        <v>0</v>
      </c>
      <c r="I235" s="95"/>
    </row>
    <row r="236" spans="2:9" x14ac:dyDescent="0.25">
      <c r="B236" s="106"/>
      <c r="C236" s="128" t="s">
        <v>126</v>
      </c>
      <c r="D236" s="129" t="s">
        <v>126</v>
      </c>
      <c r="E236" s="132"/>
      <c r="F236" s="131" t="s">
        <v>126</v>
      </c>
      <c r="G236" s="126"/>
      <c r="H236" s="127">
        <v>0</v>
      </c>
      <c r="I236" s="95"/>
    </row>
    <row r="237" spans="2:9" x14ac:dyDescent="0.25">
      <c r="B237" s="106"/>
      <c r="C237" s="128" t="s">
        <v>126</v>
      </c>
      <c r="D237" s="129" t="s">
        <v>126</v>
      </c>
      <c r="E237" s="132"/>
      <c r="F237" s="131" t="s">
        <v>126</v>
      </c>
      <c r="G237" s="126"/>
      <c r="H237" s="127">
        <v>0</v>
      </c>
      <c r="I237" s="95"/>
    </row>
    <row r="238" spans="2:9" ht="15.75" thickBot="1" x14ac:dyDescent="0.3">
      <c r="B238" s="106"/>
      <c r="C238" s="128" t="s">
        <v>126</v>
      </c>
      <c r="D238" s="129" t="s">
        <v>126</v>
      </c>
      <c r="E238" s="132"/>
      <c r="F238" s="131" t="s">
        <v>126</v>
      </c>
      <c r="G238" s="126"/>
      <c r="H238" s="127">
        <v>0</v>
      </c>
      <c r="I238" s="95"/>
    </row>
    <row r="239" spans="2:9" ht="15.75" thickBot="1" x14ac:dyDescent="0.3">
      <c r="B239" s="113"/>
      <c r="C239" s="133" t="s">
        <v>126</v>
      </c>
      <c r="D239" s="134" t="s">
        <v>126</v>
      </c>
      <c r="E239" s="135"/>
      <c r="F239" s="136" t="s">
        <v>126</v>
      </c>
      <c r="G239" s="137"/>
      <c r="H239" s="138">
        <v>0</v>
      </c>
      <c r="I239" s="119">
        <f>SUM(H234:H239)</f>
        <v>0</v>
      </c>
    </row>
    <row r="240" spans="2:9" ht="15.75" thickBot="1" x14ac:dyDescent="0.3">
      <c r="B240" s="139"/>
      <c r="C240" s="120"/>
      <c r="D240" s="120"/>
      <c r="E240" s="120"/>
      <c r="F240" s="120"/>
      <c r="G240" s="147"/>
      <c r="H240" s="148"/>
      <c r="I240" s="95"/>
    </row>
    <row r="241" spans="2:9" ht="15.75" thickBot="1" x14ac:dyDescent="0.3">
      <c r="B241" s="97" t="s">
        <v>83</v>
      </c>
      <c r="C241" s="98" t="s">
        <v>103</v>
      </c>
      <c r="D241" s="98" t="s">
        <v>118</v>
      </c>
      <c r="E241" s="98" t="s">
        <v>104</v>
      </c>
      <c r="F241" s="98" t="s">
        <v>105</v>
      </c>
      <c r="G241" s="98" t="s">
        <v>87</v>
      </c>
      <c r="H241" s="99" t="s">
        <v>88</v>
      </c>
      <c r="I241" s="95"/>
    </row>
    <row r="242" spans="2:9" x14ac:dyDescent="0.25">
      <c r="B242" s="100"/>
      <c r="C242" s="123" t="s">
        <v>108</v>
      </c>
      <c r="D242" s="154" t="s">
        <v>107</v>
      </c>
      <c r="E242" s="125"/>
      <c r="F242" s="109">
        <v>46097</v>
      </c>
      <c r="G242" s="126">
        <v>0.75</v>
      </c>
      <c r="H242" s="127">
        <f>F242*G242</f>
        <v>34572.75</v>
      </c>
      <c r="I242" s="95"/>
    </row>
    <row r="243" spans="2:9" x14ac:dyDescent="0.25">
      <c r="B243" s="106"/>
      <c r="C243" s="123"/>
      <c r="D243" s="154"/>
      <c r="E243" s="125"/>
      <c r="F243" s="109"/>
      <c r="G243" s="126"/>
      <c r="H243" s="127"/>
      <c r="I243" s="95"/>
    </row>
    <row r="244" spans="2:9" x14ac:dyDescent="0.25">
      <c r="B244" s="106"/>
      <c r="C244" s="128"/>
      <c r="D244" s="154"/>
      <c r="E244" s="130"/>
      <c r="F244" s="131"/>
      <c r="G244" s="126"/>
      <c r="H244" s="127"/>
      <c r="I244" s="95"/>
    </row>
    <row r="245" spans="2:9" x14ac:dyDescent="0.25">
      <c r="B245" s="106"/>
      <c r="C245" s="128" t="s">
        <v>126</v>
      </c>
      <c r="D245" s="154" t="s">
        <v>126</v>
      </c>
      <c r="E245" s="130" t="s">
        <v>126</v>
      </c>
      <c r="F245" s="131" t="s">
        <v>126</v>
      </c>
      <c r="G245" s="126" t="s">
        <v>126</v>
      </c>
      <c r="H245" s="127">
        <v>0</v>
      </c>
      <c r="I245" s="95"/>
    </row>
    <row r="246" spans="2:9" x14ac:dyDescent="0.25">
      <c r="B246" s="155"/>
      <c r="C246" s="128" t="s">
        <v>126</v>
      </c>
      <c r="D246" s="154" t="s">
        <v>126</v>
      </c>
      <c r="E246" s="130" t="s">
        <v>126</v>
      </c>
      <c r="F246" s="131" t="s">
        <v>126</v>
      </c>
      <c r="G246" s="126" t="s">
        <v>126</v>
      </c>
      <c r="H246" s="127">
        <v>0</v>
      </c>
      <c r="I246" s="95"/>
    </row>
    <row r="247" spans="2:9" ht="15.75" thickBot="1" x14ac:dyDescent="0.3">
      <c r="B247" s="155"/>
      <c r="C247" s="128" t="s">
        <v>126</v>
      </c>
      <c r="D247" s="154" t="s">
        <v>126</v>
      </c>
      <c r="E247" s="130" t="s">
        <v>126</v>
      </c>
      <c r="F247" s="131" t="s">
        <v>126</v>
      </c>
      <c r="G247" s="126" t="s">
        <v>126</v>
      </c>
      <c r="H247" s="127">
        <v>0</v>
      </c>
      <c r="I247" s="95"/>
    </row>
    <row r="248" spans="2:9" ht="15.75" thickBot="1" x14ac:dyDescent="0.3">
      <c r="B248" s="156"/>
      <c r="C248" s="133" t="s">
        <v>126</v>
      </c>
      <c r="D248" s="157" t="s">
        <v>126</v>
      </c>
      <c r="E248" s="158" t="s">
        <v>126</v>
      </c>
      <c r="F248" s="136" t="s">
        <v>126</v>
      </c>
      <c r="G248" s="137" t="s">
        <v>126</v>
      </c>
      <c r="H248" s="138">
        <v>0</v>
      </c>
      <c r="I248" s="146">
        <f>SUM(H242:H248)</f>
        <v>34572.75</v>
      </c>
    </row>
    <row r="249" spans="2:9" ht="15.75" thickBot="1" x14ac:dyDescent="0.3">
      <c r="B249" s="139"/>
      <c r="C249" s="93"/>
      <c r="D249" s="93"/>
      <c r="E249" s="93"/>
      <c r="F249" s="93"/>
      <c r="G249" s="94"/>
      <c r="H249" s="85"/>
      <c r="I249" s="95"/>
    </row>
    <row r="250" spans="2:9" ht="15.75" thickBot="1" x14ac:dyDescent="0.3">
      <c r="B250" s="139"/>
      <c r="C250" s="93"/>
      <c r="D250" s="93"/>
      <c r="E250" s="93"/>
      <c r="F250" s="159" t="s">
        <v>109</v>
      </c>
      <c r="G250" s="94"/>
      <c r="H250" s="85"/>
      <c r="I250" s="146">
        <f>SUM(I216:I248)</f>
        <v>38030.025000000001</v>
      </c>
    </row>
    <row r="251" spans="2:9" ht="15.75" thickBot="1" x14ac:dyDescent="0.3">
      <c r="B251" s="176"/>
      <c r="C251" s="177"/>
      <c r="D251" s="177"/>
      <c r="E251" s="177"/>
      <c r="F251" s="177"/>
      <c r="G251" s="177"/>
      <c r="H251" s="177"/>
      <c r="I251" s="178"/>
    </row>
    <row r="252" spans="2:9" hidden="1" x14ac:dyDescent="0.25"/>
    <row r="253" spans="2:9" hidden="1" x14ac:dyDescent="0.25">
      <c r="B253" s="173"/>
      <c r="C253" s="174"/>
      <c r="D253" s="174"/>
      <c r="E253" s="174"/>
      <c r="F253" s="174"/>
      <c r="G253" s="174"/>
      <c r="H253" s="174"/>
      <c r="I253" s="175"/>
    </row>
    <row r="254" spans="2:9" ht="25.5" hidden="1" customHeight="1" x14ac:dyDescent="0.25">
      <c r="B254" s="87" t="s">
        <v>2</v>
      </c>
      <c r="C254" s="88" t="s">
        <v>154</v>
      </c>
      <c r="D254" s="89" t="s">
        <v>155</v>
      </c>
      <c r="E254" s="89"/>
      <c r="F254" s="89"/>
      <c r="G254" s="88" t="s">
        <v>82</v>
      </c>
      <c r="H254" s="90" t="s">
        <v>156</v>
      </c>
      <c r="I254" s="91"/>
    </row>
    <row r="255" spans="2:9" hidden="1" x14ac:dyDescent="0.25">
      <c r="B255" s="92"/>
      <c r="C255" s="93"/>
      <c r="D255" s="93"/>
      <c r="E255" s="93"/>
      <c r="F255" s="93"/>
      <c r="G255" s="94"/>
      <c r="H255" s="85"/>
      <c r="I255" s="95"/>
    </row>
    <row r="256" spans="2:9" hidden="1" x14ac:dyDescent="0.25">
      <c r="B256" s="92"/>
      <c r="C256" s="93"/>
      <c r="D256" s="93"/>
      <c r="E256" s="93"/>
      <c r="F256" s="93"/>
      <c r="G256" s="94"/>
      <c r="H256" s="96"/>
      <c r="I256" s="95"/>
    </row>
    <row r="257" spans="2:9" hidden="1" x14ac:dyDescent="0.25">
      <c r="B257" s="92"/>
      <c r="C257" s="93"/>
      <c r="D257" s="93"/>
      <c r="E257" s="93"/>
      <c r="F257" s="93"/>
      <c r="G257" s="94"/>
      <c r="H257" s="85"/>
      <c r="I257" s="95"/>
    </row>
    <row r="258" spans="2:9" ht="15.75" hidden="1" thickBot="1" x14ac:dyDescent="0.3">
      <c r="B258" s="97" t="s">
        <v>83</v>
      </c>
      <c r="C258" s="98" t="s">
        <v>84</v>
      </c>
      <c r="D258" s="98" t="s">
        <v>82</v>
      </c>
      <c r="E258" s="98" t="s">
        <v>85</v>
      </c>
      <c r="F258" s="98" t="s">
        <v>86</v>
      </c>
      <c r="G258" s="98" t="s">
        <v>87</v>
      </c>
      <c r="H258" s="99" t="s">
        <v>88</v>
      </c>
      <c r="I258" s="95"/>
    </row>
    <row r="259" spans="2:9" hidden="1" x14ac:dyDescent="0.25">
      <c r="B259" s="100"/>
      <c r="C259" s="107" t="s">
        <v>113</v>
      </c>
      <c r="D259" s="102" t="s">
        <v>90</v>
      </c>
      <c r="E259" s="102"/>
      <c r="F259" s="103">
        <f>I297</f>
        <v>50706.700000000004</v>
      </c>
      <c r="G259" s="104">
        <v>0.02</v>
      </c>
      <c r="H259" s="105">
        <f>F259*G259</f>
        <v>1014.1340000000001</v>
      </c>
      <c r="I259" s="95"/>
    </row>
    <row r="260" spans="2:9" hidden="1" x14ac:dyDescent="0.25">
      <c r="B260" s="106"/>
      <c r="C260" s="107" t="s">
        <v>114</v>
      </c>
      <c r="D260" s="108" t="s">
        <v>115</v>
      </c>
      <c r="E260" s="108"/>
      <c r="F260" s="109">
        <v>136000</v>
      </c>
      <c r="G260" s="110">
        <v>8.4000000000000005E-2</v>
      </c>
      <c r="H260" s="105">
        <f>F260*G260</f>
        <v>11424</v>
      </c>
      <c r="I260" s="95"/>
    </row>
    <row r="261" spans="2:9" hidden="1" x14ac:dyDescent="0.25">
      <c r="B261" s="106"/>
      <c r="C261" s="107"/>
      <c r="D261" s="108"/>
      <c r="E261" s="108"/>
      <c r="F261" s="109"/>
      <c r="G261" s="110"/>
      <c r="H261" s="112"/>
      <c r="I261" s="95"/>
    </row>
    <row r="262" spans="2:9" hidden="1" x14ac:dyDescent="0.25">
      <c r="B262" s="106"/>
      <c r="C262" s="107"/>
      <c r="D262" s="108"/>
      <c r="E262" s="108"/>
      <c r="F262" s="109"/>
      <c r="G262" s="110"/>
      <c r="H262" s="112"/>
      <c r="I262" s="95"/>
    </row>
    <row r="263" spans="2:9" hidden="1" x14ac:dyDescent="0.25">
      <c r="B263" s="106"/>
      <c r="C263" s="107"/>
      <c r="D263" s="108"/>
      <c r="E263" s="108"/>
      <c r="F263" s="109"/>
      <c r="G263" s="110"/>
      <c r="H263" s="112"/>
      <c r="I263" s="95"/>
    </row>
    <row r="264" spans="2:9" hidden="1" x14ac:dyDescent="0.25">
      <c r="B264" s="106"/>
      <c r="C264" s="107"/>
      <c r="D264" s="108"/>
      <c r="E264" s="108"/>
      <c r="F264" s="109"/>
      <c r="G264" s="110"/>
      <c r="H264" s="112"/>
      <c r="I264" s="95"/>
    </row>
    <row r="265" spans="2:9" ht="15.75" hidden="1" thickBot="1" x14ac:dyDescent="0.3">
      <c r="B265" s="113"/>
      <c r="C265" s="114"/>
      <c r="D265" s="115"/>
      <c r="E265" s="115"/>
      <c r="F265" s="116"/>
      <c r="G265" s="117"/>
      <c r="H265" s="118"/>
      <c r="I265" s="119">
        <f>SUM(H259:H265)</f>
        <v>12438.134</v>
      </c>
    </row>
    <row r="266" spans="2:9" ht="15.75" hidden="1" thickBot="1" x14ac:dyDescent="0.3">
      <c r="B266" s="92"/>
      <c r="C266" s="120"/>
      <c r="D266" s="121"/>
      <c r="E266" s="120"/>
      <c r="F266" s="120"/>
      <c r="G266" s="121"/>
      <c r="H266" s="122"/>
      <c r="I266" s="95"/>
    </row>
    <row r="267" spans="2:9" ht="15.75" hidden="1" thickBot="1" x14ac:dyDescent="0.3">
      <c r="B267" s="97" t="s">
        <v>83</v>
      </c>
      <c r="C267" s="98" t="s">
        <v>93</v>
      </c>
      <c r="D267" s="98" t="s">
        <v>82</v>
      </c>
      <c r="E267" s="98" t="s">
        <v>85</v>
      </c>
      <c r="F267" s="98" t="s">
        <v>94</v>
      </c>
      <c r="G267" s="98" t="s">
        <v>95</v>
      </c>
      <c r="H267" s="99" t="s">
        <v>88</v>
      </c>
      <c r="I267" s="95"/>
    </row>
    <row r="268" spans="2:9" hidden="1" x14ac:dyDescent="0.25">
      <c r="B268" s="100"/>
      <c r="C268" s="123"/>
      <c r="D268" s="124"/>
      <c r="E268" s="167"/>
      <c r="F268" s="109"/>
      <c r="G268" s="126"/>
      <c r="H268" s="127"/>
      <c r="I268" s="95"/>
    </row>
    <row r="269" spans="2:9" hidden="1" x14ac:dyDescent="0.25">
      <c r="B269" s="106"/>
      <c r="C269" s="128"/>
      <c r="D269" s="129"/>
      <c r="E269" s="132"/>
      <c r="F269" s="131"/>
      <c r="G269" s="126"/>
      <c r="H269" s="127"/>
      <c r="I269" s="95"/>
    </row>
    <row r="270" spans="2:9" hidden="1" x14ac:dyDescent="0.25">
      <c r="B270" s="106"/>
      <c r="C270" s="128"/>
      <c r="D270" s="129"/>
      <c r="E270" s="132"/>
      <c r="F270" s="131"/>
      <c r="G270" s="126"/>
      <c r="H270" s="127"/>
      <c r="I270" s="95"/>
    </row>
    <row r="271" spans="2:9" hidden="1" x14ac:dyDescent="0.25">
      <c r="B271" s="106"/>
      <c r="C271" s="128"/>
      <c r="D271" s="129"/>
      <c r="E271" s="132"/>
      <c r="F271" s="131"/>
      <c r="G271" s="126"/>
      <c r="H271" s="127"/>
      <c r="I271" s="95"/>
    </row>
    <row r="272" spans="2:9" hidden="1" x14ac:dyDescent="0.25">
      <c r="B272" s="106"/>
      <c r="C272" s="128"/>
      <c r="D272" s="129"/>
      <c r="E272" s="132"/>
      <c r="F272" s="131"/>
      <c r="G272" s="126"/>
      <c r="H272" s="127"/>
      <c r="I272" s="95"/>
    </row>
    <row r="273" spans="2:9" hidden="1" x14ac:dyDescent="0.25">
      <c r="B273" s="106"/>
      <c r="C273" s="128"/>
      <c r="D273" s="129"/>
      <c r="E273" s="132"/>
      <c r="F273" s="131"/>
      <c r="G273" s="126"/>
      <c r="H273" s="127"/>
      <c r="I273" s="95"/>
    </row>
    <row r="274" spans="2:9" hidden="1" x14ac:dyDescent="0.25">
      <c r="B274" s="106"/>
      <c r="C274" s="128"/>
      <c r="D274" s="129"/>
      <c r="E274" s="132"/>
      <c r="F274" s="131"/>
      <c r="G274" s="126"/>
      <c r="H274" s="127"/>
      <c r="I274" s="95"/>
    </row>
    <row r="275" spans="2:9" hidden="1" x14ac:dyDescent="0.25">
      <c r="B275" s="106"/>
      <c r="C275" s="128"/>
      <c r="D275" s="129"/>
      <c r="E275" s="132"/>
      <c r="F275" s="131"/>
      <c r="G275" s="126"/>
      <c r="H275" s="127"/>
      <c r="I275" s="95"/>
    </row>
    <row r="276" spans="2:9" hidden="1" x14ac:dyDescent="0.25">
      <c r="B276" s="106"/>
      <c r="C276" s="128"/>
      <c r="D276" s="129"/>
      <c r="E276" s="132"/>
      <c r="F276" s="131"/>
      <c r="G276" s="126"/>
      <c r="H276" s="127"/>
      <c r="I276" s="95"/>
    </row>
    <row r="277" spans="2:9" hidden="1" x14ac:dyDescent="0.25">
      <c r="B277" s="106"/>
      <c r="C277" s="128"/>
      <c r="D277" s="129"/>
      <c r="E277" s="132"/>
      <c r="F277" s="131"/>
      <c r="G277" s="126"/>
      <c r="H277" s="127"/>
      <c r="I277" s="95"/>
    </row>
    <row r="278" spans="2:9" hidden="1" x14ac:dyDescent="0.25">
      <c r="B278" s="106"/>
      <c r="C278" s="128"/>
      <c r="D278" s="129"/>
      <c r="E278" s="132"/>
      <c r="F278" s="131"/>
      <c r="G278" s="126"/>
      <c r="H278" s="127"/>
      <c r="I278" s="95"/>
    </row>
    <row r="279" spans="2:9" hidden="1" x14ac:dyDescent="0.25">
      <c r="B279" s="106"/>
      <c r="C279" s="128"/>
      <c r="D279" s="129"/>
      <c r="E279" s="132"/>
      <c r="F279" s="131"/>
      <c r="G279" s="126"/>
      <c r="H279" s="127"/>
      <c r="I279" s="95"/>
    </row>
    <row r="280" spans="2:9" ht="15.75" hidden="1" thickBot="1" x14ac:dyDescent="0.3">
      <c r="B280" s="113"/>
      <c r="C280" s="133"/>
      <c r="D280" s="134"/>
      <c r="E280" s="135"/>
      <c r="F280" s="136"/>
      <c r="G280" s="137"/>
      <c r="H280" s="138"/>
      <c r="I280" s="119">
        <f>SUM(H268:H280)</f>
        <v>0</v>
      </c>
    </row>
    <row r="281" spans="2:9" ht="15.75" hidden="1" thickBot="1" x14ac:dyDescent="0.3">
      <c r="B281" s="139"/>
      <c r="C281" s="120"/>
      <c r="D281" s="120"/>
      <c r="E281" s="120"/>
      <c r="F281" s="120"/>
      <c r="G281" s="121"/>
      <c r="H281" s="122"/>
      <c r="I281" s="95"/>
    </row>
    <row r="282" spans="2:9" ht="15.75" hidden="1" thickBot="1" x14ac:dyDescent="0.3">
      <c r="B282" s="97" t="s">
        <v>83</v>
      </c>
      <c r="C282" s="98" t="s">
        <v>101</v>
      </c>
      <c r="D282" s="98" t="s">
        <v>82</v>
      </c>
      <c r="E282" s="98" t="s">
        <v>85</v>
      </c>
      <c r="F282" s="98" t="s">
        <v>94</v>
      </c>
      <c r="G282" s="98" t="s">
        <v>102</v>
      </c>
      <c r="H282" s="99" t="s">
        <v>88</v>
      </c>
      <c r="I282" s="95"/>
    </row>
    <row r="283" spans="2:9" hidden="1" x14ac:dyDescent="0.25">
      <c r="B283" s="100"/>
      <c r="C283" s="140"/>
      <c r="D283" s="141"/>
      <c r="E283" s="142"/>
      <c r="F283" s="143"/>
      <c r="G283" s="144"/>
      <c r="H283" s="145"/>
      <c r="I283" s="95"/>
    </row>
    <row r="284" spans="2:9" hidden="1" x14ac:dyDescent="0.25">
      <c r="B284" s="106"/>
      <c r="C284" s="128"/>
      <c r="D284" s="129"/>
      <c r="E284" s="132"/>
      <c r="F284" s="131"/>
      <c r="G284" s="126"/>
      <c r="H284" s="127"/>
      <c r="I284" s="95"/>
    </row>
    <row r="285" spans="2:9" hidden="1" x14ac:dyDescent="0.25">
      <c r="B285" s="106"/>
      <c r="C285" s="128"/>
      <c r="D285" s="129"/>
      <c r="E285" s="132"/>
      <c r="F285" s="131"/>
      <c r="G285" s="126"/>
      <c r="H285" s="127"/>
      <c r="I285" s="95"/>
    </row>
    <row r="286" spans="2:9" hidden="1" x14ac:dyDescent="0.25">
      <c r="B286" s="106"/>
      <c r="C286" s="128"/>
      <c r="D286" s="129"/>
      <c r="E286" s="132"/>
      <c r="F286" s="131"/>
      <c r="G286" s="126"/>
      <c r="H286" s="127"/>
      <c r="I286" s="95"/>
    </row>
    <row r="287" spans="2:9" hidden="1" x14ac:dyDescent="0.25">
      <c r="B287" s="106"/>
      <c r="C287" s="128"/>
      <c r="D287" s="129"/>
      <c r="E287" s="132"/>
      <c r="F287" s="131"/>
      <c r="G287" s="126"/>
      <c r="H287" s="127"/>
      <c r="I287" s="95"/>
    </row>
    <row r="288" spans="2:9" ht="15.75" hidden="1" thickBot="1" x14ac:dyDescent="0.3">
      <c r="B288" s="113"/>
      <c r="C288" s="133"/>
      <c r="D288" s="134"/>
      <c r="E288" s="135"/>
      <c r="F288" s="136"/>
      <c r="G288" s="137"/>
      <c r="H288" s="138"/>
      <c r="I288" s="146">
        <f>SUM(H283:H288)</f>
        <v>0</v>
      </c>
    </row>
    <row r="289" spans="2:9" ht="15.75" hidden="1" thickBot="1" x14ac:dyDescent="0.3">
      <c r="B289" s="139"/>
      <c r="C289" s="120"/>
      <c r="D289" s="120"/>
      <c r="E289" s="120"/>
      <c r="F289" s="120"/>
      <c r="G289" s="147"/>
      <c r="H289" s="148"/>
      <c r="I289" s="95"/>
    </row>
    <row r="290" spans="2:9" ht="15.75" hidden="1" thickBot="1" x14ac:dyDescent="0.3">
      <c r="B290" s="97" t="s">
        <v>83</v>
      </c>
      <c r="C290" s="98" t="s">
        <v>103</v>
      </c>
      <c r="D290" s="98" t="s">
        <v>118</v>
      </c>
      <c r="E290" s="98" t="s">
        <v>104</v>
      </c>
      <c r="F290" s="98" t="s">
        <v>105</v>
      </c>
      <c r="G290" s="98" t="s">
        <v>87</v>
      </c>
      <c r="H290" s="99" t="s">
        <v>88</v>
      </c>
      <c r="I290" s="95"/>
    </row>
    <row r="291" spans="2:9" hidden="1" x14ac:dyDescent="0.25">
      <c r="B291" s="100"/>
      <c r="C291" s="123" t="s">
        <v>108</v>
      </c>
      <c r="D291" s="154" t="s">
        <v>107</v>
      </c>
      <c r="E291" s="125"/>
      <c r="F291" s="109">
        <v>46097</v>
      </c>
      <c r="G291" s="126">
        <v>1.1000000000000001</v>
      </c>
      <c r="H291" s="127">
        <f>F291*G291</f>
        <v>50706.700000000004</v>
      </c>
      <c r="I291" s="95"/>
    </row>
    <row r="292" spans="2:9" hidden="1" x14ac:dyDescent="0.25">
      <c r="B292" s="106"/>
      <c r="C292" s="123"/>
      <c r="D292" s="154"/>
      <c r="E292" s="125"/>
      <c r="F292" s="109"/>
      <c r="G292" s="126"/>
      <c r="H292" s="127"/>
      <c r="I292" s="95"/>
    </row>
    <row r="293" spans="2:9" hidden="1" x14ac:dyDescent="0.25">
      <c r="B293" s="106"/>
      <c r="C293" s="128"/>
      <c r="D293" s="154"/>
      <c r="E293" s="130"/>
      <c r="F293" s="131"/>
      <c r="G293" s="126"/>
      <c r="H293" s="127"/>
      <c r="I293" s="95"/>
    </row>
    <row r="294" spans="2:9" hidden="1" x14ac:dyDescent="0.25">
      <c r="B294" s="106"/>
      <c r="C294" s="128"/>
      <c r="D294" s="154"/>
      <c r="E294" s="130"/>
      <c r="F294" s="131"/>
      <c r="G294" s="126"/>
      <c r="H294" s="127"/>
      <c r="I294" s="95"/>
    </row>
    <row r="295" spans="2:9" hidden="1" x14ac:dyDescent="0.25">
      <c r="B295" s="155"/>
      <c r="C295" s="128"/>
      <c r="D295" s="154"/>
      <c r="E295" s="130"/>
      <c r="F295" s="131"/>
      <c r="G295" s="126"/>
      <c r="H295" s="127"/>
      <c r="I295" s="95"/>
    </row>
    <row r="296" spans="2:9" hidden="1" x14ac:dyDescent="0.25">
      <c r="B296" s="155"/>
      <c r="C296" s="128"/>
      <c r="D296" s="154"/>
      <c r="E296" s="130"/>
      <c r="F296" s="131"/>
      <c r="G296" s="126"/>
      <c r="H296" s="127"/>
      <c r="I296" s="95"/>
    </row>
    <row r="297" spans="2:9" ht="15.75" hidden="1" thickBot="1" x14ac:dyDescent="0.3">
      <c r="B297" s="156"/>
      <c r="C297" s="133"/>
      <c r="D297" s="157"/>
      <c r="E297" s="158"/>
      <c r="F297" s="136"/>
      <c r="G297" s="137"/>
      <c r="H297" s="138"/>
      <c r="I297" s="146">
        <f>SUM(H291:H297)</f>
        <v>50706.700000000004</v>
      </c>
    </row>
    <row r="298" spans="2:9" hidden="1" x14ac:dyDescent="0.25">
      <c r="B298" s="139"/>
      <c r="C298" s="93"/>
      <c r="D298" s="93"/>
      <c r="E298" s="93"/>
      <c r="F298" s="93"/>
      <c r="G298" s="94"/>
      <c r="H298" s="85"/>
      <c r="I298" s="95"/>
    </row>
    <row r="299" spans="2:9" ht="15.75" hidden="1" thickBot="1" x14ac:dyDescent="0.3">
      <c r="B299" s="139"/>
      <c r="C299" s="93"/>
      <c r="D299" s="93"/>
      <c r="E299" s="93"/>
      <c r="F299" s="159" t="s">
        <v>109</v>
      </c>
      <c r="G299" s="94"/>
      <c r="H299" s="85"/>
      <c r="I299" s="146">
        <f>ROUND(+I265+I280+I288+I297,0)</f>
        <v>63145</v>
      </c>
    </row>
    <row r="300" spans="2:9" ht="15.75" hidden="1" thickBot="1" x14ac:dyDescent="0.3">
      <c r="B300" s="168"/>
      <c r="C300" s="169"/>
      <c r="D300" s="169"/>
      <c r="E300" s="169"/>
      <c r="F300" s="169"/>
      <c r="G300" s="170"/>
      <c r="H300" s="164"/>
      <c r="I300" s="171"/>
    </row>
    <row r="301" spans="2:9" hidden="1" x14ac:dyDescent="0.25">
      <c r="B301" s="83"/>
      <c r="C301" s="83"/>
      <c r="D301" s="83"/>
      <c r="E301" s="83"/>
      <c r="F301" s="83"/>
      <c r="G301" s="84"/>
      <c r="H301" s="85"/>
      <c r="I301" s="83"/>
    </row>
    <row r="302" spans="2:9" hidden="1" x14ac:dyDescent="0.25">
      <c r="B302" s="166"/>
      <c r="C302" s="75"/>
      <c r="D302" s="75"/>
      <c r="E302" s="75"/>
      <c r="F302" s="75"/>
      <c r="G302" s="76"/>
      <c r="H302" s="77"/>
      <c r="I302" s="172"/>
    </row>
    <row r="303" spans="2:9" ht="25.5" hidden="1" customHeight="1" x14ac:dyDescent="0.25">
      <c r="B303" s="87" t="s">
        <v>2</v>
      </c>
      <c r="C303" s="88" t="s">
        <v>110</v>
      </c>
      <c r="D303" s="89" t="s">
        <v>157</v>
      </c>
      <c r="E303" s="89"/>
      <c r="F303" s="89"/>
      <c r="G303" s="88" t="s">
        <v>82</v>
      </c>
      <c r="H303" s="90" t="s">
        <v>156</v>
      </c>
      <c r="I303" s="91"/>
    </row>
    <row r="304" spans="2:9" hidden="1" x14ac:dyDescent="0.25">
      <c r="B304" s="92"/>
      <c r="C304" s="93"/>
      <c r="D304" s="93"/>
      <c r="E304" s="93"/>
      <c r="F304" s="93"/>
      <c r="G304" s="94"/>
      <c r="H304" s="85"/>
      <c r="I304" s="95"/>
    </row>
    <row r="305" spans="2:9" hidden="1" x14ac:dyDescent="0.25">
      <c r="B305" s="92"/>
      <c r="C305" s="93"/>
      <c r="D305" s="93"/>
      <c r="E305" s="93"/>
      <c r="F305" s="93"/>
      <c r="G305" s="94"/>
      <c r="H305" s="96"/>
      <c r="I305" s="95"/>
    </row>
    <row r="306" spans="2:9" hidden="1" x14ac:dyDescent="0.25">
      <c r="B306" s="92"/>
      <c r="C306" s="93"/>
      <c r="D306" s="93"/>
      <c r="E306" s="93"/>
      <c r="F306" s="93"/>
      <c r="G306" s="94"/>
      <c r="H306" s="85"/>
      <c r="I306" s="95"/>
    </row>
    <row r="307" spans="2:9" ht="15.75" hidden="1" thickBot="1" x14ac:dyDescent="0.3">
      <c r="B307" s="97" t="s">
        <v>83</v>
      </c>
      <c r="C307" s="98" t="s">
        <v>84</v>
      </c>
      <c r="D307" s="98" t="s">
        <v>82</v>
      </c>
      <c r="E307" s="98" t="s">
        <v>85</v>
      </c>
      <c r="F307" s="98" t="s">
        <v>86</v>
      </c>
      <c r="G307" s="98" t="s">
        <v>87</v>
      </c>
      <c r="H307" s="99" t="s">
        <v>88</v>
      </c>
      <c r="I307" s="95"/>
    </row>
    <row r="308" spans="2:9" hidden="1" x14ac:dyDescent="0.25">
      <c r="B308" s="100"/>
      <c r="C308" s="101" t="s">
        <v>113</v>
      </c>
      <c r="D308" s="102" t="s">
        <v>90</v>
      </c>
      <c r="E308" s="102">
        <v>1</v>
      </c>
      <c r="F308" s="103">
        <f>I346</f>
        <v>10638</v>
      </c>
      <c r="G308" s="104">
        <v>0.1</v>
      </c>
      <c r="H308" s="181">
        <f>F308*G308</f>
        <v>1063.8</v>
      </c>
      <c r="I308" s="95"/>
    </row>
    <row r="309" spans="2:9" hidden="1" x14ac:dyDescent="0.25">
      <c r="B309" s="106"/>
      <c r="C309" s="107"/>
      <c r="D309" s="108"/>
      <c r="E309" s="108"/>
      <c r="F309" s="109"/>
      <c r="G309" s="110"/>
      <c r="H309" s="112"/>
      <c r="I309" s="95"/>
    </row>
    <row r="310" spans="2:9" hidden="1" x14ac:dyDescent="0.25">
      <c r="B310" s="106"/>
      <c r="C310" s="107"/>
      <c r="D310" s="108"/>
      <c r="E310" s="108"/>
      <c r="F310" s="109"/>
      <c r="G310" s="110"/>
      <c r="H310" s="112"/>
      <c r="I310" s="95"/>
    </row>
    <row r="311" spans="2:9" hidden="1" x14ac:dyDescent="0.25">
      <c r="B311" s="106"/>
      <c r="C311" s="107"/>
      <c r="D311" s="108"/>
      <c r="E311" s="108"/>
      <c r="F311" s="109"/>
      <c r="G311" s="110"/>
      <c r="H311" s="112"/>
      <c r="I311" s="95"/>
    </row>
    <row r="312" spans="2:9" hidden="1" x14ac:dyDescent="0.25">
      <c r="B312" s="106"/>
      <c r="C312" s="107"/>
      <c r="D312" s="108"/>
      <c r="E312" s="108"/>
      <c r="F312" s="109"/>
      <c r="G312" s="110"/>
      <c r="H312" s="112"/>
      <c r="I312" s="95"/>
    </row>
    <row r="313" spans="2:9" hidden="1" x14ac:dyDescent="0.25">
      <c r="B313" s="106"/>
      <c r="C313" s="107"/>
      <c r="D313" s="108"/>
      <c r="E313" s="108"/>
      <c r="F313" s="109"/>
      <c r="G313" s="110"/>
      <c r="H313" s="112"/>
      <c r="I313" s="95"/>
    </row>
    <row r="314" spans="2:9" ht="15.75" hidden="1" thickBot="1" x14ac:dyDescent="0.3">
      <c r="B314" s="113"/>
      <c r="C314" s="114"/>
      <c r="D314" s="115"/>
      <c r="E314" s="115"/>
      <c r="F314" s="116"/>
      <c r="G314" s="117"/>
      <c r="H314" s="118"/>
      <c r="I314" s="119">
        <f>SUM(H308:H314)</f>
        <v>1063.8</v>
      </c>
    </row>
    <row r="315" spans="2:9" ht="15.75" hidden="1" thickBot="1" x14ac:dyDescent="0.3">
      <c r="B315" s="92"/>
      <c r="C315" s="120"/>
      <c r="D315" s="121"/>
      <c r="E315" s="120"/>
      <c r="F315" s="120"/>
      <c r="G315" s="121"/>
      <c r="H315" s="122"/>
      <c r="I315" s="95"/>
    </row>
    <row r="316" spans="2:9" ht="15.75" hidden="1" thickBot="1" x14ac:dyDescent="0.3">
      <c r="B316" s="97" t="s">
        <v>83</v>
      </c>
      <c r="C316" s="98" t="s">
        <v>93</v>
      </c>
      <c r="D316" s="98" t="s">
        <v>82</v>
      </c>
      <c r="E316" s="98" t="s">
        <v>85</v>
      </c>
      <c r="F316" s="98" t="s">
        <v>94</v>
      </c>
      <c r="G316" s="98" t="s">
        <v>95</v>
      </c>
      <c r="H316" s="99" t="s">
        <v>88</v>
      </c>
      <c r="I316" s="95"/>
    </row>
    <row r="317" spans="2:9" hidden="1" x14ac:dyDescent="0.25">
      <c r="B317" s="100"/>
      <c r="C317" s="123"/>
      <c r="D317" s="124"/>
      <c r="E317" s="167"/>
      <c r="F317" s="109"/>
      <c r="G317" s="126"/>
      <c r="H317" s="127"/>
      <c r="I317" s="95"/>
    </row>
    <row r="318" spans="2:9" hidden="1" x14ac:dyDescent="0.25">
      <c r="B318" s="106"/>
      <c r="C318" s="128"/>
      <c r="D318" s="129"/>
      <c r="E318" s="132"/>
      <c r="F318" s="131"/>
      <c r="G318" s="126"/>
      <c r="H318" s="127"/>
      <c r="I318" s="95"/>
    </row>
    <row r="319" spans="2:9" hidden="1" x14ac:dyDescent="0.25">
      <c r="B319" s="106"/>
      <c r="C319" s="128"/>
      <c r="D319" s="129"/>
      <c r="E319" s="132"/>
      <c r="F319" s="131"/>
      <c r="G319" s="126"/>
      <c r="H319" s="127"/>
      <c r="I319" s="95"/>
    </row>
    <row r="320" spans="2:9" hidden="1" x14ac:dyDescent="0.25">
      <c r="B320" s="106"/>
      <c r="C320" s="128"/>
      <c r="D320" s="129"/>
      <c r="E320" s="132"/>
      <c r="F320" s="131"/>
      <c r="G320" s="126"/>
      <c r="H320" s="127"/>
      <c r="I320" s="95"/>
    </row>
    <row r="321" spans="2:9" hidden="1" x14ac:dyDescent="0.25">
      <c r="B321" s="106"/>
      <c r="C321" s="128"/>
      <c r="D321" s="129"/>
      <c r="E321" s="132"/>
      <c r="F321" s="131"/>
      <c r="G321" s="126"/>
      <c r="H321" s="127"/>
      <c r="I321" s="95"/>
    </row>
    <row r="322" spans="2:9" hidden="1" x14ac:dyDescent="0.25">
      <c r="B322" s="106"/>
      <c r="C322" s="128"/>
      <c r="D322" s="129"/>
      <c r="E322" s="132"/>
      <c r="F322" s="131"/>
      <c r="G322" s="126"/>
      <c r="H322" s="127"/>
      <c r="I322" s="95"/>
    </row>
    <row r="323" spans="2:9" hidden="1" x14ac:dyDescent="0.25">
      <c r="B323" s="106"/>
      <c r="C323" s="128"/>
      <c r="D323" s="129"/>
      <c r="E323" s="132"/>
      <c r="F323" s="131"/>
      <c r="G323" s="126"/>
      <c r="H323" s="127"/>
      <c r="I323" s="95"/>
    </row>
    <row r="324" spans="2:9" hidden="1" x14ac:dyDescent="0.25">
      <c r="B324" s="106"/>
      <c r="C324" s="128"/>
      <c r="D324" s="129"/>
      <c r="E324" s="132"/>
      <c r="F324" s="131"/>
      <c r="G324" s="126"/>
      <c r="H324" s="127"/>
      <c r="I324" s="95"/>
    </row>
    <row r="325" spans="2:9" hidden="1" x14ac:dyDescent="0.25">
      <c r="B325" s="106"/>
      <c r="C325" s="128"/>
      <c r="D325" s="129"/>
      <c r="E325" s="132"/>
      <c r="F325" s="131"/>
      <c r="G325" s="126"/>
      <c r="H325" s="127"/>
      <c r="I325" s="95"/>
    </row>
    <row r="326" spans="2:9" hidden="1" x14ac:dyDescent="0.25">
      <c r="B326" s="106"/>
      <c r="C326" s="128"/>
      <c r="D326" s="129"/>
      <c r="E326" s="132"/>
      <c r="F326" s="131"/>
      <c r="G326" s="126"/>
      <c r="H326" s="127"/>
      <c r="I326" s="95"/>
    </row>
    <row r="327" spans="2:9" hidden="1" x14ac:dyDescent="0.25">
      <c r="B327" s="106"/>
      <c r="C327" s="128"/>
      <c r="D327" s="129"/>
      <c r="E327" s="132"/>
      <c r="F327" s="131"/>
      <c r="G327" s="126"/>
      <c r="H327" s="127"/>
      <c r="I327" s="95"/>
    </row>
    <row r="328" spans="2:9" hidden="1" x14ac:dyDescent="0.25">
      <c r="B328" s="106"/>
      <c r="C328" s="128"/>
      <c r="D328" s="129"/>
      <c r="E328" s="132"/>
      <c r="F328" s="131"/>
      <c r="G328" s="126"/>
      <c r="H328" s="127"/>
      <c r="I328" s="95"/>
    </row>
    <row r="329" spans="2:9" ht="15.75" hidden="1" thickBot="1" x14ac:dyDescent="0.3">
      <c r="B329" s="113"/>
      <c r="C329" s="133"/>
      <c r="D329" s="134"/>
      <c r="E329" s="135"/>
      <c r="F329" s="136"/>
      <c r="G329" s="137"/>
      <c r="H329" s="138"/>
      <c r="I329" s="119">
        <f>SUM(H317:H329)</f>
        <v>0</v>
      </c>
    </row>
    <row r="330" spans="2:9" ht="15.75" hidden="1" thickBot="1" x14ac:dyDescent="0.3">
      <c r="B330" s="139"/>
      <c r="C330" s="120"/>
      <c r="D330" s="120"/>
      <c r="E330" s="120"/>
      <c r="F330" s="120"/>
      <c r="G330" s="121"/>
      <c r="H330" s="122"/>
      <c r="I330" s="95"/>
    </row>
    <row r="331" spans="2:9" ht="15.75" hidden="1" thickBot="1" x14ac:dyDescent="0.3">
      <c r="B331" s="97" t="s">
        <v>83</v>
      </c>
      <c r="C331" s="98" t="s">
        <v>101</v>
      </c>
      <c r="D331" s="98" t="s">
        <v>82</v>
      </c>
      <c r="E331" s="98" t="s">
        <v>85</v>
      </c>
      <c r="F331" s="98" t="s">
        <v>94</v>
      </c>
      <c r="G331" s="98" t="s">
        <v>87</v>
      </c>
      <c r="H331" s="99" t="s">
        <v>88</v>
      </c>
      <c r="I331" s="95"/>
    </row>
    <row r="332" spans="2:9" hidden="1" x14ac:dyDescent="0.25">
      <c r="B332" s="100"/>
      <c r="C332" s="140" t="s">
        <v>116</v>
      </c>
      <c r="D332" s="141" t="s">
        <v>117</v>
      </c>
      <c r="E332" s="142"/>
      <c r="F332" s="143">
        <v>270400</v>
      </c>
      <c r="G332" s="144">
        <v>0.25</v>
      </c>
      <c r="H332" s="145">
        <f>F332*G332</f>
        <v>67600</v>
      </c>
      <c r="I332" s="95"/>
    </row>
    <row r="333" spans="2:9" hidden="1" x14ac:dyDescent="0.25">
      <c r="B333" s="106"/>
      <c r="C333" s="128"/>
      <c r="D333" s="129"/>
      <c r="E333" s="132"/>
      <c r="F333" s="131"/>
      <c r="G333" s="126"/>
      <c r="H333" s="127"/>
      <c r="I333" s="95"/>
    </row>
    <row r="334" spans="2:9" hidden="1" x14ac:dyDescent="0.25">
      <c r="B334" s="106"/>
      <c r="C334" s="128"/>
      <c r="D334" s="129"/>
      <c r="E334" s="132"/>
      <c r="F334" s="131"/>
      <c r="G334" s="126"/>
      <c r="H334" s="127"/>
      <c r="I334" s="95"/>
    </row>
    <row r="335" spans="2:9" hidden="1" x14ac:dyDescent="0.25">
      <c r="B335" s="106"/>
      <c r="C335" s="128"/>
      <c r="D335" s="129"/>
      <c r="E335" s="132"/>
      <c r="F335" s="131"/>
      <c r="G335" s="126"/>
      <c r="H335" s="127"/>
      <c r="I335" s="95"/>
    </row>
    <row r="336" spans="2:9" hidden="1" x14ac:dyDescent="0.25">
      <c r="B336" s="106"/>
      <c r="C336" s="128"/>
      <c r="D336" s="129"/>
      <c r="E336" s="132"/>
      <c r="F336" s="131"/>
      <c r="G336" s="126"/>
      <c r="H336" s="127"/>
      <c r="I336" s="95"/>
    </row>
    <row r="337" spans="2:9" ht="15.75" hidden="1" thickBot="1" x14ac:dyDescent="0.3">
      <c r="B337" s="113"/>
      <c r="C337" s="133"/>
      <c r="D337" s="134"/>
      <c r="E337" s="135"/>
      <c r="F337" s="136"/>
      <c r="G337" s="137"/>
      <c r="H337" s="138"/>
      <c r="I337" s="146">
        <f>SUM(H332:H337)</f>
        <v>67600</v>
      </c>
    </row>
    <row r="338" spans="2:9" ht="15.75" hidden="1" thickBot="1" x14ac:dyDescent="0.3">
      <c r="B338" s="139"/>
      <c r="C338" s="120"/>
      <c r="D338" s="120"/>
      <c r="E338" s="120"/>
      <c r="F338" s="120"/>
      <c r="G338" s="147"/>
      <c r="H338" s="148"/>
      <c r="I338" s="95"/>
    </row>
    <row r="339" spans="2:9" ht="15.75" hidden="1" thickBot="1" x14ac:dyDescent="0.3">
      <c r="B339" s="97" t="s">
        <v>83</v>
      </c>
      <c r="C339" s="98" t="s">
        <v>103</v>
      </c>
      <c r="D339" s="98" t="s">
        <v>118</v>
      </c>
      <c r="E339" s="98" t="s">
        <v>104</v>
      </c>
      <c r="F339" s="98" t="s">
        <v>105</v>
      </c>
      <c r="G339" s="98" t="s">
        <v>87</v>
      </c>
      <c r="H339" s="99" t="s">
        <v>88</v>
      </c>
      <c r="I339" s="95"/>
    </row>
    <row r="340" spans="2:9" hidden="1" x14ac:dyDescent="0.25">
      <c r="B340" s="100"/>
      <c r="C340" s="140" t="s">
        <v>128</v>
      </c>
      <c r="D340" s="149">
        <v>98009.25925925927</v>
      </c>
      <c r="E340" s="150">
        <v>1.9644068935041981</v>
      </c>
      <c r="F340" s="151">
        <v>192530.06451612906</v>
      </c>
      <c r="G340" s="142">
        <v>250</v>
      </c>
      <c r="H340" s="152">
        <v>770</v>
      </c>
      <c r="I340" s="95"/>
    </row>
    <row r="341" spans="2:9" hidden="1" x14ac:dyDescent="0.25">
      <c r="B341" s="106"/>
      <c r="C341" s="123" t="s">
        <v>130</v>
      </c>
      <c r="D341" s="154">
        <v>78407.407407407416</v>
      </c>
      <c r="E341" s="125">
        <v>1.9644068935041981</v>
      </c>
      <c r="F341" s="109">
        <v>154024.05161290325</v>
      </c>
      <c r="G341" s="126">
        <v>50</v>
      </c>
      <c r="H341" s="127">
        <v>3080</v>
      </c>
      <c r="I341" s="95"/>
    </row>
    <row r="342" spans="2:9" hidden="1" x14ac:dyDescent="0.25">
      <c r="B342" s="106"/>
      <c r="C342" s="128" t="s">
        <v>132</v>
      </c>
      <c r="D342" s="154">
        <v>39203.703703703701</v>
      </c>
      <c r="E342" s="130">
        <v>2.1641894327883344</v>
      </c>
      <c r="F342" s="131">
        <v>84844.241281720431</v>
      </c>
      <c r="G342" s="126">
        <v>12.5</v>
      </c>
      <c r="H342" s="127">
        <v>6788</v>
      </c>
      <c r="I342" s="95"/>
    </row>
    <row r="343" spans="2:9" hidden="1" x14ac:dyDescent="0.25">
      <c r="B343" s="106"/>
      <c r="C343" s="128"/>
      <c r="D343" s="154"/>
      <c r="E343" s="130"/>
      <c r="F343" s="131"/>
      <c r="G343" s="126"/>
      <c r="H343" s="127"/>
      <c r="I343" s="95"/>
    </row>
    <row r="344" spans="2:9" hidden="1" x14ac:dyDescent="0.25">
      <c r="B344" s="155"/>
      <c r="C344" s="128"/>
      <c r="D344" s="154"/>
      <c r="E344" s="130"/>
      <c r="F344" s="131"/>
      <c r="G344" s="126"/>
      <c r="H344" s="127"/>
      <c r="I344" s="95"/>
    </row>
    <row r="345" spans="2:9" hidden="1" x14ac:dyDescent="0.25">
      <c r="B345" s="155"/>
      <c r="C345" s="128"/>
      <c r="D345" s="154"/>
      <c r="E345" s="130"/>
      <c r="F345" s="131"/>
      <c r="G345" s="126"/>
      <c r="H345" s="127"/>
      <c r="I345" s="95"/>
    </row>
    <row r="346" spans="2:9" ht="15.75" hidden="1" thickBot="1" x14ac:dyDescent="0.3">
      <c r="B346" s="156"/>
      <c r="C346" s="133"/>
      <c r="D346" s="157"/>
      <c r="E346" s="158"/>
      <c r="F346" s="136"/>
      <c r="G346" s="137"/>
      <c r="H346" s="138"/>
      <c r="I346" s="146">
        <f>SUM(H340:H346)</f>
        <v>10638</v>
      </c>
    </row>
    <row r="347" spans="2:9" hidden="1" x14ac:dyDescent="0.25">
      <c r="B347" s="139"/>
      <c r="C347" s="93"/>
      <c r="D347" s="93"/>
      <c r="E347" s="93"/>
      <c r="F347" s="93"/>
      <c r="G347" s="94"/>
      <c r="H347" s="85"/>
      <c r="I347" s="95"/>
    </row>
    <row r="348" spans="2:9" ht="15.75" hidden="1" thickBot="1" x14ac:dyDescent="0.3">
      <c r="B348" s="139"/>
      <c r="C348" s="93"/>
      <c r="D348" s="93"/>
      <c r="E348" s="93"/>
      <c r="F348" s="159" t="s">
        <v>109</v>
      </c>
      <c r="G348" s="94"/>
      <c r="H348" s="85"/>
      <c r="I348" s="146">
        <f>ROUND(+I314+I329+I337+I346,0)</f>
        <v>79302</v>
      </c>
    </row>
    <row r="349" spans="2:9" ht="15.75" hidden="1" thickBot="1" x14ac:dyDescent="0.3">
      <c r="B349" s="176"/>
      <c r="C349" s="177"/>
      <c r="D349" s="177"/>
      <c r="E349" s="177"/>
      <c r="F349" s="177"/>
      <c r="G349" s="177"/>
      <c r="H349" s="177"/>
      <c r="I349" s="178"/>
    </row>
    <row r="350" spans="2:9" ht="15.75" thickBot="1" x14ac:dyDescent="0.3"/>
    <row r="351" spans="2:9" x14ac:dyDescent="0.25">
      <c r="B351" s="173"/>
      <c r="C351" s="174"/>
      <c r="D351" s="174"/>
      <c r="E351" s="174"/>
      <c r="F351" s="174"/>
      <c r="G351" s="174"/>
      <c r="H351" s="174"/>
      <c r="I351" s="175"/>
    </row>
    <row r="352" spans="2:9" ht="25.5" customHeight="1" x14ac:dyDescent="0.25">
      <c r="B352" s="87" t="s">
        <v>2</v>
      </c>
      <c r="C352" s="88" t="s">
        <v>41</v>
      </c>
      <c r="D352" s="89" t="s">
        <v>63</v>
      </c>
      <c r="E352" s="89"/>
      <c r="F352" s="89"/>
      <c r="G352" s="88" t="s">
        <v>82</v>
      </c>
      <c r="H352" s="90" t="s">
        <v>156</v>
      </c>
      <c r="I352" s="91"/>
    </row>
    <row r="353" spans="2:9" x14ac:dyDescent="0.25">
      <c r="B353" s="92"/>
      <c r="C353" s="93"/>
      <c r="D353" s="93"/>
      <c r="E353" s="93"/>
      <c r="F353" s="93"/>
      <c r="G353" s="94"/>
      <c r="H353" s="85"/>
      <c r="I353" s="95"/>
    </row>
    <row r="354" spans="2:9" x14ac:dyDescent="0.25">
      <c r="B354" s="92"/>
      <c r="C354" s="93"/>
      <c r="D354" s="93"/>
      <c r="E354" s="93"/>
      <c r="F354" s="93"/>
      <c r="G354" s="94"/>
      <c r="H354" s="96"/>
      <c r="I354" s="95"/>
    </row>
    <row r="355" spans="2:9" ht="15.75" thickBot="1" x14ac:dyDescent="0.3">
      <c r="B355" s="92"/>
      <c r="C355" s="93"/>
      <c r="D355" s="93"/>
      <c r="E355" s="93"/>
      <c r="F355" s="93"/>
      <c r="G355" s="94"/>
      <c r="H355" s="85"/>
      <c r="I355" s="95"/>
    </row>
    <row r="356" spans="2:9" ht="15.75" thickBot="1" x14ac:dyDescent="0.3">
      <c r="B356" s="97" t="s">
        <v>83</v>
      </c>
      <c r="C356" s="98" t="s">
        <v>84</v>
      </c>
      <c r="D356" s="98" t="s">
        <v>82</v>
      </c>
      <c r="E356" s="98" t="s">
        <v>85</v>
      </c>
      <c r="F356" s="98" t="s">
        <v>86</v>
      </c>
      <c r="G356" s="98" t="s">
        <v>87</v>
      </c>
      <c r="H356" s="99" t="s">
        <v>88</v>
      </c>
      <c r="I356" s="95"/>
    </row>
    <row r="357" spans="2:9" x14ac:dyDescent="0.25">
      <c r="B357" s="100"/>
      <c r="C357" s="101" t="s">
        <v>113</v>
      </c>
      <c r="D357" s="102" t="s">
        <v>90</v>
      </c>
      <c r="E357" s="102">
        <v>1</v>
      </c>
      <c r="F357" s="103">
        <f>I395</f>
        <v>3687.76</v>
      </c>
      <c r="G357" s="104">
        <v>0.1</v>
      </c>
      <c r="H357" s="181">
        <f>F357*G357</f>
        <v>368.77600000000007</v>
      </c>
      <c r="I357" s="95"/>
    </row>
    <row r="358" spans="2:9" x14ac:dyDescent="0.25">
      <c r="B358" s="106"/>
      <c r="C358" s="107"/>
      <c r="D358" s="108"/>
      <c r="E358" s="108"/>
      <c r="F358" s="109"/>
      <c r="G358" s="110"/>
      <c r="H358" s="112"/>
      <c r="I358" s="95"/>
    </row>
    <row r="359" spans="2:9" x14ac:dyDescent="0.25">
      <c r="B359" s="106"/>
      <c r="C359" s="107"/>
      <c r="D359" s="108"/>
      <c r="E359" s="108"/>
      <c r="F359" s="109"/>
      <c r="G359" s="110"/>
      <c r="H359" s="112"/>
      <c r="I359" s="95"/>
    </row>
    <row r="360" spans="2:9" x14ac:dyDescent="0.25">
      <c r="B360" s="106"/>
      <c r="C360" s="107"/>
      <c r="D360" s="108"/>
      <c r="E360" s="108"/>
      <c r="F360" s="109"/>
      <c r="G360" s="110"/>
      <c r="H360" s="112"/>
      <c r="I360" s="95"/>
    </row>
    <row r="361" spans="2:9" x14ac:dyDescent="0.25">
      <c r="B361" s="106"/>
      <c r="C361" s="107"/>
      <c r="D361" s="108"/>
      <c r="E361" s="108"/>
      <c r="F361" s="109"/>
      <c r="G361" s="110"/>
      <c r="H361" s="112"/>
      <c r="I361" s="95"/>
    </row>
    <row r="362" spans="2:9" ht="15.75" thickBot="1" x14ac:dyDescent="0.3">
      <c r="B362" s="106"/>
      <c r="C362" s="107"/>
      <c r="D362" s="108"/>
      <c r="E362" s="108"/>
      <c r="F362" s="109"/>
      <c r="G362" s="110"/>
      <c r="H362" s="112"/>
      <c r="I362" s="95"/>
    </row>
    <row r="363" spans="2:9" ht="15.75" thickBot="1" x14ac:dyDescent="0.3">
      <c r="B363" s="113"/>
      <c r="C363" s="114"/>
      <c r="D363" s="115"/>
      <c r="E363" s="115"/>
      <c r="F363" s="116"/>
      <c r="G363" s="117"/>
      <c r="H363" s="118"/>
      <c r="I363" s="119">
        <f>SUM(H357:H363)</f>
        <v>368.77600000000007</v>
      </c>
    </row>
    <row r="364" spans="2:9" ht="15.75" thickBot="1" x14ac:dyDescent="0.3">
      <c r="B364" s="92"/>
      <c r="C364" s="120"/>
      <c r="D364" s="121"/>
      <c r="E364" s="120"/>
      <c r="F364" s="120"/>
      <c r="G364" s="121"/>
      <c r="H364" s="122"/>
      <c r="I364" s="95"/>
    </row>
    <row r="365" spans="2:9" ht="15.75" thickBot="1" x14ac:dyDescent="0.3">
      <c r="B365" s="97" t="s">
        <v>83</v>
      </c>
      <c r="C365" s="98" t="s">
        <v>93</v>
      </c>
      <c r="D365" s="98" t="s">
        <v>82</v>
      </c>
      <c r="E365" s="98" t="s">
        <v>85</v>
      </c>
      <c r="F365" s="98" t="s">
        <v>94</v>
      </c>
      <c r="G365" s="98" t="s">
        <v>95</v>
      </c>
      <c r="H365" s="99" t="s">
        <v>88</v>
      </c>
      <c r="I365" s="95"/>
    </row>
    <row r="366" spans="2:9" x14ac:dyDescent="0.25">
      <c r="B366" s="100"/>
      <c r="C366" s="123"/>
      <c r="D366" s="124"/>
      <c r="E366" s="167"/>
      <c r="F366" s="109"/>
      <c r="G366" s="126"/>
      <c r="H366" s="127"/>
      <c r="I366" s="95"/>
    </row>
    <row r="367" spans="2:9" x14ac:dyDescent="0.25">
      <c r="B367" s="106"/>
      <c r="C367" s="128"/>
      <c r="D367" s="129"/>
      <c r="E367" s="132"/>
      <c r="F367" s="131"/>
      <c r="G367" s="126"/>
      <c r="H367" s="127"/>
      <c r="I367" s="95"/>
    </row>
    <row r="368" spans="2:9" x14ac:dyDescent="0.25">
      <c r="B368" s="106"/>
      <c r="C368" s="128"/>
      <c r="D368" s="129"/>
      <c r="E368" s="132"/>
      <c r="F368" s="131"/>
      <c r="G368" s="126"/>
      <c r="H368" s="127"/>
      <c r="I368" s="95"/>
    </row>
    <row r="369" spans="2:9" x14ac:dyDescent="0.25">
      <c r="B369" s="106"/>
      <c r="C369" s="128"/>
      <c r="D369" s="129"/>
      <c r="E369" s="132"/>
      <c r="F369" s="131"/>
      <c r="G369" s="126"/>
      <c r="H369" s="127"/>
      <c r="I369" s="95"/>
    </row>
    <row r="370" spans="2:9" x14ac:dyDescent="0.25">
      <c r="B370" s="106"/>
      <c r="C370" s="128"/>
      <c r="D370" s="129"/>
      <c r="E370" s="132"/>
      <c r="F370" s="131"/>
      <c r="G370" s="126"/>
      <c r="H370" s="127"/>
      <c r="I370" s="95"/>
    </row>
    <row r="371" spans="2:9" x14ac:dyDescent="0.25">
      <c r="B371" s="106"/>
      <c r="C371" s="128"/>
      <c r="D371" s="129"/>
      <c r="E371" s="132"/>
      <c r="F371" s="131"/>
      <c r="G371" s="126"/>
      <c r="H371" s="127"/>
      <c r="I371" s="95"/>
    </row>
    <row r="372" spans="2:9" x14ac:dyDescent="0.25">
      <c r="B372" s="106"/>
      <c r="C372" s="128"/>
      <c r="D372" s="129"/>
      <c r="E372" s="132"/>
      <c r="F372" s="131"/>
      <c r="G372" s="126"/>
      <c r="H372" s="127"/>
      <c r="I372" s="95"/>
    </row>
    <row r="373" spans="2:9" x14ac:dyDescent="0.25">
      <c r="B373" s="106"/>
      <c r="C373" s="128"/>
      <c r="D373" s="129"/>
      <c r="E373" s="132"/>
      <c r="F373" s="131"/>
      <c r="G373" s="126"/>
      <c r="H373" s="127"/>
      <c r="I373" s="95"/>
    </row>
    <row r="374" spans="2:9" x14ac:dyDescent="0.25">
      <c r="B374" s="106"/>
      <c r="C374" s="128"/>
      <c r="D374" s="129"/>
      <c r="E374" s="132"/>
      <c r="F374" s="131"/>
      <c r="G374" s="126"/>
      <c r="H374" s="127"/>
      <c r="I374" s="95"/>
    </row>
    <row r="375" spans="2:9" x14ac:dyDescent="0.25">
      <c r="B375" s="106"/>
      <c r="C375" s="128"/>
      <c r="D375" s="129"/>
      <c r="E375" s="132"/>
      <c r="F375" s="131"/>
      <c r="G375" s="126"/>
      <c r="H375" s="127"/>
      <c r="I375" s="95"/>
    </row>
    <row r="376" spans="2:9" x14ac:dyDescent="0.25">
      <c r="B376" s="106"/>
      <c r="C376" s="128"/>
      <c r="D376" s="129"/>
      <c r="E376" s="132"/>
      <c r="F376" s="131"/>
      <c r="G376" s="126"/>
      <c r="H376" s="127"/>
      <c r="I376" s="95"/>
    </row>
    <row r="377" spans="2:9" ht="15.75" thickBot="1" x14ac:dyDescent="0.3">
      <c r="B377" s="106"/>
      <c r="C377" s="128"/>
      <c r="D377" s="129"/>
      <c r="E377" s="132"/>
      <c r="F377" s="131"/>
      <c r="G377" s="126"/>
      <c r="H377" s="127"/>
      <c r="I377" s="95"/>
    </row>
    <row r="378" spans="2:9" ht="15.75" thickBot="1" x14ac:dyDescent="0.3">
      <c r="B378" s="113"/>
      <c r="C378" s="133"/>
      <c r="D378" s="134"/>
      <c r="E378" s="135"/>
      <c r="F378" s="136"/>
      <c r="G378" s="137"/>
      <c r="H378" s="138"/>
      <c r="I378" s="119">
        <f>SUM(H366:H378)</f>
        <v>0</v>
      </c>
    </row>
    <row r="379" spans="2:9" ht="15.75" thickBot="1" x14ac:dyDescent="0.3">
      <c r="B379" s="139"/>
      <c r="C379" s="120"/>
      <c r="D379" s="120"/>
      <c r="E379" s="120"/>
      <c r="F379" s="120"/>
      <c r="G379" s="121"/>
      <c r="H379" s="122"/>
      <c r="I379" s="95"/>
    </row>
    <row r="380" spans="2:9" ht="15.75" thickBot="1" x14ac:dyDescent="0.3">
      <c r="B380" s="97" t="s">
        <v>83</v>
      </c>
      <c r="C380" s="98" t="s">
        <v>101</v>
      </c>
      <c r="D380" s="98" t="s">
        <v>82</v>
      </c>
      <c r="E380" s="98" t="s">
        <v>85</v>
      </c>
      <c r="F380" s="98" t="s">
        <v>94</v>
      </c>
      <c r="G380" s="98" t="s">
        <v>87</v>
      </c>
      <c r="H380" s="99" t="s">
        <v>88</v>
      </c>
      <c r="I380" s="95"/>
    </row>
    <row r="381" spans="2:9" x14ac:dyDescent="0.25">
      <c r="B381" s="100"/>
      <c r="C381" s="140"/>
      <c r="D381" s="141"/>
      <c r="E381" s="142"/>
      <c r="F381" s="143"/>
      <c r="G381" s="144"/>
      <c r="H381" s="145"/>
      <c r="I381" s="95"/>
    </row>
    <row r="382" spans="2:9" x14ac:dyDescent="0.25">
      <c r="B382" s="106"/>
      <c r="C382" s="128"/>
      <c r="D382" s="129"/>
      <c r="E382" s="132"/>
      <c r="F382" s="131"/>
      <c r="G382" s="126"/>
      <c r="H382" s="127"/>
      <c r="I382" s="95"/>
    </row>
    <row r="383" spans="2:9" x14ac:dyDescent="0.25">
      <c r="B383" s="106"/>
      <c r="C383" s="128"/>
      <c r="D383" s="129"/>
      <c r="E383" s="132"/>
      <c r="F383" s="131"/>
      <c r="G383" s="126"/>
      <c r="H383" s="127"/>
      <c r="I383" s="95"/>
    </row>
    <row r="384" spans="2:9" x14ac:dyDescent="0.25">
      <c r="B384" s="106"/>
      <c r="C384" s="128"/>
      <c r="D384" s="129"/>
      <c r="E384" s="132"/>
      <c r="F384" s="131"/>
      <c r="G384" s="126"/>
      <c r="H384" s="127"/>
      <c r="I384" s="95"/>
    </row>
    <row r="385" spans="2:9" ht="15.75" thickBot="1" x14ac:dyDescent="0.3">
      <c r="B385" s="106"/>
      <c r="C385" s="128"/>
      <c r="D385" s="129"/>
      <c r="E385" s="132"/>
      <c r="F385" s="131"/>
      <c r="G385" s="126"/>
      <c r="H385" s="127"/>
      <c r="I385" s="95"/>
    </row>
    <row r="386" spans="2:9" ht="15.75" thickBot="1" x14ac:dyDescent="0.3">
      <c r="B386" s="113"/>
      <c r="C386" s="133"/>
      <c r="D386" s="134"/>
      <c r="E386" s="135"/>
      <c r="F386" s="136"/>
      <c r="G386" s="137"/>
      <c r="H386" s="138"/>
      <c r="I386" s="146">
        <f>SUM(H381:H386)</f>
        <v>0</v>
      </c>
    </row>
    <row r="387" spans="2:9" ht="15.75" thickBot="1" x14ac:dyDescent="0.3">
      <c r="B387" s="139"/>
      <c r="C387" s="120"/>
      <c r="D387" s="120"/>
      <c r="E387" s="120"/>
      <c r="F387" s="120"/>
      <c r="G387" s="147"/>
      <c r="H387" s="148"/>
      <c r="I387" s="95"/>
    </row>
    <row r="388" spans="2:9" ht="15.75" thickBot="1" x14ac:dyDescent="0.3">
      <c r="B388" s="97" t="s">
        <v>83</v>
      </c>
      <c r="C388" s="98" t="s">
        <v>103</v>
      </c>
      <c r="D388" s="98" t="s">
        <v>118</v>
      </c>
      <c r="E388" s="98" t="s">
        <v>104</v>
      </c>
      <c r="F388" s="98" t="s">
        <v>105</v>
      </c>
      <c r="G388" s="98" t="s">
        <v>87</v>
      </c>
      <c r="H388" s="99" t="s">
        <v>88</v>
      </c>
      <c r="I388" s="95"/>
    </row>
    <row r="389" spans="2:9" ht="15.75" thickBot="1" x14ac:dyDescent="0.3">
      <c r="B389" s="100"/>
      <c r="C389" s="140" t="s">
        <v>108</v>
      </c>
      <c r="D389" s="149" t="s">
        <v>107</v>
      </c>
      <c r="E389" s="150"/>
      <c r="F389" s="151">
        <v>46097</v>
      </c>
      <c r="G389" s="142">
        <v>0.08</v>
      </c>
      <c r="H389" s="152">
        <f>F389*G389</f>
        <v>3687.76</v>
      </c>
      <c r="I389" s="95"/>
    </row>
    <row r="390" spans="2:9" ht="15.75" thickBot="1" x14ac:dyDescent="0.3">
      <c r="B390" s="106"/>
      <c r="C390" s="123"/>
      <c r="D390" s="154"/>
      <c r="E390" s="125"/>
      <c r="F390" s="109"/>
      <c r="G390" s="126"/>
      <c r="H390" s="152"/>
      <c r="I390" s="95"/>
    </row>
    <row r="391" spans="2:9" x14ac:dyDescent="0.25">
      <c r="B391" s="106"/>
      <c r="C391" s="128"/>
      <c r="D391" s="154"/>
      <c r="E391" s="130"/>
      <c r="F391" s="131"/>
      <c r="G391" s="126"/>
      <c r="H391" s="152"/>
      <c r="I391" s="95"/>
    </row>
    <row r="392" spans="2:9" x14ac:dyDescent="0.25">
      <c r="B392" s="106"/>
      <c r="C392" s="128"/>
      <c r="D392" s="154"/>
      <c r="E392" s="130"/>
      <c r="F392" s="131"/>
      <c r="G392" s="126"/>
      <c r="H392" s="127"/>
      <c r="I392" s="95"/>
    </row>
    <row r="393" spans="2:9" x14ac:dyDescent="0.25">
      <c r="B393" s="155"/>
      <c r="C393" s="128"/>
      <c r="D393" s="154"/>
      <c r="E393" s="130"/>
      <c r="F393" s="131"/>
      <c r="G393" s="126"/>
      <c r="H393" s="127"/>
      <c r="I393" s="95"/>
    </row>
    <row r="394" spans="2:9" ht="15.75" thickBot="1" x14ac:dyDescent="0.3">
      <c r="B394" s="155"/>
      <c r="C394" s="128"/>
      <c r="D394" s="154"/>
      <c r="E394" s="130"/>
      <c r="F394" s="131"/>
      <c r="G394" s="126"/>
      <c r="H394" s="127"/>
      <c r="I394" s="95"/>
    </row>
    <row r="395" spans="2:9" ht="15.75" thickBot="1" x14ac:dyDescent="0.3">
      <c r="B395" s="156"/>
      <c r="C395" s="133"/>
      <c r="D395" s="157"/>
      <c r="E395" s="158"/>
      <c r="F395" s="136"/>
      <c r="G395" s="137"/>
      <c r="H395" s="138"/>
      <c r="I395" s="146">
        <f>SUM(H389:H395)</f>
        <v>3687.76</v>
      </c>
    </row>
    <row r="396" spans="2:9" ht="15.75" thickBot="1" x14ac:dyDescent="0.3">
      <c r="B396" s="139"/>
      <c r="C396" s="93"/>
      <c r="D396" s="93"/>
      <c r="E396" s="93"/>
      <c r="F396" s="93"/>
      <c r="G396" s="94"/>
      <c r="H396" s="85"/>
      <c r="I396" s="95"/>
    </row>
    <row r="397" spans="2:9" ht="15.75" thickBot="1" x14ac:dyDescent="0.3">
      <c r="B397" s="139"/>
      <c r="C397" s="93"/>
      <c r="D397" s="93"/>
      <c r="E397" s="93"/>
      <c r="F397" s="159" t="s">
        <v>109</v>
      </c>
      <c r="G397" s="94"/>
      <c r="H397" s="85"/>
      <c r="I397" s="146">
        <f>ROUND(+I363+I378+I386+I395,0)</f>
        <v>4057</v>
      </c>
    </row>
    <row r="398" spans="2:9" ht="15.75" thickBot="1" x14ac:dyDescent="0.3">
      <c r="B398" s="176"/>
      <c r="C398" s="177"/>
      <c r="D398" s="177"/>
      <c r="E398" s="177"/>
      <c r="F398" s="177"/>
      <c r="G398" s="177"/>
      <c r="H398" s="177"/>
      <c r="I398" s="178"/>
    </row>
    <row r="399" spans="2:9" ht="15.75" thickBot="1" x14ac:dyDescent="0.3"/>
    <row r="400" spans="2:9" x14ac:dyDescent="0.25">
      <c r="B400" s="173"/>
      <c r="C400" s="174"/>
      <c r="D400" s="174"/>
      <c r="E400" s="174"/>
      <c r="F400" s="174"/>
      <c r="G400" s="174"/>
      <c r="H400" s="174"/>
      <c r="I400" s="175"/>
    </row>
    <row r="401" spans="2:9" ht="25.5" x14ac:dyDescent="0.25">
      <c r="B401" s="87" t="s">
        <v>2</v>
      </c>
      <c r="C401" s="88" t="s">
        <v>42</v>
      </c>
      <c r="D401" s="89" t="s">
        <v>64</v>
      </c>
      <c r="E401" s="89"/>
      <c r="F401" s="89"/>
      <c r="G401" s="88" t="s">
        <v>82</v>
      </c>
      <c r="H401" s="90" t="s">
        <v>156</v>
      </c>
      <c r="I401" s="91"/>
    </row>
    <row r="402" spans="2:9" x14ac:dyDescent="0.25">
      <c r="B402" s="92"/>
      <c r="C402" s="93"/>
      <c r="D402" s="93"/>
      <c r="E402" s="93"/>
      <c r="F402" s="93"/>
      <c r="G402" s="94"/>
      <c r="H402" s="85"/>
      <c r="I402" s="95"/>
    </row>
    <row r="403" spans="2:9" x14ac:dyDescent="0.25">
      <c r="B403" s="92"/>
      <c r="C403" s="93"/>
      <c r="D403" s="93"/>
      <c r="E403" s="93"/>
      <c r="F403" s="93"/>
      <c r="G403" s="94"/>
      <c r="H403" s="96"/>
      <c r="I403" s="95"/>
    </row>
    <row r="404" spans="2:9" ht="15.75" thickBot="1" x14ac:dyDescent="0.3">
      <c r="B404" s="92"/>
      <c r="C404" s="93"/>
      <c r="D404" s="93"/>
      <c r="E404" s="93"/>
      <c r="F404" s="93"/>
      <c r="G404" s="94"/>
      <c r="H404" s="85"/>
      <c r="I404" s="95"/>
    </row>
    <row r="405" spans="2:9" ht="15.75" thickBot="1" x14ac:dyDescent="0.3">
      <c r="B405" s="97" t="s">
        <v>83</v>
      </c>
      <c r="C405" s="98" t="s">
        <v>84</v>
      </c>
      <c r="D405" s="98" t="s">
        <v>82</v>
      </c>
      <c r="E405" s="98" t="s">
        <v>85</v>
      </c>
      <c r="F405" s="98" t="s">
        <v>86</v>
      </c>
      <c r="G405" s="98" t="s">
        <v>87</v>
      </c>
      <c r="H405" s="99" t="s">
        <v>88</v>
      </c>
      <c r="I405" s="95"/>
    </row>
    <row r="406" spans="2:9" x14ac:dyDescent="0.25">
      <c r="B406" s="100"/>
      <c r="C406" s="101" t="s">
        <v>113</v>
      </c>
      <c r="D406" s="102" t="s">
        <v>90</v>
      </c>
      <c r="E406" s="102">
        <v>1</v>
      </c>
      <c r="F406" s="103">
        <f>I444</f>
        <v>22126.559999999998</v>
      </c>
      <c r="G406" s="104">
        <v>0.1</v>
      </c>
      <c r="H406" s="105">
        <f>F406*G406</f>
        <v>2212.6559999999999</v>
      </c>
      <c r="I406" s="95"/>
    </row>
    <row r="407" spans="2:9" ht="25.5" x14ac:dyDescent="0.25">
      <c r="B407" s="106"/>
      <c r="C407" s="182" t="s">
        <v>158</v>
      </c>
      <c r="D407" s="108" t="s">
        <v>124</v>
      </c>
      <c r="E407" s="108">
        <v>1</v>
      </c>
      <c r="F407" s="109">
        <v>8037</v>
      </c>
      <c r="G407" s="110">
        <v>1</v>
      </c>
      <c r="H407" s="112">
        <f>(F407*E407)/G407</f>
        <v>8037</v>
      </c>
      <c r="I407" s="95"/>
    </row>
    <row r="408" spans="2:9" x14ac:dyDescent="0.25">
      <c r="B408" s="106"/>
      <c r="C408" s="107" t="s">
        <v>159</v>
      </c>
      <c r="D408" s="108" t="s">
        <v>92</v>
      </c>
      <c r="E408" s="108">
        <v>1</v>
      </c>
      <c r="F408" s="109">
        <v>4188</v>
      </c>
      <c r="G408" s="110">
        <v>0.4</v>
      </c>
      <c r="H408" s="183">
        <f>F408*G408</f>
        <v>1675.2</v>
      </c>
      <c r="I408" s="95"/>
    </row>
    <row r="409" spans="2:9" x14ac:dyDescent="0.25">
      <c r="B409" s="106"/>
      <c r="C409" s="107"/>
      <c r="D409" s="108"/>
      <c r="E409" s="108"/>
      <c r="F409" s="109"/>
      <c r="G409" s="110"/>
      <c r="H409" s="112"/>
      <c r="I409" s="95"/>
    </row>
    <row r="410" spans="2:9" x14ac:dyDescent="0.25">
      <c r="B410" s="106"/>
      <c r="C410" s="107"/>
      <c r="D410" s="108"/>
      <c r="E410" s="108"/>
      <c r="F410" s="109"/>
      <c r="G410" s="110"/>
      <c r="H410" s="112"/>
      <c r="I410" s="95"/>
    </row>
    <row r="411" spans="2:9" ht="15.75" thickBot="1" x14ac:dyDescent="0.3">
      <c r="B411" s="106"/>
      <c r="C411" s="107"/>
      <c r="D411" s="108"/>
      <c r="E411" s="108"/>
      <c r="F411" s="109"/>
      <c r="G411" s="110"/>
      <c r="H411" s="112"/>
      <c r="I411" s="95"/>
    </row>
    <row r="412" spans="2:9" ht="15.75" thickBot="1" x14ac:dyDescent="0.3">
      <c r="B412" s="113"/>
      <c r="C412" s="114"/>
      <c r="D412" s="115"/>
      <c r="E412" s="115"/>
      <c r="F412" s="116"/>
      <c r="G412" s="117"/>
      <c r="H412" s="118"/>
      <c r="I412" s="119">
        <f>SUM(H406:H412)</f>
        <v>11924.856</v>
      </c>
    </row>
    <row r="413" spans="2:9" ht="15.75" thickBot="1" x14ac:dyDescent="0.3">
      <c r="B413" s="92"/>
      <c r="C413" s="120"/>
      <c r="D413" s="121"/>
      <c r="E413" s="120"/>
      <c r="F413" s="120"/>
      <c r="G413" s="121"/>
      <c r="H413" s="122"/>
      <c r="I413" s="95"/>
    </row>
    <row r="414" spans="2:9" ht="15.75" thickBot="1" x14ac:dyDescent="0.3">
      <c r="B414" s="97" t="s">
        <v>83</v>
      </c>
      <c r="C414" s="98" t="s">
        <v>93</v>
      </c>
      <c r="D414" s="98" t="s">
        <v>82</v>
      </c>
      <c r="E414" s="98" t="s">
        <v>85</v>
      </c>
      <c r="F414" s="98" t="s">
        <v>94</v>
      </c>
      <c r="G414" s="98" t="s">
        <v>95</v>
      </c>
      <c r="H414" s="99" t="s">
        <v>88</v>
      </c>
      <c r="I414" s="95"/>
    </row>
    <row r="415" spans="2:9" x14ac:dyDescent="0.25">
      <c r="B415" s="100"/>
      <c r="C415" s="123"/>
      <c r="D415" s="124"/>
      <c r="E415" s="167"/>
      <c r="F415" s="109"/>
      <c r="G415" s="126"/>
      <c r="H415" s="127"/>
      <c r="I415" s="95"/>
    </row>
    <row r="416" spans="2:9" x14ac:dyDescent="0.25">
      <c r="B416" s="106"/>
      <c r="C416" s="128"/>
      <c r="D416" s="129"/>
      <c r="E416" s="132"/>
      <c r="F416" s="131"/>
      <c r="G416" s="126"/>
      <c r="H416" s="127"/>
      <c r="I416" s="95"/>
    </row>
    <row r="417" spans="2:9" x14ac:dyDescent="0.25">
      <c r="B417" s="106"/>
      <c r="C417" s="128"/>
      <c r="D417" s="129"/>
      <c r="E417" s="132"/>
      <c r="F417" s="131"/>
      <c r="G417" s="126"/>
      <c r="H417" s="127"/>
      <c r="I417" s="95"/>
    </row>
    <row r="418" spans="2:9" x14ac:dyDescent="0.25">
      <c r="B418" s="106"/>
      <c r="C418" s="128"/>
      <c r="D418" s="129"/>
      <c r="E418" s="132"/>
      <c r="F418" s="131"/>
      <c r="G418" s="126"/>
      <c r="H418" s="127"/>
      <c r="I418" s="95"/>
    </row>
    <row r="419" spans="2:9" x14ac:dyDescent="0.25">
      <c r="B419" s="106"/>
      <c r="C419" s="128"/>
      <c r="D419" s="129"/>
      <c r="E419" s="132"/>
      <c r="F419" s="131"/>
      <c r="G419" s="126"/>
      <c r="H419" s="127"/>
      <c r="I419" s="95"/>
    </row>
    <row r="420" spans="2:9" x14ac:dyDescent="0.25">
      <c r="B420" s="106"/>
      <c r="C420" s="128"/>
      <c r="D420" s="129"/>
      <c r="E420" s="132"/>
      <c r="F420" s="131"/>
      <c r="G420" s="126"/>
      <c r="H420" s="127"/>
      <c r="I420" s="95"/>
    </row>
    <row r="421" spans="2:9" x14ac:dyDescent="0.25">
      <c r="B421" s="106"/>
      <c r="C421" s="128"/>
      <c r="D421" s="129"/>
      <c r="E421" s="132"/>
      <c r="F421" s="131"/>
      <c r="G421" s="126"/>
      <c r="H421" s="127"/>
      <c r="I421" s="95"/>
    </row>
    <row r="422" spans="2:9" x14ac:dyDescent="0.25">
      <c r="B422" s="106"/>
      <c r="C422" s="128"/>
      <c r="D422" s="129"/>
      <c r="E422" s="132"/>
      <c r="F422" s="131"/>
      <c r="G422" s="126"/>
      <c r="H422" s="127"/>
      <c r="I422" s="95"/>
    </row>
    <row r="423" spans="2:9" x14ac:dyDescent="0.25">
      <c r="B423" s="106"/>
      <c r="C423" s="128"/>
      <c r="D423" s="129"/>
      <c r="E423" s="132"/>
      <c r="F423" s="131"/>
      <c r="G423" s="126"/>
      <c r="H423" s="127"/>
      <c r="I423" s="95"/>
    </row>
    <row r="424" spans="2:9" x14ac:dyDescent="0.25">
      <c r="B424" s="106"/>
      <c r="C424" s="128"/>
      <c r="D424" s="129"/>
      <c r="E424" s="132"/>
      <c r="F424" s="131"/>
      <c r="G424" s="126"/>
      <c r="H424" s="127"/>
      <c r="I424" s="95"/>
    </row>
    <row r="425" spans="2:9" x14ac:dyDescent="0.25">
      <c r="B425" s="106"/>
      <c r="C425" s="128"/>
      <c r="D425" s="129"/>
      <c r="E425" s="132"/>
      <c r="F425" s="131"/>
      <c r="G425" s="126"/>
      <c r="H425" s="127"/>
      <c r="I425" s="95"/>
    </row>
    <row r="426" spans="2:9" ht="15.75" thickBot="1" x14ac:dyDescent="0.3">
      <c r="B426" s="106"/>
      <c r="C426" s="128"/>
      <c r="D426" s="129"/>
      <c r="E426" s="132"/>
      <c r="F426" s="131"/>
      <c r="G426" s="126"/>
      <c r="H426" s="127"/>
      <c r="I426" s="95"/>
    </row>
    <row r="427" spans="2:9" ht="15.75" thickBot="1" x14ac:dyDescent="0.3">
      <c r="B427" s="113"/>
      <c r="C427" s="133"/>
      <c r="D427" s="134"/>
      <c r="E427" s="135"/>
      <c r="F427" s="136"/>
      <c r="G427" s="137"/>
      <c r="H427" s="138"/>
      <c r="I427" s="119">
        <f>SUM(H415:H427)</f>
        <v>0</v>
      </c>
    </row>
    <row r="428" spans="2:9" ht="15.75" thickBot="1" x14ac:dyDescent="0.3">
      <c r="B428" s="139"/>
      <c r="C428" s="120"/>
      <c r="D428" s="120"/>
      <c r="E428" s="120"/>
      <c r="F428" s="120"/>
      <c r="G428" s="121"/>
      <c r="H428" s="122"/>
      <c r="I428" s="95"/>
    </row>
    <row r="429" spans="2:9" ht="15.75" thickBot="1" x14ac:dyDescent="0.3">
      <c r="B429" s="97" t="s">
        <v>83</v>
      </c>
      <c r="C429" s="98" t="s">
        <v>101</v>
      </c>
      <c r="D429" s="98" t="s">
        <v>82</v>
      </c>
      <c r="E429" s="98" t="s">
        <v>85</v>
      </c>
      <c r="F429" s="98" t="s">
        <v>94</v>
      </c>
      <c r="G429" s="98" t="s">
        <v>102</v>
      </c>
      <c r="H429" s="99" t="s">
        <v>88</v>
      </c>
      <c r="I429" s="95"/>
    </row>
    <row r="430" spans="2:9" x14ac:dyDescent="0.25">
      <c r="B430" s="100"/>
      <c r="C430" s="140"/>
      <c r="D430" s="141"/>
      <c r="E430" s="142"/>
      <c r="F430" s="143"/>
      <c r="G430" s="144"/>
      <c r="H430" s="145"/>
      <c r="I430" s="95"/>
    </row>
    <row r="431" spans="2:9" x14ac:dyDescent="0.25">
      <c r="B431" s="106"/>
      <c r="C431" s="128"/>
      <c r="D431" s="129"/>
      <c r="E431" s="132"/>
      <c r="F431" s="131"/>
      <c r="G431" s="126"/>
      <c r="H431" s="127"/>
      <c r="I431" s="95"/>
    </row>
    <row r="432" spans="2:9" x14ac:dyDescent="0.25">
      <c r="B432" s="106"/>
      <c r="C432" s="128"/>
      <c r="D432" s="129"/>
      <c r="E432" s="132"/>
      <c r="F432" s="131"/>
      <c r="G432" s="126"/>
      <c r="H432" s="127"/>
      <c r="I432" s="95"/>
    </row>
    <row r="433" spans="2:9" x14ac:dyDescent="0.25">
      <c r="B433" s="106"/>
      <c r="C433" s="128"/>
      <c r="D433" s="129"/>
      <c r="E433" s="132"/>
      <c r="F433" s="131"/>
      <c r="G433" s="126"/>
      <c r="H433" s="127"/>
      <c r="I433" s="95"/>
    </row>
    <row r="434" spans="2:9" ht="15.75" thickBot="1" x14ac:dyDescent="0.3">
      <c r="B434" s="106"/>
      <c r="C434" s="128"/>
      <c r="D434" s="129"/>
      <c r="E434" s="132"/>
      <c r="F434" s="131"/>
      <c r="G434" s="126"/>
      <c r="H434" s="127"/>
      <c r="I434" s="95"/>
    </row>
    <row r="435" spans="2:9" ht="15.75" thickBot="1" x14ac:dyDescent="0.3">
      <c r="B435" s="113"/>
      <c r="C435" s="133"/>
      <c r="D435" s="134"/>
      <c r="E435" s="135"/>
      <c r="F435" s="136"/>
      <c r="G435" s="137"/>
      <c r="H435" s="138"/>
      <c r="I435" s="146">
        <f>SUM(H430:H435)</f>
        <v>0</v>
      </c>
    </row>
    <row r="436" spans="2:9" ht="15.75" thickBot="1" x14ac:dyDescent="0.3">
      <c r="B436" s="139"/>
      <c r="C436" s="120"/>
      <c r="D436" s="120"/>
      <c r="E436" s="120"/>
      <c r="F436" s="120"/>
      <c r="G436" s="147"/>
      <c r="H436" s="148"/>
      <c r="I436" s="95"/>
    </row>
    <row r="437" spans="2:9" ht="15.75" thickBot="1" x14ac:dyDescent="0.3">
      <c r="B437" s="97" t="s">
        <v>83</v>
      </c>
      <c r="C437" s="98" t="s">
        <v>103</v>
      </c>
      <c r="D437" s="98" t="s">
        <v>118</v>
      </c>
      <c r="E437" s="98" t="s">
        <v>104</v>
      </c>
      <c r="F437" s="98" t="s">
        <v>105</v>
      </c>
      <c r="G437" s="98" t="s">
        <v>87</v>
      </c>
      <c r="H437" s="99" t="s">
        <v>88</v>
      </c>
      <c r="I437" s="95"/>
    </row>
    <row r="438" spans="2:9" ht="15.75" thickBot="1" x14ac:dyDescent="0.3">
      <c r="B438" s="100"/>
      <c r="C438" s="140" t="s">
        <v>108</v>
      </c>
      <c r="D438" s="149" t="s">
        <v>107</v>
      </c>
      <c r="E438" s="150"/>
      <c r="F438" s="151">
        <v>46097</v>
      </c>
      <c r="G438" s="142">
        <v>0.48</v>
      </c>
      <c r="H438" s="152">
        <f>F438*G438</f>
        <v>22126.559999999998</v>
      </c>
      <c r="I438" s="95"/>
    </row>
    <row r="439" spans="2:9" ht="15.75" thickBot="1" x14ac:dyDescent="0.3">
      <c r="B439" s="106"/>
      <c r="C439" s="123"/>
      <c r="D439" s="154"/>
      <c r="E439" s="125"/>
      <c r="F439" s="109"/>
      <c r="G439" s="126"/>
      <c r="H439" s="152"/>
      <c r="I439" s="95"/>
    </row>
    <row r="440" spans="2:9" x14ac:dyDescent="0.25">
      <c r="B440" s="106"/>
      <c r="C440" s="128"/>
      <c r="D440" s="154"/>
      <c r="E440" s="130"/>
      <c r="F440" s="131"/>
      <c r="G440" s="126"/>
      <c r="H440" s="152"/>
      <c r="I440" s="95"/>
    </row>
    <row r="441" spans="2:9" x14ac:dyDescent="0.25">
      <c r="B441" s="106"/>
      <c r="C441" s="128"/>
      <c r="D441" s="154"/>
      <c r="E441" s="130"/>
      <c r="F441" s="131"/>
      <c r="G441" s="126"/>
      <c r="H441" s="127"/>
      <c r="I441" s="95"/>
    </row>
    <row r="442" spans="2:9" x14ac:dyDescent="0.25">
      <c r="B442" s="155"/>
      <c r="C442" s="128"/>
      <c r="D442" s="154"/>
      <c r="E442" s="130"/>
      <c r="F442" s="131"/>
      <c r="G442" s="126"/>
      <c r="H442" s="127"/>
      <c r="I442" s="95"/>
    </row>
    <row r="443" spans="2:9" ht="15.75" thickBot="1" x14ac:dyDescent="0.3">
      <c r="B443" s="155"/>
      <c r="C443" s="128"/>
      <c r="D443" s="154"/>
      <c r="E443" s="130"/>
      <c r="F443" s="131"/>
      <c r="G443" s="126"/>
      <c r="H443" s="127"/>
      <c r="I443" s="95"/>
    </row>
    <row r="444" spans="2:9" ht="15.75" thickBot="1" x14ac:dyDescent="0.3">
      <c r="B444" s="156"/>
      <c r="C444" s="133"/>
      <c r="D444" s="157"/>
      <c r="E444" s="158"/>
      <c r="F444" s="136"/>
      <c r="G444" s="137"/>
      <c r="H444" s="138"/>
      <c r="I444" s="146">
        <f>SUM(H438:H444)</f>
        <v>22126.559999999998</v>
      </c>
    </row>
    <row r="445" spans="2:9" ht="15.75" thickBot="1" x14ac:dyDescent="0.3">
      <c r="B445" s="139"/>
      <c r="C445" s="93"/>
      <c r="D445" s="93"/>
      <c r="E445" s="93"/>
      <c r="F445" s="93"/>
      <c r="G445" s="94"/>
      <c r="H445" s="85"/>
      <c r="I445" s="95"/>
    </row>
    <row r="446" spans="2:9" ht="15.75" thickBot="1" x14ac:dyDescent="0.3">
      <c r="B446" s="139"/>
      <c r="C446" s="93"/>
      <c r="D446" s="93"/>
      <c r="E446" s="93"/>
      <c r="F446" s="159" t="s">
        <v>109</v>
      </c>
      <c r="G446" s="94"/>
      <c r="H446" s="85"/>
      <c r="I446" s="146">
        <f>ROUND(+I412+I427+I435+I444,0)</f>
        <v>34051</v>
      </c>
    </row>
    <row r="447" spans="2:9" ht="15.75" thickBot="1" x14ac:dyDescent="0.3">
      <c r="B447" s="168"/>
      <c r="C447" s="169"/>
      <c r="D447" s="169"/>
      <c r="E447" s="169"/>
      <c r="F447" s="169"/>
      <c r="G447" s="170"/>
      <c r="H447" s="164"/>
      <c r="I447" s="171"/>
    </row>
    <row r="448" spans="2:9" ht="15.75" thickBot="1" x14ac:dyDescent="0.3"/>
    <row r="449" spans="2:9" x14ac:dyDescent="0.25">
      <c r="B449" s="173"/>
      <c r="C449" s="174"/>
      <c r="D449" s="174"/>
      <c r="E449" s="174"/>
      <c r="F449" s="174"/>
      <c r="G449" s="174"/>
      <c r="H449" s="174"/>
      <c r="I449" s="175"/>
    </row>
    <row r="450" spans="2:9" ht="38.25" customHeight="1" x14ac:dyDescent="0.25">
      <c r="B450" s="87" t="s">
        <v>2</v>
      </c>
      <c r="C450" s="88" t="s">
        <v>43</v>
      </c>
      <c r="D450" s="89" t="s">
        <v>65</v>
      </c>
      <c r="E450" s="89"/>
      <c r="F450" s="89"/>
      <c r="G450" s="88" t="s">
        <v>82</v>
      </c>
      <c r="H450" s="90" t="s">
        <v>156</v>
      </c>
      <c r="I450" s="91"/>
    </row>
    <row r="451" spans="2:9" x14ac:dyDescent="0.25">
      <c r="B451" s="92"/>
      <c r="C451" s="93"/>
      <c r="D451" s="93"/>
      <c r="E451" s="93"/>
      <c r="F451" s="93"/>
      <c r="G451" s="94"/>
      <c r="H451" s="85"/>
      <c r="I451" s="95"/>
    </row>
    <row r="452" spans="2:9" x14ac:dyDescent="0.25">
      <c r="B452" s="92"/>
      <c r="C452" s="93"/>
      <c r="D452" s="93"/>
      <c r="E452" s="93"/>
      <c r="F452" s="93"/>
      <c r="G452" s="94"/>
      <c r="H452" s="96"/>
      <c r="I452" s="95"/>
    </row>
    <row r="453" spans="2:9" ht="15.75" thickBot="1" x14ac:dyDescent="0.3">
      <c r="B453" s="92"/>
      <c r="C453" s="93"/>
      <c r="D453" s="93"/>
      <c r="E453" s="93"/>
      <c r="F453" s="93"/>
      <c r="G453" s="94"/>
      <c r="H453" s="85"/>
      <c r="I453" s="95"/>
    </row>
    <row r="454" spans="2:9" ht="15.75" thickBot="1" x14ac:dyDescent="0.3">
      <c r="B454" s="97" t="s">
        <v>83</v>
      </c>
      <c r="C454" s="98" t="s">
        <v>84</v>
      </c>
      <c r="D454" s="98" t="s">
        <v>82</v>
      </c>
      <c r="E454" s="98" t="s">
        <v>85</v>
      </c>
      <c r="F454" s="98" t="s">
        <v>86</v>
      </c>
      <c r="G454" s="98" t="s">
        <v>87</v>
      </c>
      <c r="H454" s="99" t="s">
        <v>88</v>
      </c>
      <c r="I454" s="95"/>
    </row>
    <row r="455" spans="2:9" x14ac:dyDescent="0.25">
      <c r="B455" s="100"/>
      <c r="C455" s="101" t="s">
        <v>113</v>
      </c>
      <c r="D455" s="102" t="s">
        <v>90</v>
      </c>
      <c r="E455" s="102">
        <v>1</v>
      </c>
      <c r="F455" s="103">
        <f>I493</f>
        <v>10602.310000000001</v>
      </c>
      <c r="G455" s="104">
        <v>8.2299999999999998E-2</v>
      </c>
      <c r="H455" s="105">
        <f>F455*G455</f>
        <v>872.57011300000011</v>
      </c>
      <c r="I455" s="95"/>
    </row>
    <row r="456" spans="2:9" x14ac:dyDescent="0.25">
      <c r="B456" s="106"/>
      <c r="C456" s="107"/>
      <c r="D456" s="108"/>
      <c r="E456" s="108"/>
      <c r="F456" s="109"/>
      <c r="G456" s="110"/>
      <c r="H456" s="112"/>
      <c r="I456" s="95"/>
    </row>
    <row r="457" spans="2:9" x14ac:dyDescent="0.25">
      <c r="B457" s="106"/>
      <c r="C457" s="107"/>
      <c r="D457" s="108"/>
      <c r="E457" s="108"/>
      <c r="F457" s="109"/>
      <c r="G457" s="110"/>
      <c r="H457" s="183"/>
      <c r="I457" s="95"/>
    </row>
    <row r="458" spans="2:9" x14ac:dyDescent="0.25">
      <c r="B458" s="106"/>
      <c r="C458" s="107"/>
      <c r="D458" s="108"/>
      <c r="E458" s="108"/>
      <c r="F458" s="109"/>
      <c r="G458" s="110"/>
      <c r="H458" s="112"/>
      <c r="I458" s="95"/>
    </row>
    <row r="459" spans="2:9" x14ac:dyDescent="0.25">
      <c r="B459" s="106"/>
      <c r="C459" s="107"/>
      <c r="D459" s="108"/>
      <c r="E459" s="108"/>
      <c r="F459" s="109"/>
      <c r="G459" s="110"/>
      <c r="H459" s="112"/>
      <c r="I459" s="95"/>
    </row>
    <row r="460" spans="2:9" ht="15.75" thickBot="1" x14ac:dyDescent="0.3">
      <c r="B460" s="106"/>
      <c r="C460" s="107"/>
      <c r="D460" s="108"/>
      <c r="E460" s="108"/>
      <c r="F460" s="109"/>
      <c r="G460" s="110"/>
      <c r="H460" s="112"/>
      <c r="I460" s="95"/>
    </row>
    <row r="461" spans="2:9" ht="15.75" thickBot="1" x14ac:dyDescent="0.3">
      <c r="B461" s="113"/>
      <c r="C461" s="114"/>
      <c r="D461" s="115"/>
      <c r="E461" s="115"/>
      <c r="F461" s="116"/>
      <c r="G461" s="117"/>
      <c r="H461" s="118"/>
      <c r="I461" s="119">
        <f>SUM(H455:H461)</f>
        <v>872.57011300000011</v>
      </c>
    </row>
    <row r="462" spans="2:9" ht="15.75" thickBot="1" x14ac:dyDescent="0.3">
      <c r="B462" s="92"/>
      <c r="C462" s="120"/>
      <c r="D462" s="121"/>
      <c r="E462" s="120"/>
      <c r="F462" s="120"/>
      <c r="G462" s="121"/>
      <c r="H462" s="122"/>
      <c r="I462" s="95"/>
    </row>
    <row r="463" spans="2:9" ht="15.75" thickBot="1" x14ac:dyDescent="0.3">
      <c r="B463" s="97" t="s">
        <v>83</v>
      </c>
      <c r="C463" s="98" t="s">
        <v>93</v>
      </c>
      <c r="D463" s="98" t="s">
        <v>82</v>
      </c>
      <c r="E463" s="98" t="s">
        <v>85</v>
      </c>
      <c r="F463" s="98" t="s">
        <v>94</v>
      </c>
      <c r="G463" s="98" t="s">
        <v>95</v>
      </c>
      <c r="H463" s="99" t="s">
        <v>88</v>
      </c>
      <c r="I463" s="95"/>
    </row>
    <row r="464" spans="2:9" x14ac:dyDescent="0.25">
      <c r="B464" s="100"/>
      <c r="C464" s="123"/>
      <c r="D464" s="124"/>
      <c r="E464" s="167"/>
      <c r="F464" s="109"/>
      <c r="G464" s="126"/>
      <c r="H464" s="127"/>
      <c r="I464" s="95"/>
    </row>
    <row r="465" spans="2:9" x14ac:dyDescent="0.25">
      <c r="B465" s="106"/>
      <c r="C465" s="128"/>
      <c r="D465" s="129"/>
      <c r="E465" s="132"/>
      <c r="F465" s="131"/>
      <c r="G465" s="126"/>
      <c r="H465" s="127"/>
      <c r="I465" s="95"/>
    </row>
    <row r="466" spans="2:9" x14ac:dyDescent="0.25">
      <c r="B466" s="106"/>
      <c r="C466" s="128"/>
      <c r="D466" s="129"/>
      <c r="E466" s="132"/>
      <c r="F466" s="131"/>
      <c r="G466" s="126"/>
      <c r="H466" s="127"/>
      <c r="I466" s="95"/>
    </row>
    <row r="467" spans="2:9" x14ac:dyDescent="0.25">
      <c r="B467" s="106"/>
      <c r="C467" s="128"/>
      <c r="D467" s="129"/>
      <c r="E467" s="132"/>
      <c r="F467" s="131"/>
      <c r="G467" s="126"/>
      <c r="H467" s="127"/>
      <c r="I467" s="95"/>
    </row>
    <row r="468" spans="2:9" x14ac:dyDescent="0.25">
      <c r="B468" s="106"/>
      <c r="C468" s="128"/>
      <c r="D468" s="129"/>
      <c r="E468" s="132"/>
      <c r="F468" s="131"/>
      <c r="G468" s="126"/>
      <c r="H468" s="127"/>
      <c r="I468" s="95"/>
    </row>
    <row r="469" spans="2:9" x14ac:dyDescent="0.25">
      <c r="B469" s="106"/>
      <c r="C469" s="128"/>
      <c r="D469" s="129"/>
      <c r="E469" s="132"/>
      <c r="F469" s="131"/>
      <c r="G469" s="126"/>
      <c r="H469" s="127"/>
      <c r="I469" s="95"/>
    </row>
    <row r="470" spans="2:9" x14ac:dyDescent="0.25">
      <c r="B470" s="106"/>
      <c r="C470" s="128"/>
      <c r="D470" s="129"/>
      <c r="E470" s="132"/>
      <c r="F470" s="131"/>
      <c r="G470" s="126"/>
      <c r="H470" s="127"/>
      <c r="I470" s="95"/>
    </row>
    <row r="471" spans="2:9" x14ac:dyDescent="0.25">
      <c r="B471" s="106"/>
      <c r="C471" s="128"/>
      <c r="D471" s="129"/>
      <c r="E471" s="132"/>
      <c r="F471" s="131"/>
      <c r="G471" s="126"/>
      <c r="H471" s="127"/>
      <c r="I471" s="95"/>
    </row>
    <row r="472" spans="2:9" x14ac:dyDescent="0.25">
      <c r="B472" s="106"/>
      <c r="C472" s="128"/>
      <c r="D472" s="129"/>
      <c r="E472" s="132"/>
      <c r="F472" s="131"/>
      <c r="G472" s="126"/>
      <c r="H472" s="127"/>
      <c r="I472" s="95"/>
    </row>
    <row r="473" spans="2:9" x14ac:dyDescent="0.25">
      <c r="B473" s="106"/>
      <c r="C473" s="128"/>
      <c r="D473" s="129"/>
      <c r="E473" s="132"/>
      <c r="F473" s="131"/>
      <c r="G473" s="126"/>
      <c r="H473" s="127"/>
      <c r="I473" s="95"/>
    </row>
    <row r="474" spans="2:9" x14ac:dyDescent="0.25">
      <c r="B474" s="106"/>
      <c r="C474" s="128"/>
      <c r="D474" s="129"/>
      <c r="E474" s="132"/>
      <c r="F474" s="131"/>
      <c r="G474" s="126"/>
      <c r="H474" s="127"/>
      <c r="I474" s="95"/>
    </row>
    <row r="475" spans="2:9" ht="15.75" thickBot="1" x14ac:dyDescent="0.3">
      <c r="B475" s="106"/>
      <c r="C475" s="128"/>
      <c r="D475" s="129"/>
      <c r="E475" s="132"/>
      <c r="F475" s="131"/>
      <c r="G475" s="126"/>
      <c r="H475" s="127"/>
      <c r="I475" s="95"/>
    </row>
    <row r="476" spans="2:9" ht="15.75" thickBot="1" x14ac:dyDescent="0.3">
      <c r="B476" s="113"/>
      <c r="C476" s="133"/>
      <c r="D476" s="134"/>
      <c r="E476" s="135"/>
      <c r="F476" s="136"/>
      <c r="G476" s="137"/>
      <c r="H476" s="138"/>
      <c r="I476" s="119">
        <f>SUM(H464:H476)</f>
        <v>0</v>
      </c>
    </row>
    <row r="477" spans="2:9" ht="15.75" thickBot="1" x14ac:dyDescent="0.3">
      <c r="B477" s="139"/>
      <c r="C477" s="120"/>
      <c r="D477" s="120"/>
      <c r="E477" s="120"/>
      <c r="F477" s="120"/>
      <c r="G477" s="121"/>
      <c r="H477" s="122"/>
      <c r="I477" s="95"/>
    </row>
    <row r="478" spans="2:9" ht="15.75" thickBot="1" x14ac:dyDescent="0.3">
      <c r="B478" s="97" t="s">
        <v>83</v>
      </c>
      <c r="C478" s="98" t="s">
        <v>101</v>
      </c>
      <c r="D478" s="98" t="s">
        <v>82</v>
      </c>
      <c r="E478" s="98" t="s">
        <v>85</v>
      </c>
      <c r="F478" s="98" t="s">
        <v>94</v>
      </c>
      <c r="G478" s="98" t="s">
        <v>102</v>
      </c>
      <c r="H478" s="99" t="s">
        <v>88</v>
      </c>
      <c r="I478" s="95"/>
    </row>
    <row r="479" spans="2:9" x14ac:dyDescent="0.25">
      <c r="B479" s="100"/>
      <c r="C479" s="107" t="s">
        <v>116</v>
      </c>
      <c r="D479" s="108" t="s">
        <v>117</v>
      </c>
      <c r="E479" s="108">
        <v>1</v>
      </c>
      <c r="F479" s="109">
        <v>270400</v>
      </c>
      <c r="G479" s="110">
        <v>0.2</v>
      </c>
      <c r="H479" s="112">
        <f>F479*G479</f>
        <v>54080</v>
      </c>
      <c r="I479" s="95"/>
    </row>
    <row r="480" spans="2:9" x14ac:dyDescent="0.25">
      <c r="B480" s="106"/>
      <c r="C480" s="128"/>
      <c r="D480" s="129"/>
      <c r="E480" s="132"/>
      <c r="F480" s="131"/>
      <c r="G480" s="126"/>
      <c r="H480" s="127"/>
      <c r="I480" s="95"/>
    </row>
    <row r="481" spans="2:9" x14ac:dyDescent="0.25">
      <c r="B481" s="106"/>
      <c r="C481" s="128"/>
      <c r="D481" s="129"/>
      <c r="E481" s="132"/>
      <c r="F481" s="131"/>
      <c r="G481" s="126"/>
      <c r="H481" s="127"/>
      <c r="I481" s="95"/>
    </row>
    <row r="482" spans="2:9" x14ac:dyDescent="0.25">
      <c r="B482" s="106"/>
      <c r="C482" s="128"/>
      <c r="D482" s="129"/>
      <c r="E482" s="132"/>
      <c r="F482" s="131"/>
      <c r="G482" s="126"/>
      <c r="H482" s="127"/>
      <c r="I482" s="95"/>
    </row>
    <row r="483" spans="2:9" ht="15.75" thickBot="1" x14ac:dyDescent="0.3">
      <c r="B483" s="106"/>
      <c r="C483" s="128"/>
      <c r="D483" s="129"/>
      <c r="E483" s="132"/>
      <c r="F483" s="131"/>
      <c r="G483" s="126"/>
      <c r="H483" s="127"/>
      <c r="I483" s="95"/>
    </row>
    <row r="484" spans="2:9" ht="15.75" thickBot="1" x14ac:dyDescent="0.3">
      <c r="B484" s="113"/>
      <c r="C484" s="133"/>
      <c r="D484" s="134"/>
      <c r="E484" s="135"/>
      <c r="F484" s="136"/>
      <c r="G484" s="137"/>
      <c r="H484" s="138"/>
      <c r="I484" s="146">
        <f>SUM(H479:H484)</f>
        <v>54080</v>
      </c>
    </row>
    <row r="485" spans="2:9" ht="15.75" thickBot="1" x14ac:dyDescent="0.3">
      <c r="B485" s="139"/>
      <c r="C485" s="120"/>
      <c r="D485" s="120"/>
      <c r="E485" s="120"/>
      <c r="F485" s="120"/>
      <c r="G485" s="147"/>
      <c r="H485" s="148"/>
      <c r="I485" s="95"/>
    </row>
    <row r="486" spans="2:9" ht="15.75" thickBot="1" x14ac:dyDescent="0.3">
      <c r="B486" s="97" t="s">
        <v>83</v>
      </c>
      <c r="C486" s="98" t="s">
        <v>103</v>
      </c>
      <c r="D486" s="98" t="s">
        <v>118</v>
      </c>
      <c r="E486" s="98" t="s">
        <v>104</v>
      </c>
      <c r="F486" s="98" t="s">
        <v>105</v>
      </c>
      <c r="G486" s="98" t="s">
        <v>87</v>
      </c>
      <c r="H486" s="99" t="s">
        <v>88</v>
      </c>
      <c r="I486" s="95"/>
    </row>
    <row r="487" spans="2:9" ht="15.75" thickBot="1" x14ac:dyDescent="0.3">
      <c r="B487" s="100"/>
      <c r="C487" s="140" t="s">
        <v>108</v>
      </c>
      <c r="D487" s="149" t="s">
        <v>107</v>
      </c>
      <c r="E487" s="150"/>
      <c r="F487" s="151">
        <v>46097</v>
      </c>
      <c r="G487" s="142">
        <v>0.23</v>
      </c>
      <c r="H487" s="152">
        <f>F487*G487</f>
        <v>10602.310000000001</v>
      </c>
      <c r="I487" s="95"/>
    </row>
    <row r="488" spans="2:9" ht="15.75" thickBot="1" x14ac:dyDescent="0.3">
      <c r="B488" s="106"/>
      <c r="C488" s="123"/>
      <c r="D488" s="154"/>
      <c r="E488" s="125"/>
      <c r="F488" s="109"/>
      <c r="G488" s="126"/>
      <c r="H488" s="152"/>
      <c r="I488" s="95"/>
    </row>
    <row r="489" spans="2:9" x14ac:dyDescent="0.25">
      <c r="B489" s="106"/>
      <c r="C489" s="128"/>
      <c r="D489" s="154"/>
      <c r="E489" s="130"/>
      <c r="F489" s="131"/>
      <c r="G489" s="126"/>
      <c r="H489" s="152"/>
      <c r="I489" s="95"/>
    </row>
    <row r="490" spans="2:9" x14ac:dyDescent="0.25">
      <c r="B490" s="106"/>
      <c r="C490" s="128"/>
      <c r="D490" s="154"/>
      <c r="E490" s="130"/>
      <c r="F490" s="131"/>
      <c r="G490" s="126"/>
      <c r="H490" s="127"/>
      <c r="I490" s="95"/>
    </row>
    <row r="491" spans="2:9" x14ac:dyDescent="0.25">
      <c r="B491" s="155"/>
      <c r="C491" s="128"/>
      <c r="D491" s="154"/>
      <c r="E491" s="130"/>
      <c r="F491" s="131"/>
      <c r="G491" s="126"/>
      <c r="H491" s="127"/>
      <c r="I491" s="95"/>
    </row>
    <row r="492" spans="2:9" ht="15.75" thickBot="1" x14ac:dyDescent="0.3">
      <c r="B492" s="155"/>
      <c r="C492" s="128"/>
      <c r="D492" s="154"/>
      <c r="E492" s="130"/>
      <c r="F492" s="131"/>
      <c r="G492" s="126"/>
      <c r="H492" s="127"/>
      <c r="I492" s="95"/>
    </row>
    <row r="493" spans="2:9" ht="15.75" thickBot="1" x14ac:dyDescent="0.3">
      <c r="B493" s="156"/>
      <c r="C493" s="133"/>
      <c r="D493" s="157"/>
      <c r="E493" s="158"/>
      <c r="F493" s="136"/>
      <c r="G493" s="137"/>
      <c r="H493" s="138"/>
      <c r="I493" s="146">
        <f>SUM(H487:H493)</f>
        <v>10602.310000000001</v>
      </c>
    </row>
    <row r="494" spans="2:9" ht="15.75" thickBot="1" x14ac:dyDescent="0.3">
      <c r="B494" s="139"/>
      <c r="C494" s="93"/>
      <c r="D494" s="93"/>
      <c r="E494" s="93"/>
      <c r="F494" s="93"/>
      <c r="G494" s="94"/>
      <c r="H494" s="85"/>
      <c r="I494" s="95"/>
    </row>
    <row r="495" spans="2:9" ht="15.75" thickBot="1" x14ac:dyDescent="0.3">
      <c r="B495" s="139"/>
      <c r="C495" s="93"/>
      <c r="D495" s="93"/>
      <c r="E495" s="93"/>
      <c r="F495" s="159" t="s">
        <v>109</v>
      </c>
      <c r="G495" s="94"/>
      <c r="H495" s="85"/>
      <c r="I495" s="146">
        <f>ROUND(+I461+I476+I484+I493,0)</f>
        <v>65555</v>
      </c>
    </row>
    <row r="496" spans="2:9" ht="15.75" thickBot="1" x14ac:dyDescent="0.3">
      <c r="B496" s="168"/>
      <c r="C496" s="169"/>
      <c r="D496" s="169"/>
      <c r="E496" s="169"/>
      <c r="F496" s="169"/>
      <c r="G496" s="170"/>
      <c r="H496" s="164"/>
      <c r="I496" s="171"/>
    </row>
    <row r="497" spans="2:9" ht="15.75" thickBot="1" x14ac:dyDescent="0.3">
      <c r="B497" s="83"/>
      <c r="C497" s="83"/>
      <c r="D497" s="83"/>
      <c r="E497" s="83"/>
      <c r="F497" s="83"/>
      <c r="G497" s="84"/>
      <c r="H497" s="85"/>
      <c r="I497" s="83"/>
    </row>
    <row r="498" spans="2:9" x14ac:dyDescent="0.25">
      <c r="B498" s="173"/>
      <c r="C498" s="174"/>
      <c r="D498" s="174"/>
      <c r="E498" s="174"/>
      <c r="F498" s="174"/>
      <c r="G498" s="174"/>
      <c r="H498" s="174"/>
      <c r="I498" s="175"/>
    </row>
    <row r="499" spans="2:9" ht="52.5" customHeight="1" x14ac:dyDescent="0.25">
      <c r="B499" s="87" t="s">
        <v>2</v>
      </c>
      <c r="C499" s="88" t="s">
        <v>44</v>
      </c>
      <c r="D499" s="89" t="s">
        <v>160</v>
      </c>
      <c r="E499" s="89"/>
      <c r="F499" s="89"/>
      <c r="G499" s="88" t="s">
        <v>82</v>
      </c>
      <c r="H499" s="90" t="s">
        <v>156</v>
      </c>
      <c r="I499" s="91"/>
    </row>
    <row r="500" spans="2:9" x14ac:dyDescent="0.25">
      <c r="B500" s="92"/>
      <c r="C500" s="93"/>
      <c r="D500" s="93"/>
      <c r="E500" s="93"/>
      <c r="F500" s="93"/>
      <c r="G500" s="94"/>
      <c r="H500" s="85"/>
      <c r="I500" s="95"/>
    </row>
    <row r="501" spans="2:9" x14ac:dyDescent="0.25">
      <c r="B501" s="92"/>
      <c r="C501" s="93"/>
      <c r="D501" s="93"/>
      <c r="E501" s="93"/>
      <c r="F501" s="93"/>
      <c r="G501" s="94"/>
      <c r="H501" s="96"/>
      <c r="I501" s="95"/>
    </row>
    <row r="502" spans="2:9" ht="15.75" thickBot="1" x14ac:dyDescent="0.3">
      <c r="B502" s="92"/>
      <c r="C502" s="93"/>
      <c r="D502" s="93"/>
      <c r="E502" s="93"/>
      <c r="F502" s="93"/>
      <c r="G502" s="94"/>
      <c r="H502" s="85"/>
      <c r="I502" s="95"/>
    </row>
    <row r="503" spans="2:9" ht="15.75" thickBot="1" x14ac:dyDescent="0.3">
      <c r="B503" s="97" t="s">
        <v>83</v>
      </c>
      <c r="C503" s="98" t="s">
        <v>84</v>
      </c>
      <c r="D503" s="98" t="s">
        <v>82</v>
      </c>
      <c r="E503" s="98" t="s">
        <v>85</v>
      </c>
      <c r="F503" s="98" t="s">
        <v>86</v>
      </c>
      <c r="G503" s="98" t="s">
        <v>87</v>
      </c>
      <c r="H503" s="99" t="s">
        <v>88</v>
      </c>
      <c r="I503" s="95"/>
    </row>
    <row r="504" spans="2:9" x14ac:dyDescent="0.25">
      <c r="B504" s="100"/>
      <c r="C504" s="101" t="s">
        <v>113</v>
      </c>
      <c r="D504" s="102" t="s">
        <v>90</v>
      </c>
      <c r="E504" s="102">
        <v>1</v>
      </c>
      <c r="F504" s="103">
        <f>I542</f>
        <v>8297.4599999999991</v>
      </c>
      <c r="G504" s="104">
        <v>0.1</v>
      </c>
      <c r="H504" s="105">
        <f>F504*G504</f>
        <v>829.74599999999998</v>
      </c>
      <c r="I504" s="95"/>
    </row>
    <row r="505" spans="2:9" x14ac:dyDescent="0.25">
      <c r="B505" s="106"/>
      <c r="C505" s="107" t="s">
        <v>158</v>
      </c>
      <c r="D505" s="108" t="s">
        <v>124</v>
      </c>
      <c r="E505" s="108">
        <v>1</v>
      </c>
      <c r="F505" s="109">
        <v>8037</v>
      </c>
      <c r="G505" s="110">
        <v>4</v>
      </c>
      <c r="H505" s="112">
        <f>(F505*E505)/G505</f>
        <v>2009.25</v>
      </c>
      <c r="I505" s="95"/>
    </row>
    <row r="506" spans="2:9" x14ac:dyDescent="0.25">
      <c r="B506" s="106"/>
      <c r="C506" s="107"/>
      <c r="D506" s="108"/>
      <c r="E506" s="108"/>
      <c r="F506" s="109"/>
      <c r="G506" s="110"/>
      <c r="H506" s="183"/>
      <c r="I506" s="95"/>
    </row>
    <row r="507" spans="2:9" x14ac:dyDescent="0.25">
      <c r="B507" s="106"/>
      <c r="C507" s="107"/>
      <c r="D507" s="108"/>
      <c r="E507" s="108"/>
      <c r="F507" s="109"/>
      <c r="G507" s="110"/>
      <c r="H507" s="112"/>
      <c r="I507" s="95"/>
    </row>
    <row r="508" spans="2:9" x14ac:dyDescent="0.25">
      <c r="B508" s="106"/>
      <c r="C508" s="107"/>
      <c r="D508" s="108"/>
      <c r="E508" s="108"/>
      <c r="F508" s="109"/>
      <c r="G508" s="110"/>
      <c r="H508" s="112"/>
      <c r="I508" s="95"/>
    </row>
    <row r="509" spans="2:9" ht="15.75" thickBot="1" x14ac:dyDescent="0.3">
      <c r="B509" s="106"/>
      <c r="C509" s="107"/>
      <c r="D509" s="108"/>
      <c r="E509" s="108"/>
      <c r="F509" s="109"/>
      <c r="G509" s="110"/>
      <c r="H509" s="112"/>
      <c r="I509" s="95"/>
    </row>
    <row r="510" spans="2:9" ht="15.75" thickBot="1" x14ac:dyDescent="0.3">
      <c r="B510" s="113"/>
      <c r="C510" s="114"/>
      <c r="D510" s="115"/>
      <c r="E510" s="115"/>
      <c r="F510" s="116"/>
      <c r="G510" s="117"/>
      <c r="H510" s="118"/>
      <c r="I510" s="119">
        <f>SUM(H504:H510)</f>
        <v>2838.9960000000001</v>
      </c>
    </row>
    <row r="511" spans="2:9" ht="15.75" thickBot="1" x14ac:dyDescent="0.3">
      <c r="B511" s="92"/>
      <c r="C511" s="120"/>
      <c r="D511" s="121"/>
      <c r="E511" s="120"/>
      <c r="F511" s="120"/>
      <c r="G511" s="121"/>
      <c r="H511" s="122"/>
      <c r="I511" s="95"/>
    </row>
    <row r="512" spans="2:9" ht="15.75" thickBot="1" x14ac:dyDescent="0.3">
      <c r="B512" s="97" t="s">
        <v>83</v>
      </c>
      <c r="C512" s="98" t="s">
        <v>93</v>
      </c>
      <c r="D512" s="98" t="s">
        <v>82</v>
      </c>
      <c r="E512" s="98" t="s">
        <v>85</v>
      </c>
      <c r="F512" s="98" t="s">
        <v>94</v>
      </c>
      <c r="G512" s="98" t="s">
        <v>95</v>
      </c>
      <c r="H512" s="99" t="s">
        <v>88</v>
      </c>
      <c r="I512" s="95"/>
    </row>
    <row r="513" spans="2:9" x14ac:dyDescent="0.25">
      <c r="B513" s="100"/>
      <c r="C513" s="123" t="s">
        <v>161</v>
      </c>
      <c r="D513" s="124" t="s">
        <v>162</v>
      </c>
      <c r="E513" s="167">
        <v>1</v>
      </c>
      <c r="F513" s="109">
        <v>83500</v>
      </c>
      <c r="G513" s="126"/>
      <c r="H513" s="127">
        <f>E513*F513</f>
        <v>83500</v>
      </c>
      <c r="I513" s="95"/>
    </row>
    <row r="514" spans="2:9" x14ac:dyDescent="0.25">
      <c r="B514" s="106"/>
      <c r="C514" s="128"/>
      <c r="D514" s="129"/>
      <c r="E514" s="132"/>
      <c r="F514" s="131"/>
      <c r="G514" s="126"/>
      <c r="H514" s="127"/>
      <c r="I514" s="95"/>
    </row>
    <row r="515" spans="2:9" x14ac:dyDescent="0.25">
      <c r="B515" s="106"/>
      <c r="C515" s="128"/>
      <c r="D515" s="129"/>
      <c r="E515" s="132"/>
      <c r="F515" s="131"/>
      <c r="G515" s="126"/>
      <c r="H515" s="127"/>
      <c r="I515" s="95"/>
    </row>
    <row r="516" spans="2:9" x14ac:dyDescent="0.25">
      <c r="B516" s="106"/>
      <c r="C516" s="128"/>
      <c r="D516" s="129"/>
      <c r="E516" s="132"/>
      <c r="F516" s="131"/>
      <c r="G516" s="126"/>
      <c r="H516" s="127"/>
      <c r="I516" s="95"/>
    </row>
    <row r="517" spans="2:9" x14ac:dyDescent="0.25">
      <c r="B517" s="106"/>
      <c r="C517" s="128"/>
      <c r="D517" s="129"/>
      <c r="E517" s="132"/>
      <c r="F517" s="131"/>
      <c r="G517" s="126"/>
      <c r="H517" s="127"/>
      <c r="I517" s="95"/>
    </row>
    <row r="518" spans="2:9" x14ac:dyDescent="0.25">
      <c r="B518" s="106"/>
      <c r="C518" s="128"/>
      <c r="D518" s="129"/>
      <c r="E518" s="132"/>
      <c r="F518" s="131"/>
      <c r="G518" s="126"/>
      <c r="H518" s="127"/>
      <c r="I518" s="95"/>
    </row>
    <row r="519" spans="2:9" x14ac:dyDescent="0.25">
      <c r="B519" s="106"/>
      <c r="C519" s="128"/>
      <c r="D519" s="129"/>
      <c r="E519" s="132"/>
      <c r="F519" s="131"/>
      <c r="G519" s="126"/>
      <c r="H519" s="127"/>
      <c r="I519" s="95"/>
    </row>
    <row r="520" spans="2:9" x14ac:dyDescent="0.25">
      <c r="B520" s="106"/>
      <c r="C520" s="128"/>
      <c r="D520" s="129"/>
      <c r="E520" s="132"/>
      <c r="F520" s="131"/>
      <c r="G520" s="126"/>
      <c r="H520" s="127"/>
      <c r="I520" s="95"/>
    </row>
    <row r="521" spans="2:9" x14ac:dyDescent="0.25">
      <c r="B521" s="106"/>
      <c r="C521" s="128"/>
      <c r="D521" s="129"/>
      <c r="E521" s="132"/>
      <c r="F521" s="131"/>
      <c r="G521" s="126"/>
      <c r="H521" s="127"/>
      <c r="I521" s="95"/>
    </row>
    <row r="522" spans="2:9" x14ac:dyDescent="0.25">
      <c r="B522" s="106"/>
      <c r="C522" s="128"/>
      <c r="D522" s="129"/>
      <c r="E522" s="132"/>
      <c r="F522" s="131"/>
      <c r="G522" s="126"/>
      <c r="H522" s="127"/>
      <c r="I522" s="95"/>
    </row>
    <row r="523" spans="2:9" x14ac:dyDescent="0.25">
      <c r="B523" s="106"/>
      <c r="C523" s="128"/>
      <c r="D523" s="129"/>
      <c r="E523" s="132"/>
      <c r="F523" s="131"/>
      <c r="G523" s="126"/>
      <c r="H523" s="127"/>
      <c r="I523" s="95"/>
    </row>
    <row r="524" spans="2:9" ht="15.75" thickBot="1" x14ac:dyDescent="0.3">
      <c r="B524" s="106"/>
      <c r="C524" s="128"/>
      <c r="D524" s="129"/>
      <c r="E524" s="132"/>
      <c r="F524" s="131"/>
      <c r="G524" s="126"/>
      <c r="H524" s="127"/>
      <c r="I524" s="95"/>
    </row>
    <row r="525" spans="2:9" ht="15.75" thickBot="1" x14ac:dyDescent="0.3">
      <c r="B525" s="113"/>
      <c r="C525" s="133"/>
      <c r="D525" s="134"/>
      <c r="E525" s="135"/>
      <c r="F525" s="136"/>
      <c r="G525" s="137"/>
      <c r="H525" s="138"/>
      <c r="I525" s="119">
        <f>SUM(H513:H525)</f>
        <v>83500</v>
      </c>
    </row>
    <row r="526" spans="2:9" ht="15.75" thickBot="1" x14ac:dyDescent="0.3">
      <c r="B526" s="139"/>
      <c r="C526" s="120"/>
      <c r="D526" s="120"/>
      <c r="E526" s="120"/>
      <c r="F526" s="120"/>
      <c r="G526" s="121"/>
      <c r="H526" s="122"/>
      <c r="I526" s="95"/>
    </row>
    <row r="527" spans="2:9" ht="15.75" thickBot="1" x14ac:dyDescent="0.3">
      <c r="B527" s="97" t="s">
        <v>83</v>
      </c>
      <c r="C527" s="98" t="s">
        <v>101</v>
      </c>
      <c r="D527" s="98" t="s">
        <v>82</v>
      </c>
      <c r="E527" s="98" t="s">
        <v>85</v>
      </c>
      <c r="F527" s="98" t="s">
        <v>94</v>
      </c>
      <c r="G527" s="98" t="s">
        <v>102</v>
      </c>
      <c r="H527" s="99" t="s">
        <v>88</v>
      </c>
      <c r="I527" s="95"/>
    </row>
    <row r="528" spans="2:9" x14ac:dyDescent="0.25">
      <c r="B528" s="100"/>
      <c r="C528" s="140"/>
      <c r="D528" s="141"/>
      <c r="E528" s="142"/>
      <c r="F528" s="143"/>
      <c r="G528" s="144"/>
      <c r="H528" s="145"/>
      <c r="I528" s="95"/>
    </row>
    <row r="529" spans="2:9" x14ac:dyDescent="0.25">
      <c r="B529" s="106"/>
      <c r="C529" s="128"/>
      <c r="D529" s="129"/>
      <c r="E529" s="132"/>
      <c r="F529" s="131"/>
      <c r="G529" s="126"/>
      <c r="H529" s="127"/>
      <c r="I529" s="95"/>
    </row>
    <row r="530" spans="2:9" x14ac:dyDescent="0.25">
      <c r="B530" s="106"/>
      <c r="C530" s="128"/>
      <c r="D530" s="129"/>
      <c r="E530" s="132"/>
      <c r="F530" s="131"/>
      <c r="G530" s="126"/>
      <c r="H530" s="127"/>
      <c r="I530" s="95"/>
    </row>
    <row r="531" spans="2:9" x14ac:dyDescent="0.25">
      <c r="B531" s="106"/>
      <c r="C531" s="128"/>
      <c r="D531" s="129"/>
      <c r="E531" s="132"/>
      <c r="F531" s="131"/>
      <c r="G531" s="126"/>
      <c r="H531" s="127"/>
      <c r="I531" s="95"/>
    </row>
    <row r="532" spans="2:9" ht="15.75" thickBot="1" x14ac:dyDescent="0.3">
      <c r="B532" s="106"/>
      <c r="C532" s="128"/>
      <c r="D532" s="129"/>
      <c r="E532" s="132"/>
      <c r="F532" s="131"/>
      <c r="G532" s="126"/>
      <c r="H532" s="127"/>
      <c r="I532" s="95"/>
    </row>
    <row r="533" spans="2:9" ht="15.75" thickBot="1" x14ac:dyDescent="0.3">
      <c r="B533" s="113"/>
      <c r="C533" s="133"/>
      <c r="D533" s="134"/>
      <c r="E533" s="135"/>
      <c r="F533" s="136"/>
      <c r="G533" s="137"/>
      <c r="H533" s="138"/>
      <c r="I533" s="146">
        <f>SUM(H528:H533)</f>
        <v>0</v>
      </c>
    </row>
    <row r="534" spans="2:9" ht="15.75" thickBot="1" x14ac:dyDescent="0.3">
      <c r="B534" s="139"/>
      <c r="C534" s="120"/>
      <c r="D534" s="120"/>
      <c r="E534" s="120"/>
      <c r="F534" s="120"/>
      <c r="G534" s="147"/>
      <c r="H534" s="148"/>
      <c r="I534" s="95"/>
    </row>
    <row r="535" spans="2:9" ht="15.75" thickBot="1" x14ac:dyDescent="0.3">
      <c r="B535" s="97" t="s">
        <v>83</v>
      </c>
      <c r="C535" s="98" t="s">
        <v>103</v>
      </c>
      <c r="D535" s="98" t="s">
        <v>118</v>
      </c>
      <c r="E535" s="98" t="s">
        <v>104</v>
      </c>
      <c r="F535" s="98" t="s">
        <v>105</v>
      </c>
      <c r="G535" s="98" t="s">
        <v>87</v>
      </c>
      <c r="H535" s="99" t="s">
        <v>88</v>
      </c>
      <c r="I535" s="95"/>
    </row>
    <row r="536" spans="2:9" ht="15.75" thickBot="1" x14ac:dyDescent="0.3">
      <c r="B536" s="100"/>
      <c r="C536" s="140" t="s">
        <v>108</v>
      </c>
      <c r="D536" s="149" t="s">
        <v>107</v>
      </c>
      <c r="E536" s="150"/>
      <c r="F536" s="151">
        <v>46097</v>
      </c>
      <c r="G536" s="142">
        <v>0.18</v>
      </c>
      <c r="H536" s="127">
        <f>+F536*G536</f>
        <v>8297.4599999999991</v>
      </c>
      <c r="I536" s="95"/>
    </row>
    <row r="537" spans="2:9" ht="15.75" thickBot="1" x14ac:dyDescent="0.3">
      <c r="B537" s="106"/>
      <c r="C537" s="123"/>
      <c r="D537" s="154"/>
      <c r="E537" s="125"/>
      <c r="F537" s="109"/>
      <c r="G537" s="126"/>
      <c r="H537" s="152"/>
      <c r="I537" s="95"/>
    </row>
    <row r="538" spans="2:9" x14ac:dyDescent="0.25">
      <c r="B538" s="106"/>
      <c r="C538" s="128"/>
      <c r="D538" s="154"/>
      <c r="E538" s="130"/>
      <c r="F538" s="131"/>
      <c r="G538" s="126"/>
      <c r="H538" s="152"/>
      <c r="I538" s="95"/>
    </row>
    <row r="539" spans="2:9" x14ac:dyDescent="0.25">
      <c r="B539" s="106"/>
      <c r="C539" s="128"/>
      <c r="D539" s="154"/>
      <c r="E539" s="130"/>
      <c r="F539" s="131"/>
      <c r="G539" s="126"/>
      <c r="H539" s="127"/>
      <c r="I539" s="95"/>
    </row>
    <row r="540" spans="2:9" x14ac:dyDescent="0.25">
      <c r="B540" s="155"/>
      <c r="C540" s="128"/>
      <c r="D540" s="154"/>
      <c r="E540" s="130"/>
      <c r="F540" s="131"/>
      <c r="G540" s="126"/>
      <c r="H540" s="127"/>
      <c r="I540" s="95"/>
    </row>
    <row r="541" spans="2:9" ht="15.75" thickBot="1" x14ac:dyDescent="0.3">
      <c r="B541" s="155"/>
      <c r="C541" s="128"/>
      <c r="D541" s="154"/>
      <c r="E541" s="130"/>
      <c r="F541" s="131"/>
      <c r="G541" s="126"/>
      <c r="H541" s="127"/>
      <c r="I541" s="95"/>
    </row>
    <row r="542" spans="2:9" ht="15.75" thickBot="1" x14ac:dyDescent="0.3">
      <c r="B542" s="156"/>
      <c r="C542" s="133"/>
      <c r="D542" s="157"/>
      <c r="E542" s="158"/>
      <c r="F542" s="136"/>
      <c r="G542" s="137"/>
      <c r="H542" s="138"/>
      <c r="I542" s="146">
        <f>SUM(H536:H542)</f>
        <v>8297.4599999999991</v>
      </c>
    </row>
    <row r="543" spans="2:9" ht="15.75" thickBot="1" x14ac:dyDescent="0.3">
      <c r="B543" s="139"/>
      <c r="C543" s="93"/>
      <c r="D543" s="93"/>
      <c r="E543" s="93"/>
      <c r="F543" s="93"/>
      <c r="G543" s="94"/>
      <c r="H543" s="85"/>
      <c r="I543" s="95"/>
    </row>
    <row r="544" spans="2:9" ht="15.75" thickBot="1" x14ac:dyDescent="0.3">
      <c r="B544" s="139"/>
      <c r="C544" s="93"/>
      <c r="D544" s="93"/>
      <c r="E544" s="93"/>
      <c r="F544" s="159" t="s">
        <v>109</v>
      </c>
      <c r="G544" s="94"/>
      <c r="H544" s="85"/>
      <c r="I544" s="146">
        <f>ROUND(+I510+I525+I533+I542,0)</f>
        <v>94636</v>
      </c>
    </row>
    <row r="545" spans="2:9" ht="15.75" thickBot="1" x14ac:dyDescent="0.3">
      <c r="B545" s="160"/>
      <c r="C545" s="161"/>
      <c r="D545" s="161"/>
      <c r="E545" s="161"/>
      <c r="F545" s="162"/>
      <c r="G545" s="163"/>
      <c r="H545" s="164"/>
      <c r="I545" s="165"/>
    </row>
    <row r="546" spans="2:9" ht="15.75" thickBot="1" x14ac:dyDescent="0.3">
      <c r="B546" s="93"/>
      <c r="C546" s="93"/>
      <c r="D546" s="93"/>
      <c r="E546" s="93"/>
      <c r="F546" s="159"/>
      <c r="G546" s="94"/>
      <c r="H546" s="85"/>
      <c r="I546" s="85"/>
    </row>
    <row r="547" spans="2:9" x14ac:dyDescent="0.25">
      <c r="B547" s="173"/>
      <c r="C547" s="174"/>
      <c r="D547" s="174"/>
      <c r="E547" s="174"/>
      <c r="F547" s="174"/>
      <c r="G547" s="174"/>
      <c r="H547" s="174"/>
      <c r="I547" s="175"/>
    </row>
    <row r="548" spans="2:9" ht="25.5" customHeight="1" x14ac:dyDescent="0.25">
      <c r="B548" s="87" t="s">
        <v>2</v>
      </c>
      <c r="C548" s="88" t="s">
        <v>45</v>
      </c>
      <c r="D548" s="89" t="s">
        <v>67</v>
      </c>
      <c r="E548" s="89"/>
      <c r="F548" s="89"/>
      <c r="G548" s="88" t="s">
        <v>82</v>
      </c>
      <c r="H548" s="90" t="s">
        <v>156</v>
      </c>
      <c r="I548" s="91"/>
    </row>
    <row r="549" spans="2:9" x14ac:dyDescent="0.25">
      <c r="B549" s="92"/>
      <c r="C549" s="93"/>
      <c r="D549" s="93"/>
      <c r="E549" s="93"/>
      <c r="F549" s="93"/>
      <c r="G549" s="94"/>
      <c r="H549" s="85"/>
      <c r="I549" s="95"/>
    </row>
    <row r="550" spans="2:9" x14ac:dyDescent="0.25">
      <c r="B550" s="92"/>
      <c r="C550" s="93"/>
      <c r="D550" s="93"/>
      <c r="E550" s="93"/>
      <c r="F550" s="93"/>
      <c r="G550" s="94"/>
      <c r="H550" s="96"/>
      <c r="I550" s="95"/>
    </row>
    <row r="551" spans="2:9" ht="15.75" thickBot="1" x14ac:dyDescent="0.3">
      <c r="B551" s="92"/>
      <c r="C551" s="93"/>
      <c r="D551" s="93"/>
      <c r="E551" s="93"/>
      <c r="F551" s="93"/>
      <c r="G551" s="94"/>
      <c r="H551" s="85"/>
      <c r="I551" s="95"/>
    </row>
    <row r="552" spans="2:9" ht="15.75" thickBot="1" x14ac:dyDescent="0.3">
      <c r="B552" s="97" t="s">
        <v>83</v>
      </c>
      <c r="C552" s="98" t="s">
        <v>84</v>
      </c>
      <c r="D552" s="98" t="s">
        <v>82</v>
      </c>
      <c r="E552" s="98" t="s">
        <v>85</v>
      </c>
      <c r="F552" s="98" t="s">
        <v>86</v>
      </c>
      <c r="G552" s="98" t="s">
        <v>87</v>
      </c>
      <c r="H552" s="99" t="s">
        <v>88</v>
      </c>
      <c r="I552" s="95"/>
    </row>
    <row r="553" spans="2:9" x14ac:dyDescent="0.25">
      <c r="B553" s="100"/>
      <c r="C553" s="101" t="s">
        <v>113</v>
      </c>
      <c r="D553" s="102" t="s">
        <v>90</v>
      </c>
      <c r="E553" s="102">
        <v>1</v>
      </c>
      <c r="F553" s="103">
        <f>I591</f>
        <v>34572.75</v>
      </c>
      <c r="G553" s="104">
        <v>0.1</v>
      </c>
      <c r="H553" s="105">
        <f>F553*G553</f>
        <v>3457.2750000000001</v>
      </c>
      <c r="I553" s="95"/>
    </row>
    <row r="554" spans="2:9" x14ac:dyDescent="0.25">
      <c r="B554" s="106"/>
      <c r="C554" s="107"/>
      <c r="D554" s="108"/>
      <c r="E554" s="108"/>
      <c r="F554" s="109"/>
      <c r="G554" s="110"/>
      <c r="H554" s="112">
        <f t="shared" ref="H554:H559" si="10">ROUND(IF(N(E554)&gt;0,PRODUCT(E554,F554)/G554,0),0)</f>
        <v>0</v>
      </c>
      <c r="I554" s="95"/>
    </row>
    <row r="555" spans="2:9" x14ac:dyDescent="0.25">
      <c r="B555" s="106"/>
      <c r="C555" s="107"/>
      <c r="D555" s="108"/>
      <c r="E555" s="108"/>
      <c r="F555" s="109"/>
      <c r="G555" s="110"/>
      <c r="H555" s="112">
        <f t="shared" si="10"/>
        <v>0</v>
      </c>
      <c r="I555" s="95"/>
    </row>
    <row r="556" spans="2:9" x14ac:dyDescent="0.25">
      <c r="B556" s="106"/>
      <c r="C556" s="107"/>
      <c r="D556" s="108"/>
      <c r="E556" s="108"/>
      <c r="F556" s="109"/>
      <c r="G556" s="110"/>
      <c r="H556" s="112">
        <f t="shared" si="10"/>
        <v>0</v>
      </c>
      <c r="I556" s="95"/>
    </row>
    <row r="557" spans="2:9" x14ac:dyDescent="0.25">
      <c r="B557" s="106"/>
      <c r="C557" s="107"/>
      <c r="D557" s="108"/>
      <c r="E557" s="108"/>
      <c r="F557" s="109"/>
      <c r="G557" s="110"/>
      <c r="H557" s="112">
        <f t="shared" si="10"/>
        <v>0</v>
      </c>
      <c r="I557" s="95"/>
    </row>
    <row r="558" spans="2:9" ht="15.75" thickBot="1" x14ac:dyDescent="0.3">
      <c r="B558" s="106"/>
      <c r="C558" s="107"/>
      <c r="D558" s="108"/>
      <c r="E558" s="108"/>
      <c r="F558" s="109"/>
      <c r="G558" s="110"/>
      <c r="H558" s="112">
        <f t="shared" si="10"/>
        <v>0</v>
      </c>
      <c r="I558" s="95"/>
    </row>
    <row r="559" spans="2:9" ht="15.75" thickBot="1" x14ac:dyDescent="0.3">
      <c r="B559" s="113"/>
      <c r="C559" s="114"/>
      <c r="D559" s="115"/>
      <c r="E559" s="115"/>
      <c r="F559" s="116"/>
      <c r="G559" s="117"/>
      <c r="H559" s="118">
        <f t="shared" si="10"/>
        <v>0</v>
      </c>
      <c r="I559" s="119">
        <f>SUM(H553:H559)</f>
        <v>3457.2750000000001</v>
      </c>
    </row>
    <row r="560" spans="2:9" ht="15.75" thickBot="1" x14ac:dyDescent="0.3">
      <c r="B560" s="92"/>
      <c r="C560" s="120"/>
      <c r="D560" s="121"/>
      <c r="E560" s="120"/>
      <c r="F560" s="120"/>
      <c r="G560" s="121"/>
      <c r="H560" s="122"/>
      <c r="I560" s="95"/>
    </row>
    <row r="561" spans="2:9" ht="15.75" thickBot="1" x14ac:dyDescent="0.3">
      <c r="B561" s="97" t="s">
        <v>83</v>
      </c>
      <c r="C561" s="98" t="s">
        <v>93</v>
      </c>
      <c r="D561" s="98" t="s">
        <v>82</v>
      </c>
      <c r="E561" s="98" t="s">
        <v>85</v>
      </c>
      <c r="F561" s="98" t="s">
        <v>94</v>
      </c>
      <c r="G561" s="98" t="s">
        <v>95</v>
      </c>
      <c r="H561" s="99" t="s">
        <v>88</v>
      </c>
      <c r="I561" s="95"/>
    </row>
    <row r="562" spans="2:9" x14ac:dyDescent="0.25">
      <c r="B562" s="100"/>
      <c r="C562" s="123" t="s">
        <v>163</v>
      </c>
      <c r="D562" s="124" t="s">
        <v>12</v>
      </c>
      <c r="E562" s="167">
        <v>1.05</v>
      </c>
      <c r="F562" s="109">
        <v>119000</v>
      </c>
      <c r="G562" s="126"/>
      <c r="H562" s="127">
        <f>ROUND(IF(N(E562)&gt;0,PRODUCT(E562,F562)*(1+G562),0),0)</f>
        <v>124950</v>
      </c>
      <c r="I562" s="95"/>
    </row>
    <row r="563" spans="2:9" x14ac:dyDescent="0.25">
      <c r="B563" s="106"/>
      <c r="C563" s="128" t="s">
        <v>164</v>
      </c>
      <c r="D563" s="129" t="s">
        <v>12</v>
      </c>
      <c r="E563" s="132">
        <v>1</v>
      </c>
      <c r="F563" s="131">
        <v>7092</v>
      </c>
      <c r="G563" s="126"/>
      <c r="H563" s="127">
        <f t="shared" ref="H563:H574" si="11">ROUND(IF(N(E563)&gt;0,PRODUCT(E563,F563)*(1+G563),0),0)</f>
        <v>7092</v>
      </c>
      <c r="I563" s="95"/>
    </row>
    <row r="564" spans="2:9" x14ac:dyDescent="0.25">
      <c r="B564" s="106"/>
      <c r="C564" s="128"/>
      <c r="D564" s="129"/>
      <c r="E564" s="132"/>
      <c r="F564" s="131"/>
      <c r="G564" s="126"/>
      <c r="H564" s="127">
        <f t="shared" si="11"/>
        <v>0</v>
      </c>
      <c r="I564" s="95"/>
    </row>
    <row r="565" spans="2:9" x14ac:dyDescent="0.25">
      <c r="B565" s="106"/>
      <c r="C565" s="128"/>
      <c r="D565" s="129"/>
      <c r="E565" s="132"/>
      <c r="F565" s="131"/>
      <c r="G565" s="126"/>
      <c r="H565" s="127">
        <f t="shared" si="11"/>
        <v>0</v>
      </c>
      <c r="I565" s="95"/>
    </row>
    <row r="566" spans="2:9" x14ac:dyDescent="0.25">
      <c r="B566" s="106"/>
      <c r="C566" s="128"/>
      <c r="D566" s="129"/>
      <c r="E566" s="132"/>
      <c r="F566" s="131"/>
      <c r="G566" s="126"/>
      <c r="H566" s="127">
        <f t="shared" si="11"/>
        <v>0</v>
      </c>
      <c r="I566" s="95"/>
    </row>
    <row r="567" spans="2:9" x14ac:dyDescent="0.25">
      <c r="B567" s="106"/>
      <c r="C567" s="128"/>
      <c r="D567" s="129"/>
      <c r="E567" s="132"/>
      <c r="F567" s="131"/>
      <c r="G567" s="126"/>
      <c r="H567" s="127">
        <f t="shared" si="11"/>
        <v>0</v>
      </c>
      <c r="I567" s="95"/>
    </row>
    <row r="568" spans="2:9" x14ac:dyDescent="0.25">
      <c r="B568" s="106"/>
      <c r="C568" s="128"/>
      <c r="D568" s="129"/>
      <c r="E568" s="132"/>
      <c r="F568" s="131"/>
      <c r="G568" s="126"/>
      <c r="H568" s="127">
        <f t="shared" si="11"/>
        <v>0</v>
      </c>
      <c r="I568" s="95"/>
    </row>
    <row r="569" spans="2:9" x14ac:dyDescent="0.25">
      <c r="B569" s="106"/>
      <c r="C569" s="128"/>
      <c r="D569" s="129"/>
      <c r="E569" s="132"/>
      <c r="F569" s="131"/>
      <c r="G569" s="126"/>
      <c r="H569" s="127">
        <f t="shared" si="11"/>
        <v>0</v>
      </c>
      <c r="I569" s="95"/>
    </row>
    <row r="570" spans="2:9" x14ac:dyDescent="0.25">
      <c r="B570" s="106"/>
      <c r="C570" s="128"/>
      <c r="D570" s="129"/>
      <c r="E570" s="132"/>
      <c r="F570" s="131"/>
      <c r="G570" s="126"/>
      <c r="H570" s="127">
        <f t="shared" si="11"/>
        <v>0</v>
      </c>
      <c r="I570" s="95"/>
    </row>
    <row r="571" spans="2:9" x14ac:dyDescent="0.25">
      <c r="B571" s="106"/>
      <c r="C571" s="128"/>
      <c r="D571" s="129"/>
      <c r="E571" s="132"/>
      <c r="F571" s="131"/>
      <c r="G571" s="126"/>
      <c r="H571" s="127">
        <f t="shared" si="11"/>
        <v>0</v>
      </c>
      <c r="I571" s="95"/>
    </row>
    <row r="572" spans="2:9" x14ac:dyDescent="0.25">
      <c r="B572" s="106"/>
      <c r="C572" s="128"/>
      <c r="D572" s="129"/>
      <c r="E572" s="132"/>
      <c r="F572" s="131"/>
      <c r="G572" s="126"/>
      <c r="H572" s="127">
        <f t="shared" si="11"/>
        <v>0</v>
      </c>
      <c r="I572" s="95"/>
    </row>
    <row r="573" spans="2:9" ht="15.75" thickBot="1" x14ac:dyDescent="0.3">
      <c r="B573" s="106"/>
      <c r="C573" s="128"/>
      <c r="D573" s="129"/>
      <c r="E573" s="132"/>
      <c r="F573" s="131"/>
      <c r="G573" s="126"/>
      <c r="H573" s="127">
        <f t="shared" si="11"/>
        <v>0</v>
      </c>
      <c r="I573" s="95"/>
    </row>
    <row r="574" spans="2:9" ht="15.75" thickBot="1" x14ac:dyDescent="0.3">
      <c r="B574" s="113"/>
      <c r="C574" s="133"/>
      <c r="D574" s="134"/>
      <c r="E574" s="135"/>
      <c r="F574" s="136"/>
      <c r="G574" s="137"/>
      <c r="H574" s="138">
        <f t="shared" si="11"/>
        <v>0</v>
      </c>
      <c r="I574" s="119">
        <f>SUM(H562:H574)</f>
        <v>132042</v>
      </c>
    </row>
    <row r="575" spans="2:9" ht="15.75" thickBot="1" x14ac:dyDescent="0.3">
      <c r="B575" s="139"/>
      <c r="C575" s="120"/>
      <c r="D575" s="120"/>
      <c r="E575" s="120"/>
      <c r="F575" s="120"/>
      <c r="G575" s="121"/>
      <c r="H575" s="122"/>
      <c r="I575" s="95"/>
    </row>
    <row r="576" spans="2:9" ht="15.75" thickBot="1" x14ac:dyDescent="0.3">
      <c r="B576" s="97" t="s">
        <v>83</v>
      </c>
      <c r="C576" s="98" t="s">
        <v>101</v>
      </c>
      <c r="D576" s="98" t="s">
        <v>82</v>
      </c>
      <c r="E576" s="98" t="s">
        <v>85</v>
      </c>
      <c r="F576" s="98" t="s">
        <v>94</v>
      </c>
      <c r="G576" s="98" t="s">
        <v>102</v>
      </c>
      <c r="H576" s="99" t="s">
        <v>88</v>
      </c>
      <c r="I576" s="95"/>
    </row>
    <row r="577" spans="2:9" x14ac:dyDescent="0.25">
      <c r="B577" s="100"/>
      <c r="C577" s="140"/>
      <c r="D577" s="141"/>
      <c r="E577" s="142"/>
      <c r="F577" s="143"/>
      <c r="G577" s="144"/>
      <c r="H577" s="145">
        <f>ROUND(IF(N(E577)&gt;0,PRODUCT(E577:G577),0),0)</f>
        <v>0</v>
      </c>
      <c r="I577" s="95"/>
    </row>
    <row r="578" spans="2:9" x14ac:dyDescent="0.25">
      <c r="B578" s="106"/>
      <c r="C578" s="128"/>
      <c r="D578" s="129"/>
      <c r="E578" s="132"/>
      <c r="F578" s="131"/>
      <c r="G578" s="126"/>
      <c r="H578" s="127">
        <f t="shared" ref="H578:H582" si="12">ROUND(IF(N(E578)&gt;0,PRODUCT(E578:G578),0),0)</f>
        <v>0</v>
      </c>
      <c r="I578" s="95"/>
    </row>
    <row r="579" spans="2:9" x14ac:dyDescent="0.25">
      <c r="B579" s="106"/>
      <c r="C579" s="128"/>
      <c r="D579" s="129"/>
      <c r="E579" s="132"/>
      <c r="F579" s="131"/>
      <c r="G579" s="126"/>
      <c r="H579" s="127">
        <f t="shared" si="12"/>
        <v>0</v>
      </c>
      <c r="I579" s="95"/>
    </row>
    <row r="580" spans="2:9" x14ac:dyDescent="0.25">
      <c r="B580" s="106"/>
      <c r="C580" s="128"/>
      <c r="D580" s="129"/>
      <c r="E580" s="132"/>
      <c r="F580" s="131"/>
      <c r="G580" s="126"/>
      <c r="H580" s="127">
        <f t="shared" si="12"/>
        <v>0</v>
      </c>
      <c r="I580" s="95"/>
    </row>
    <row r="581" spans="2:9" ht="15.75" thickBot="1" x14ac:dyDescent="0.3">
      <c r="B581" s="106"/>
      <c r="C581" s="128"/>
      <c r="D581" s="129"/>
      <c r="E581" s="132"/>
      <c r="F581" s="131"/>
      <c r="G581" s="126"/>
      <c r="H581" s="127">
        <f t="shared" si="12"/>
        <v>0</v>
      </c>
      <c r="I581" s="95"/>
    </row>
    <row r="582" spans="2:9" ht="15.75" thickBot="1" x14ac:dyDescent="0.3">
      <c r="B582" s="113"/>
      <c r="C582" s="133"/>
      <c r="D582" s="134"/>
      <c r="E582" s="135"/>
      <c r="F582" s="136"/>
      <c r="G582" s="137"/>
      <c r="H582" s="138">
        <f t="shared" si="12"/>
        <v>0</v>
      </c>
      <c r="I582" s="146">
        <f>SUM(H577:H582)</f>
        <v>0</v>
      </c>
    </row>
    <row r="583" spans="2:9" ht="15.75" thickBot="1" x14ac:dyDescent="0.3">
      <c r="B583" s="139"/>
      <c r="C583" s="120"/>
      <c r="D583" s="120"/>
      <c r="E583" s="120"/>
      <c r="F583" s="120"/>
      <c r="G583" s="147"/>
      <c r="H583" s="148"/>
      <c r="I583" s="95"/>
    </row>
    <row r="584" spans="2:9" ht="15.75" thickBot="1" x14ac:dyDescent="0.3">
      <c r="B584" s="97" t="s">
        <v>83</v>
      </c>
      <c r="C584" s="98" t="s">
        <v>103</v>
      </c>
      <c r="D584" s="98" t="s">
        <v>118</v>
      </c>
      <c r="E584" s="98" t="s">
        <v>104</v>
      </c>
      <c r="F584" s="98" t="s">
        <v>105</v>
      </c>
      <c r="G584" s="98" t="s">
        <v>87</v>
      </c>
      <c r="H584" s="99" t="s">
        <v>88</v>
      </c>
      <c r="I584" s="95"/>
    </row>
    <row r="585" spans="2:9" x14ac:dyDescent="0.25">
      <c r="B585" s="100"/>
      <c r="C585" s="140" t="s">
        <v>108</v>
      </c>
      <c r="D585" s="149"/>
      <c r="E585" s="150"/>
      <c r="F585" s="151">
        <v>46097</v>
      </c>
      <c r="G585" s="142">
        <v>0.75</v>
      </c>
      <c r="H585" s="152">
        <f>F585*G585</f>
        <v>34572.75</v>
      </c>
      <c r="I585" s="95"/>
    </row>
    <row r="586" spans="2:9" x14ac:dyDescent="0.25">
      <c r="B586" s="106"/>
      <c r="C586" s="123"/>
      <c r="D586" s="154"/>
      <c r="E586" s="125"/>
      <c r="F586" s="109"/>
      <c r="G586" s="126"/>
      <c r="H586" s="127">
        <f t="shared" ref="H586:H591" si="13">ROUND(IF(N(G586)&gt;0,PRODUCT(F586,1/G586),0),0)</f>
        <v>0</v>
      </c>
      <c r="I586" s="95"/>
    </row>
    <row r="587" spans="2:9" x14ac:dyDescent="0.25">
      <c r="B587" s="106"/>
      <c r="C587" s="128"/>
      <c r="D587" s="154"/>
      <c r="E587" s="130"/>
      <c r="F587" s="131"/>
      <c r="G587" s="126"/>
      <c r="H587" s="127">
        <f t="shared" si="13"/>
        <v>0</v>
      </c>
      <c r="I587" s="95"/>
    </row>
    <row r="588" spans="2:9" x14ac:dyDescent="0.25">
      <c r="B588" s="106"/>
      <c r="C588" s="128"/>
      <c r="D588" s="154"/>
      <c r="E588" s="130"/>
      <c r="F588" s="131"/>
      <c r="G588" s="126"/>
      <c r="H588" s="127">
        <f t="shared" si="13"/>
        <v>0</v>
      </c>
      <c r="I588" s="95"/>
    </row>
    <row r="589" spans="2:9" x14ac:dyDescent="0.25">
      <c r="B589" s="155"/>
      <c r="C589" s="128"/>
      <c r="D589" s="154"/>
      <c r="E589" s="130"/>
      <c r="F589" s="131"/>
      <c r="G589" s="126"/>
      <c r="H589" s="127">
        <f t="shared" si="13"/>
        <v>0</v>
      </c>
      <c r="I589" s="95"/>
    </row>
    <row r="590" spans="2:9" ht="15.75" thickBot="1" x14ac:dyDescent="0.3">
      <c r="B590" s="155"/>
      <c r="C590" s="128"/>
      <c r="D590" s="154"/>
      <c r="E590" s="130"/>
      <c r="F590" s="131"/>
      <c r="G590" s="126"/>
      <c r="H590" s="127">
        <f t="shared" si="13"/>
        <v>0</v>
      </c>
      <c r="I590" s="95"/>
    </row>
    <row r="591" spans="2:9" ht="15.75" thickBot="1" x14ac:dyDescent="0.3">
      <c r="B591" s="156"/>
      <c r="C591" s="133"/>
      <c r="D591" s="157"/>
      <c r="E591" s="158"/>
      <c r="F591" s="136"/>
      <c r="G591" s="137"/>
      <c r="H591" s="138">
        <f t="shared" si="13"/>
        <v>0</v>
      </c>
      <c r="I591" s="146">
        <f>SUM(H585:H591)</f>
        <v>34572.75</v>
      </c>
    </row>
    <row r="592" spans="2:9" ht="15.75" thickBot="1" x14ac:dyDescent="0.3">
      <c r="B592" s="139"/>
      <c r="C592" s="93"/>
      <c r="D592" s="93"/>
      <c r="E592" s="93"/>
      <c r="F592" s="93"/>
      <c r="G592" s="94"/>
      <c r="H592" s="85"/>
      <c r="I592" s="95"/>
    </row>
    <row r="593" spans="2:9" ht="15.75" thickBot="1" x14ac:dyDescent="0.3">
      <c r="B593" s="139"/>
      <c r="C593" s="93"/>
      <c r="D593" s="93"/>
      <c r="E593" s="93"/>
      <c r="F593" s="159" t="s">
        <v>109</v>
      </c>
      <c r="G593" s="94"/>
      <c r="H593" s="85"/>
      <c r="I593" s="146">
        <f>ROUND(+I559+I574+I582+I591,0)</f>
        <v>170072</v>
      </c>
    </row>
    <row r="594" spans="2:9" ht="15.75" thickBot="1" x14ac:dyDescent="0.3">
      <c r="B594" s="168"/>
      <c r="C594" s="169"/>
      <c r="D594" s="169"/>
      <c r="E594" s="169"/>
      <c r="F594" s="169"/>
      <c r="G594" s="170"/>
      <c r="H594" s="164"/>
      <c r="I594" s="171"/>
    </row>
    <row r="595" spans="2:9" hidden="1" x14ac:dyDescent="0.25"/>
    <row r="596" spans="2:9" hidden="1" x14ac:dyDescent="0.25">
      <c r="B596" s="207" t="s">
        <v>165</v>
      </c>
      <c r="C596" s="208"/>
      <c r="D596" s="208"/>
      <c r="E596" s="208"/>
      <c r="F596" s="208"/>
      <c r="G596" s="208"/>
      <c r="H596" s="208"/>
      <c r="I596" s="209"/>
    </row>
    <row r="597" spans="2:9" hidden="1" x14ac:dyDescent="0.25">
      <c r="B597" s="184"/>
      <c r="C597" s="185"/>
      <c r="D597" s="185"/>
      <c r="E597" s="185"/>
      <c r="F597" s="185"/>
      <c r="G597" s="185"/>
      <c r="H597" s="185"/>
      <c r="I597" s="186"/>
    </row>
    <row r="598" spans="2:9" hidden="1" x14ac:dyDescent="0.25">
      <c r="B598" s="179"/>
      <c r="I598" s="180"/>
    </row>
    <row r="599" spans="2:9" hidden="1" x14ac:dyDescent="0.25">
      <c r="B599" s="179"/>
      <c r="I599" s="180"/>
    </row>
    <row r="600" spans="2:9" ht="22.5" hidden="1" customHeight="1" x14ac:dyDescent="0.25">
      <c r="B600" s="87" t="s">
        <v>2</v>
      </c>
      <c r="C600" s="88" t="s">
        <v>110</v>
      </c>
      <c r="D600" s="89" t="s">
        <v>166</v>
      </c>
      <c r="E600" s="89"/>
      <c r="F600" s="89"/>
      <c r="G600" s="88" t="s">
        <v>82</v>
      </c>
      <c r="H600" s="90" t="s">
        <v>156</v>
      </c>
      <c r="I600" s="91"/>
    </row>
    <row r="601" spans="2:9" hidden="1" x14ac:dyDescent="0.25">
      <c r="B601" s="92"/>
      <c r="C601" s="93"/>
      <c r="D601" s="93"/>
      <c r="E601" s="93"/>
      <c r="F601" s="93"/>
      <c r="G601" s="94"/>
      <c r="H601" s="85"/>
      <c r="I601" s="95"/>
    </row>
    <row r="602" spans="2:9" hidden="1" x14ac:dyDescent="0.25">
      <c r="B602" s="92"/>
      <c r="C602" s="93"/>
      <c r="D602" s="93"/>
      <c r="E602" s="93"/>
      <c r="F602" s="93"/>
      <c r="G602" s="94"/>
      <c r="H602" s="96"/>
      <c r="I602" s="95"/>
    </row>
    <row r="603" spans="2:9" hidden="1" x14ac:dyDescent="0.25">
      <c r="B603" s="92"/>
      <c r="C603" s="93"/>
      <c r="D603" s="93"/>
      <c r="E603" s="93"/>
      <c r="F603" s="93"/>
      <c r="G603" s="94"/>
      <c r="H603" s="85"/>
      <c r="I603" s="95"/>
    </row>
    <row r="604" spans="2:9" ht="15.75" hidden="1" thickBot="1" x14ac:dyDescent="0.3">
      <c r="B604" s="97" t="s">
        <v>83</v>
      </c>
      <c r="C604" s="98" t="s">
        <v>84</v>
      </c>
      <c r="D604" s="98" t="s">
        <v>82</v>
      </c>
      <c r="E604" s="98" t="s">
        <v>85</v>
      </c>
      <c r="F604" s="98" t="s">
        <v>86</v>
      </c>
      <c r="G604" s="98" t="s">
        <v>87</v>
      </c>
      <c r="H604" s="99" t="s">
        <v>88</v>
      </c>
      <c r="I604" s="95"/>
    </row>
    <row r="605" spans="2:9" hidden="1" x14ac:dyDescent="0.25">
      <c r="B605" s="100"/>
      <c r="C605" s="101" t="s">
        <v>113</v>
      </c>
      <c r="D605" s="102" t="s">
        <v>90</v>
      </c>
      <c r="E605" s="102">
        <v>1</v>
      </c>
      <c r="F605" s="103">
        <f>I643</f>
        <v>183248</v>
      </c>
      <c r="G605" s="104">
        <v>0.1</v>
      </c>
      <c r="H605" s="105">
        <f>F605*G605</f>
        <v>18324.8</v>
      </c>
      <c r="I605" s="95"/>
    </row>
    <row r="606" spans="2:9" hidden="1" x14ac:dyDescent="0.25">
      <c r="B606" s="106"/>
      <c r="C606" s="107"/>
      <c r="D606" s="108"/>
      <c r="E606" s="108"/>
      <c r="F606" s="109"/>
      <c r="G606" s="110"/>
      <c r="H606" s="112">
        <f t="shared" ref="H606:H611" si="14">ROUND(IF(N(E606)&gt;0,PRODUCT(E606,F606)/G606,0),0)</f>
        <v>0</v>
      </c>
      <c r="I606" s="95"/>
    </row>
    <row r="607" spans="2:9" hidden="1" x14ac:dyDescent="0.25">
      <c r="B607" s="106"/>
      <c r="C607" s="107"/>
      <c r="D607" s="108"/>
      <c r="E607" s="108"/>
      <c r="F607" s="109"/>
      <c r="G607" s="110"/>
      <c r="H607" s="112">
        <f t="shared" si="14"/>
        <v>0</v>
      </c>
      <c r="I607" s="95"/>
    </row>
    <row r="608" spans="2:9" hidden="1" x14ac:dyDescent="0.25">
      <c r="B608" s="106"/>
      <c r="C608" s="107"/>
      <c r="D608" s="108"/>
      <c r="E608" s="108"/>
      <c r="F608" s="109"/>
      <c r="G608" s="110"/>
      <c r="H608" s="112">
        <f t="shared" si="14"/>
        <v>0</v>
      </c>
      <c r="I608" s="95"/>
    </row>
    <row r="609" spans="2:9" hidden="1" x14ac:dyDescent="0.25">
      <c r="B609" s="106"/>
      <c r="C609" s="107"/>
      <c r="D609" s="108"/>
      <c r="E609" s="108"/>
      <c r="F609" s="109"/>
      <c r="G609" s="110"/>
      <c r="H609" s="112">
        <f t="shared" si="14"/>
        <v>0</v>
      </c>
      <c r="I609" s="95"/>
    </row>
    <row r="610" spans="2:9" hidden="1" x14ac:dyDescent="0.25">
      <c r="B610" s="106"/>
      <c r="C610" s="107"/>
      <c r="D610" s="108"/>
      <c r="E610" s="108"/>
      <c r="F610" s="109"/>
      <c r="G610" s="110"/>
      <c r="H610" s="112">
        <f t="shared" si="14"/>
        <v>0</v>
      </c>
      <c r="I610" s="95"/>
    </row>
    <row r="611" spans="2:9" ht="15.75" hidden="1" thickBot="1" x14ac:dyDescent="0.3">
      <c r="B611" s="113"/>
      <c r="C611" s="114"/>
      <c r="D611" s="115"/>
      <c r="E611" s="115"/>
      <c r="F611" s="116"/>
      <c r="G611" s="117"/>
      <c r="H611" s="118">
        <f t="shared" si="14"/>
        <v>0</v>
      </c>
      <c r="I611" s="119">
        <f>SUM(H605:H611)</f>
        <v>18324.8</v>
      </c>
    </row>
    <row r="612" spans="2:9" ht="15.75" hidden="1" thickBot="1" x14ac:dyDescent="0.3">
      <c r="B612" s="92"/>
      <c r="C612" s="120"/>
      <c r="D612" s="121"/>
      <c r="E612" s="120"/>
      <c r="F612" s="120"/>
      <c r="G612" s="121"/>
      <c r="H612" s="122"/>
      <c r="I612" s="95"/>
    </row>
    <row r="613" spans="2:9" ht="15.75" hidden="1" thickBot="1" x14ac:dyDescent="0.3">
      <c r="B613" s="97" t="s">
        <v>83</v>
      </c>
      <c r="C613" s="98" t="s">
        <v>93</v>
      </c>
      <c r="D613" s="98" t="s">
        <v>82</v>
      </c>
      <c r="E613" s="98" t="s">
        <v>85</v>
      </c>
      <c r="F613" s="98" t="s">
        <v>94</v>
      </c>
      <c r="G613" s="98" t="s">
        <v>95</v>
      </c>
      <c r="H613" s="99" t="s">
        <v>88</v>
      </c>
      <c r="I613" s="95"/>
    </row>
    <row r="614" spans="2:9" hidden="1" x14ac:dyDescent="0.25">
      <c r="B614" s="100"/>
      <c r="C614" s="123" t="s">
        <v>167</v>
      </c>
      <c r="D614" s="124" t="s">
        <v>12</v>
      </c>
      <c r="E614" s="167">
        <v>1.05</v>
      </c>
      <c r="F614" s="109">
        <v>564172</v>
      </c>
      <c r="G614" s="126"/>
      <c r="H614" s="127">
        <f>ROUND(IF(N(E614)&gt;0,PRODUCT(E614,F614)*(1+G614),0),0)</f>
        <v>592381</v>
      </c>
      <c r="I614" s="95"/>
    </row>
    <row r="615" spans="2:9" hidden="1" x14ac:dyDescent="0.25">
      <c r="B615" s="106"/>
      <c r="C615" s="128" t="s">
        <v>168</v>
      </c>
      <c r="D615" s="129" t="s">
        <v>4</v>
      </c>
      <c r="E615" s="132">
        <v>1</v>
      </c>
      <c r="F615" s="131">
        <v>10000</v>
      </c>
      <c r="G615" s="126"/>
      <c r="H615" s="127">
        <f t="shared" ref="H615:H626" si="15">ROUND(IF(N(E615)&gt;0,PRODUCT(E615,F615)*(1+G615),0),0)</f>
        <v>10000</v>
      </c>
      <c r="I615" s="95"/>
    </row>
    <row r="616" spans="2:9" hidden="1" x14ac:dyDescent="0.25">
      <c r="B616" s="106"/>
      <c r="C616" s="128" t="s">
        <v>169</v>
      </c>
      <c r="D616" s="129" t="s">
        <v>4</v>
      </c>
      <c r="E616" s="132">
        <v>1</v>
      </c>
      <c r="F616" s="131">
        <v>16900</v>
      </c>
      <c r="G616" s="126"/>
      <c r="H616" s="127">
        <f t="shared" si="15"/>
        <v>16900</v>
      </c>
      <c r="I616" s="95"/>
    </row>
    <row r="617" spans="2:9" hidden="1" x14ac:dyDescent="0.25">
      <c r="B617" s="106"/>
      <c r="C617" s="128" t="s">
        <v>170</v>
      </c>
      <c r="D617" s="129" t="s">
        <v>98</v>
      </c>
      <c r="E617" s="132">
        <v>1</v>
      </c>
      <c r="F617" s="131">
        <v>5500</v>
      </c>
      <c r="G617" s="126"/>
      <c r="H617" s="127">
        <f t="shared" si="15"/>
        <v>5500</v>
      </c>
      <c r="I617" s="95"/>
    </row>
    <row r="618" spans="2:9" hidden="1" x14ac:dyDescent="0.25">
      <c r="B618" s="106"/>
      <c r="C618" s="128" t="s">
        <v>171</v>
      </c>
      <c r="D618" s="129" t="s">
        <v>172</v>
      </c>
      <c r="E618" s="132">
        <v>0.4</v>
      </c>
      <c r="F618" s="131">
        <v>10845</v>
      </c>
      <c r="G618" s="126"/>
      <c r="H618" s="127">
        <f t="shared" si="15"/>
        <v>4338</v>
      </c>
      <c r="I618" s="95"/>
    </row>
    <row r="619" spans="2:9" hidden="1" x14ac:dyDescent="0.25">
      <c r="B619" s="106"/>
      <c r="C619" s="128"/>
      <c r="D619" s="129"/>
      <c r="E619" s="132"/>
      <c r="F619" s="131"/>
      <c r="G619" s="126"/>
      <c r="H619" s="127">
        <f t="shared" si="15"/>
        <v>0</v>
      </c>
      <c r="I619" s="95"/>
    </row>
    <row r="620" spans="2:9" hidden="1" x14ac:dyDescent="0.25">
      <c r="B620" s="106"/>
      <c r="C620" s="128"/>
      <c r="D620" s="129"/>
      <c r="E620" s="132"/>
      <c r="F620" s="131"/>
      <c r="G620" s="126"/>
      <c r="H620" s="127">
        <f t="shared" si="15"/>
        <v>0</v>
      </c>
      <c r="I620" s="95"/>
    </row>
    <row r="621" spans="2:9" hidden="1" x14ac:dyDescent="0.25">
      <c r="B621" s="106"/>
      <c r="C621" s="128"/>
      <c r="D621" s="129"/>
      <c r="E621" s="132"/>
      <c r="F621" s="131"/>
      <c r="G621" s="126"/>
      <c r="H621" s="127">
        <f t="shared" si="15"/>
        <v>0</v>
      </c>
      <c r="I621" s="95"/>
    </row>
    <row r="622" spans="2:9" hidden="1" x14ac:dyDescent="0.25">
      <c r="B622" s="106"/>
      <c r="C622" s="128"/>
      <c r="D622" s="129"/>
      <c r="E622" s="132"/>
      <c r="F622" s="131"/>
      <c r="G622" s="126"/>
      <c r="H622" s="127">
        <f t="shared" si="15"/>
        <v>0</v>
      </c>
      <c r="I622" s="95"/>
    </row>
    <row r="623" spans="2:9" hidden="1" x14ac:dyDescent="0.25">
      <c r="B623" s="106"/>
      <c r="C623" s="128"/>
      <c r="D623" s="129"/>
      <c r="E623" s="132"/>
      <c r="F623" s="131"/>
      <c r="G623" s="126"/>
      <c r="H623" s="127">
        <f t="shared" si="15"/>
        <v>0</v>
      </c>
      <c r="I623" s="95"/>
    </row>
    <row r="624" spans="2:9" hidden="1" x14ac:dyDescent="0.25">
      <c r="B624" s="106"/>
      <c r="C624" s="128"/>
      <c r="D624" s="129"/>
      <c r="E624" s="132"/>
      <c r="F624" s="131"/>
      <c r="G624" s="126"/>
      <c r="H624" s="127">
        <f t="shared" si="15"/>
        <v>0</v>
      </c>
      <c r="I624" s="95"/>
    </row>
    <row r="625" spans="2:9" hidden="1" x14ac:dyDescent="0.25">
      <c r="B625" s="106"/>
      <c r="C625" s="128"/>
      <c r="D625" s="129"/>
      <c r="E625" s="132"/>
      <c r="F625" s="131"/>
      <c r="G625" s="126"/>
      <c r="H625" s="127">
        <f t="shared" si="15"/>
        <v>0</v>
      </c>
      <c r="I625" s="95"/>
    </row>
    <row r="626" spans="2:9" ht="15.75" hidden="1" thickBot="1" x14ac:dyDescent="0.3">
      <c r="B626" s="113"/>
      <c r="C626" s="133"/>
      <c r="D626" s="134"/>
      <c r="E626" s="135"/>
      <c r="F626" s="136"/>
      <c r="G626" s="137"/>
      <c r="H626" s="138">
        <f t="shared" si="15"/>
        <v>0</v>
      </c>
      <c r="I626" s="119">
        <f>SUM(H614:H626)</f>
        <v>629119</v>
      </c>
    </row>
    <row r="627" spans="2:9" ht="15.75" hidden="1" thickBot="1" x14ac:dyDescent="0.3">
      <c r="B627" s="139"/>
      <c r="C627" s="120"/>
      <c r="D627" s="120"/>
      <c r="E627" s="120"/>
      <c r="F627" s="120"/>
      <c r="G627" s="121"/>
      <c r="H627" s="122"/>
      <c r="I627" s="95"/>
    </row>
    <row r="628" spans="2:9" ht="15.75" hidden="1" thickBot="1" x14ac:dyDescent="0.3">
      <c r="B628" s="97" t="s">
        <v>83</v>
      </c>
      <c r="C628" s="98" t="s">
        <v>101</v>
      </c>
      <c r="D628" s="98" t="s">
        <v>82</v>
      </c>
      <c r="E628" s="98" t="s">
        <v>85</v>
      </c>
      <c r="F628" s="98" t="s">
        <v>94</v>
      </c>
      <c r="G628" s="98" t="s">
        <v>102</v>
      </c>
      <c r="H628" s="99" t="s">
        <v>88</v>
      </c>
      <c r="I628" s="95"/>
    </row>
    <row r="629" spans="2:9" hidden="1" x14ac:dyDescent="0.25">
      <c r="B629" s="100"/>
      <c r="C629" s="140"/>
      <c r="D629" s="141"/>
      <c r="E629" s="142"/>
      <c r="F629" s="143"/>
      <c r="G629" s="144"/>
      <c r="H629" s="145">
        <f>ROUND(IF(N(E629)&gt;0,PRODUCT(E629:G629),0),0)</f>
        <v>0</v>
      </c>
      <c r="I629" s="95"/>
    </row>
    <row r="630" spans="2:9" hidden="1" x14ac:dyDescent="0.25">
      <c r="B630" s="106"/>
      <c r="C630" s="128"/>
      <c r="D630" s="129"/>
      <c r="E630" s="132"/>
      <c r="F630" s="131"/>
      <c r="G630" s="126"/>
      <c r="H630" s="127">
        <f t="shared" ref="H630:H634" si="16">ROUND(IF(N(E630)&gt;0,PRODUCT(E630:G630),0),0)</f>
        <v>0</v>
      </c>
      <c r="I630" s="95"/>
    </row>
    <row r="631" spans="2:9" hidden="1" x14ac:dyDescent="0.25">
      <c r="B631" s="106"/>
      <c r="C631" s="128"/>
      <c r="D631" s="129"/>
      <c r="E631" s="132"/>
      <c r="F631" s="131"/>
      <c r="G631" s="126"/>
      <c r="H631" s="127">
        <f t="shared" si="16"/>
        <v>0</v>
      </c>
      <c r="I631" s="95"/>
    </row>
    <row r="632" spans="2:9" hidden="1" x14ac:dyDescent="0.25">
      <c r="B632" s="106"/>
      <c r="C632" s="128"/>
      <c r="D632" s="129"/>
      <c r="E632" s="132"/>
      <c r="F632" s="131"/>
      <c r="G632" s="126"/>
      <c r="H632" s="127">
        <f t="shared" si="16"/>
        <v>0</v>
      </c>
      <c r="I632" s="95"/>
    </row>
    <row r="633" spans="2:9" hidden="1" x14ac:dyDescent="0.25">
      <c r="B633" s="106"/>
      <c r="C633" s="128"/>
      <c r="D633" s="129"/>
      <c r="E633" s="132"/>
      <c r="F633" s="131"/>
      <c r="G633" s="126"/>
      <c r="H633" s="127">
        <f t="shared" si="16"/>
        <v>0</v>
      </c>
      <c r="I633" s="95"/>
    </row>
    <row r="634" spans="2:9" ht="15.75" hidden="1" thickBot="1" x14ac:dyDescent="0.3">
      <c r="B634" s="113"/>
      <c r="C634" s="133"/>
      <c r="D634" s="134"/>
      <c r="E634" s="135"/>
      <c r="F634" s="136"/>
      <c r="G634" s="137"/>
      <c r="H634" s="138">
        <f t="shared" si="16"/>
        <v>0</v>
      </c>
      <c r="I634" s="146">
        <f>SUM(H629:H634)</f>
        <v>0</v>
      </c>
    </row>
    <row r="635" spans="2:9" ht="15.75" hidden="1" thickBot="1" x14ac:dyDescent="0.3">
      <c r="B635" s="139"/>
      <c r="C635" s="120"/>
      <c r="D635" s="120"/>
      <c r="E635" s="120"/>
      <c r="F635" s="120"/>
      <c r="G635" s="147"/>
      <c r="H635" s="148"/>
      <c r="I635" s="95"/>
    </row>
    <row r="636" spans="2:9" ht="15.75" hidden="1" thickBot="1" x14ac:dyDescent="0.3">
      <c r="B636" s="97" t="s">
        <v>83</v>
      </c>
      <c r="C636" s="98" t="s">
        <v>103</v>
      </c>
      <c r="D636" s="98" t="s">
        <v>118</v>
      </c>
      <c r="E636" s="98" t="s">
        <v>104</v>
      </c>
      <c r="F636" s="98" t="s">
        <v>105</v>
      </c>
      <c r="G636" s="98" t="s">
        <v>87</v>
      </c>
      <c r="H636" s="99" t="s">
        <v>88</v>
      </c>
      <c r="I636" s="95"/>
    </row>
    <row r="637" spans="2:9" hidden="1" x14ac:dyDescent="0.25">
      <c r="B637" s="100"/>
      <c r="C637" s="140" t="s">
        <v>128</v>
      </c>
      <c r="D637" s="149">
        <v>98009.25925925927</v>
      </c>
      <c r="E637" s="150">
        <v>1.9644068935041981</v>
      </c>
      <c r="F637" s="151">
        <v>192530.06451612906</v>
      </c>
      <c r="G637" s="142">
        <v>9</v>
      </c>
      <c r="H637" s="152">
        <f t="shared" ref="H637:H643" si="17">ROUND(IF(N(G637)&gt;0,PRODUCT(F637,1/G637),0),0)</f>
        <v>21392</v>
      </c>
      <c r="I637" s="95"/>
    </row>
    <row r="638" spans="2:9" hidden="1" x14ac:dyDescent="0.25">
      <c r="B638" s="106"/>
      <c r="C638" s="123" t="s">
        <v>130</v>
      </c>
      <c r="D638" s="154">
        <v>78407.407407407416</v>
      </c>
      <c r="E638" s="125">
        <v>1.9644068935041981</v>
      </c>
      <c r="F638" s="109">
        <v>154024.05161290325</v>
      </c>
      <c r="G638" s="126">
        <v>2</v>
      </c>
      <c r="H638" s="127">
        <f t="shared" si="17"/>
        <v>77012</v>
      </c>
      <c r="I638" s="95"/>
    </row>
    <row r="639" spans="2:9" hidden="1" x14ac:dyDescent="0.25">
      <c r="B639" s="106"/>
      <c r="C639" s="128" t="s">
        <v>132</v>
      </c>
      <c r="D639" s="154">
        <v>39203.703703703701</v>
      </c>
      <c r="E639" s="130">
        <v>2.1641894327883344</v>
      </c>
      <c r="F639" s="131">
        <v>84844.241281720431</v>
      </c>
      <c r="G639" s="126">
        <v>1</v>
      </c>
      <c r="H639" s="127">
        <f t="shared" si="17"/>
        <v>84844</v>
      </c>
      <c r="I639" s="95"/>
    </row>
    <row r="640" spans="2:9" hidden="1" x14ac:dyDescent="0.25">
      <c r="B640" s="106"/>
      <c r="C640" s="128"/>
      <c r="D640" s="154"/>
      <c r="E640" s="130"/>
      <c r="F640" s="131"/>
      <c r="G640" s="126"/>
      <c r="H640" s="127">
        <f t="shared" si="17"/>
        <v>0</v>
      </c>
      <c r="I640" s="95"/>
    </row>
    <row r="641" spans="2:10" hidden="1" x14ac:dyDescent="0.25">
      <c r="B641" s="155"/>
      <c r="C641" s="128"/>
      <c r="D641" s="154"/>
      <c r="E641" s="130"/>
      <c r="F641" s="131"/>
      <c r="G641" s="126"/>
      <c r="H641" s="127">
        <f t="shared" si="17"/>
        <v>0</v>
      </c>
      <c r="I641" s="95"/>
    </row>
    <row r="642" spans="2:10" hidden="1" x14ac:dyDescent="0.25">
      <c r="B642" s="155"/>
      <c r="C642" s="128"/>
      <c r="D642" s="154"/>
      <c r="E642" s="130"/>
      <c r="F642" s="131"/>
      <c r="G642" s="126"/>
      <c r="H642" s="127">
        <f t="shared" si="17"/>
        <v>0</v>
      </c>
      <c r="I642" s="95"/>
    </row>
    <row r="643" spans="2:10" ht="15.75" hidden="1" thickBot="1" x14ac:dyDescent="0.3">
      <c r="B643" s="156"/>
      <c r="C643" s="133"/>
      <c r="D643" s="157"/>
      <c r="E643" s="158"/>
      <c r="F643" s="136"/>
      <c r="G643" s="137"/>
      <c r="H643" s="138">
        <f t="shared" si="17"/>
        <v>0</v>
      </c>
      <c r="I643" s="146">
        <f>SUM(H637:H643)</f>
        <v>183248</v>
      </c>
    </row>
    <row r="644" spans="2:10" hidden="1" x14ac:dyDescent="0.25">
      <c r="B644" s="139"/>
      <c r="C644" s="93"/>
      <c r="D644" s="93"/>
      <c r="E644" s="93"/>
      <c r="F644" s="93"/>
      <c r="G644" s="94"/>
      <c r="H644" s="85"/>
      <c r="I644" s="95"/>
    </row>
    <row r="645" spans="2:10" ht="15.75" hidden="1" thickBot="1" x14ac:dyDescent="0.3">
      <c r="B645" s="139"/>
      <c r="C645" s="93"/>
      <c r="D645" s="93"/>
      <c r="E645" s="93"/>
      <c r="F645" s="159" t="s">
        <v>109</v>
      </c>
      <c r="G645" s="94"/>
      <c r="H645" s="85"/>
      <c r="I645" s="146">
        <f>ROUND(+I611+I626+I634+I643,0)</f>
        <v>830692</v>
      </c>
      <c r="J645" s="187"/>
    </row>
    <row r="646" spans="2:10" ht="15.75" hidden="1" thickBot="1" x14ac:dyDescent="0.3">
      <c r="B646" s="168"/>
      <c r="C646" s="169"/>
      <c r="D646" s="169"/>
      <c r="E646" s="169"/>
      <c r="F646" s="169"/>
      <c r="G646" s="170"/>
      <c r="H646" s="164"/>
      <c r="I646" s="171"/>
    </row>
    <row r="647" spans="2:10" hidden="1" x14ac:dyDescent="0.25">
      <c r="B647" s="83"/>
      <c r="C647" s="83"/>
      <c r="D647" s="83"/>
      <c r="E647" s="83"/>
      <c r="F647" s="83"/>
      <c r="G647" s="84"/>
      <c r="H647" s="85"/>
      <c r="I647" s="83"/>
    </row>
    <row r="648" spans="2:10" hidden="1" x14ac:dyDescent="0.25">
      <c r="B648" s="173"/>
      <c r="C648" s="174"/>
      <c r="D648" s="174"/>
      <c r="E648" s="174"/>
      <c r="F648" s="174"/>
      <c r="G648" s="174"/>
      <c r="H648" s="174"/>
      <c r="I648" s="175"/>
    </row>
    <row r="649" spans="2:10" hidden="1" x14ac:dyDescent="0.25">
      <c r="B649" s="87" t="s">
        <v>2</v>
      </c>
      <c r="C649" s="88" t="s">
        <v>110</v>
      </c>
      <c r="D649" s="89" t="s">
        <v>173</v>
      </c>
      <c r="E649" s="89"/>
      <c r="F649" s="89"/>
      <c r="G649" s="88" t="s">
        <v>82</v>
      </c>
      <c r="H649" s="90" t="s">
        <v>156</v>
      </c>
      <c r="I649" s="91"/>
    </row>
    <row r="650" spans="2:10" hidden="1" x14ac:dyDescent="0.25">
      <c r="B650" s="92"/>
      <c r="C650" s="93"/>
      <c r="D650" s="93"/>
      <c r="E650" s="93"/>
      <c r="F650" s="93"/>
      <c r="G650" s="94"/>
      <c r="H650" s="85"/>
      <c r="I650" s="95"/>
    </row>
    <row r="651" spans="2:10" hidden="1" x14ac:dyDescent="0.25">
      <c r="B651" s="92"/>
      <c r="C651" s="93"/>
      <c r="D651" s="93"/>
      <c r="E651" s="93"/>
      <c r="F651" s="93"/>
      <c r="G651" s="94"/>
      <c r="H651" s="96"/>
      <c r="I651" s="95"/>
    </row>
    <row r="652" spans="2:10" hidden="1" x14ac:dyDescent="0.25">
      <c r="B652" s="92"/>
      <c r="C652" s="93"/>
      <c r="D652" s="93"/>
      <c r="E652" s="93"/>
      <c r="F652" s="93"/>
      <c r="G652" s="94"/>
      <c r="H652" s="85"/>
      <c r="I652" s="95"/>
    </row>
    <row r="653" spans="2:10" ht="15.75" hidden="1" thickBot="1" x14ac:dyDescent="0.3">
      <c r="B653" s="97" t="s">
        <v>83</v>
      </c>
      <c r="C653" s="98" t="s">
        <v>84</v>
      </c>
      <c r="D653" s="98" t="s">
        <v>82</v>
      </c>
      <c r="E653" s="98" t="s">
        <v>85</v>
      </c>
      <c r="F653" s="98" t="s">
        <v>86</v>
      </c>
      <c r="G653" s="98" t="s">
        <v>87</v>
      </c>
      <c r="H653" s="99" t="s">
        <v>88</v>
      </c>
      <c r="I653" s="95"/>
    </row>
    <row r="654" spans="2:10" hidden="1" x14ac:dyDescent="0.25">
      <c r="B654" s="100"/>
      <c r="C654" s="101" t="s">
        <v>113</v>
      </c>
      <c r="D654" s="102" t="s">
        <v>90</v>
      </c>
      <c r="E654" s="102">
        <v>1</v>
      </c>
      <c r="F654" s="103">
        <f>I692</f>
        <v>40072</v>
      </c>
      <c r="G654" s="104">
        <v>0.1</v>
      </c>
      <c r="H654" s="105">
        <f>F654*G654</f>
        <v>4007.2000000000003</v>
      </c>
      <c r="I654" s="95"/>
    </row>
    <row r="655" spans="2:10" hidden="1" x14ac:dyDescent="0.25">
      <c r="B655" s="106"/>
      <c r="C655" s="107"/>
      <c r="D655" s="108"/>
      <c r="E655" s="108"/>
      <c r="F655" s="109"/>
      <c r="G655" s="110"/>
      <c r="H655" s="112">
        <f t="shared" ref="H655:H660" si="18">ROUND(IF(N(E655)&gt;0,PRODUCT(E655,F655)/G655,0),0)</f>
        <v>0</v>
      </c>
      <c r="I655" s="95"/>
    </row>
    <row r="656" spans="2:10" ht="23.25" hidden="1" customHeight="1" x14ac:dyDescent="0.25">
      <c r="B656" s="106"/>
      <c r="C656" s="107"/>
      <c r="D656" s="108"/>
      <c r="E656" s="108"/>
      <c r="F656" s="109"/>
      <c r="G656" s="110"/>
      <c r="H656" s="112">
        <f t="shared" si="18"/>
        <v>0</v>
      </c>
      <c r="I656" s="95"/>
    </row>
    <row r="657" spans="2:9" hidden="1" x14ac:dyDescent="0.25">
      <c r="B657" s="106"/>
      <c r="C657" s="107"/>
      <c r="D657" s="108"/>
      <c r="E657" s="108"/>
      <c r="F657" s="109"/>
      <c r="G657" s="110"/>
      <c r="H657" s="112">
        <f t="shared" si="18"/>
        <v>0</v>
      </c>
      <c r="I657" s="95"/>
    </row>
    <row r="658" spans="2:9" hidden="1" x14ac:dyDescent="0.25">
      <c r="B658" s="106"/>
      <c r="C658" s="107"/>
      <c r="D658" s="108"/>
      <c r="E658" s="108"/>
      <c r="F658" s="109"/>
      <c r="G658" s="110"/>
      <c r="H658" s="112">
        <f t="shared" si="18"/>
        <v>0</v>
      </c>
      <c r="I658" s="95"/>
    </row>
    <row r="659" spans="2:9" hidden="1" x14ac:dyDescent="0.25">
      <c r="B659" s="106"/>
      <c r="C659" s="107"/>
      <c r="D659" s="108"/>
      <c r="E659" s="108"/>
      <c r="F659" s="109"/>
      <c r="G659" s="110"/>
      <c r="H659" s="112">
        <f t="shared" si="18"/>
        <v>0</v>
      </c>
      <c r="I659" s="95"/>
    </row>
    <row r="660" spans="2:9" ht="15.75" hidden="1" thickBot="1" x14ac:dyDescent="0.3">
      <c r="B660" s="113"/>
      <c r="C660" s="114"/>
      <c r="D660" s="115"/>
      <c r="E660" s="115"/>
      <c r="F660" s="116"/>
      <c r="G660" s="117"/>
      <c r="H660" s="118">
        <f t="shared" si="18"/>
        <v>0</v>
      </c>
      <c r="I660" s="119">
        <f>SUM(H654:H660)</f>
        <v>4007.2000000000003</v>
      </c>
    </row>
    <row r="661" spans="2:9" ht="15.75" hidden="1" thickBot="1" x14ac:dyDescent="0.3">
      <c r="B661" s="92"/>
      <c r="C661" s="120"/>
      <c r="D661" s="121"/>
      <c r="E661" s="120"/>
      <c r="F661" s="120"/>
      <c r="G661" s="121"/>
      <c r="H661" s="122"/>
      <c r="I661" s="95"/>
    </row>
    <row r="662" spans="2:9" ht="15.75" hidden="1" thickBot="1" x14ac:dyDescent="0.3">
      <c r="B662" s="97" t="s">
        <v>83</v>
      </c>
      <c r="C662" s="98" t="s">
        <v>93</v>
      </c>
      <c r="D662" s="98" t="s">
        <v>82</v>
      </c>
      <c r="E662" s="98" t="s">
        <v>85</v>
      </c>
      <c r="F662" s="98" t="s">
        <v>94</v>
      </c>
      <c r="G662" s="98" t="s">
        <v>95</v>
      </c>
      <c r="H662" s="99" t="s">
        <v>88</v>
      </c>
      <c r="I662" s="95"/>
    </row>
    <row r="663" spans="2:9" hidden="1" x14ac:dyDescent="0.25">
      <c r="B663" s="100"/>
      <c r="C663" s="123" t="s">
        <v>174</v>
      </c>
      <c r="D663" s="124" t="s">
        <v>4</v>
      </c>
      <c r="E663" s="167">
        <v>0.2</v>
      </c>
      <c r="F663" s="109">
        <v>9400</v>
      </c>
      <c r="G663" s="126"/>
      <c r="H663" s="127">
        <f>ROUND(IF(N(E663)&gt;0,PRODUCT(E663,F663)*(1+G663),0),0)</f>
        <v>1880</v>
      </c>
      <c r="I663" s="95"/>
    </row>
    <row r="664" spans="2:9" hidden="1" x14ac:dyDescent="0.25">
      <c r="B664" s="106"/>
      <c r="C664" s="128" t="s">
        <v>170</v>
      </c>
      <c r="D664" s="129" t="s">
        <v>98</v>
      </c>
      <c r="E664" s="132">
        <v>0.08</v>
      </c>
      <c r="F664" s="131">
        <v>5500</v>
      </c>
      <c r="G664" s="126"/>
      <c r="H664" s="127">
        <f t="shared" ref="H664:H675" si="19">ROUND(IF(N(E664)&gt;0,PRODUCT(E664,F664)*(1+G664),0),0)</f>
        <v>440</v>
      </c>
      <c r="I664" s="95"/>
    </row>
    <row r="665" spans="2:9" hidden="1" x14ac:dyDescent="0.25">
      <c r="B665" s="106"/>
      <c r="C665" s="128" t="s">
        <v>167</v>
      </c>
      <c r="D665" s="129" t="s">
        <v>12</v>
      </c>
      <c r="E665" s="132">
        <v>0.15</v>
      </c>
      <c r="F665" s="131">
        <v>564172</v>
      </c>
      <c r="G665" s="126"/>
      <c r="H665" s="127">
        <f t="shared" si="19"/>
        <v>84626</v>
      </c>
      <c r="I665" s="95"/>
    </row>
    <row r="666" spans="2:9" hidden="1" x14ac:dyDescent="0.25">
      <c r="B666" s="106"/>
      <c r="C666" s="128" t="s">
        <v>175</v>
      </c>
      <c r="D666" s="129" t="s">
        <v>162</v>
      </c>
      <c r="E666" s="132">
        <v>0.1</v>
      </c>
      <c r="F666" s="131">
        <v>85000</v>
      </c>
      <c r="G666" s="126"/>
      <c r="H666" s="127">
        <f t="shared" si="19"/>
        <v>8500</v>
      </c>
      <c r="I666" s="95"/>
    </row>
    <row r="667" spans="2:9" hidden="1" x14ac:dyDescent="0.25">
      <c r="B667" s="106"/>
      <c r="C667" s="128"/>
      <c r="D667" s="129"/>
      <c r="E667" s="132"/>
      <c r="F667" s="131"/>
      <c r="G667" s="126"/>
      <c r="H667" s="127">
        <f t="shared" si="19"/>
        <v>0</v>
      </c>
      <c r="I667" s="95"/>
    </row>
    <row r="668" spans="2:9" hidden="1" x14ac:dyDescent="0.25">
      <c r="B668" s="106"/>
      <c r="C668" s="128"/>
      <c r="D668" s="129"/>
      <c r="E668" s="132"/>
      <c r="F668" s="131"/>
      <c r="G668" s="126"/>
      <c r="H668" s="127">
        <f t="shared" si="19"/>
        <v>0</v>
      </c>
      <c r="I668" s="95"/>
    </row>
    <row r="669" spans="2:9" hidden="1" x14ac:dyDescent="0.25">
      <c r="B669" s="106"/>
      <c r="C669" s="128"/>
      <c r="D669" s="129"/>
      <c r="E669" s="132"/>
      <c r="F669" s="131"/>
      <c r="G669" s="126"/>
      <c r="H669" s="127">
        <f t="shared" si="19"/>
        <v>0</v>
      </c>
      <c r="I669" s="95"/>
    </row>
    <row r="670" spans="2:9" hidden="1" x14ac:dyDescent="0.25">
      <c r="B670" s="106"/>
      <c r="C670" s="128"/>
      <c r="D670" s="129"/>
      <c r="E670" s="132"/>
      <c r="F670" s="131"/>
      <c r="G670" s="126"/>
      <c r="H670" s="127">
        <f t="shared" si="19"/>
        <v>0</v>
      </c>
      <c r="I670" s="95"/>
    </row>
    <row r="671" spans="2:9" hidden="1" x14ac:dyDescent="0.25">
      <c r="B671" s="106"/>
      <c r="C671" s="128"/>
      <c r="D671" s="129"/>
      <c r="E671" s="132"/>
      <c r="F671" s="131"/>
      <c r="G671" s="126"/>
      <c r="H671" s="127">
        <f t="shared" si="19"/>
        <v>0</v>
      </c>
      <c r="I671" s="95"/>
    </row>
    <row r="672" spans="2:9" hidden="1" x14ac:dyDescent="0.25">
      <c r="B672" s="106"/>
      <c r="C672" s="128"/>
      <c r="D672" s="129"/>
      <c r="E672" s="132"/>
      <c r="F672" s="131"/>
      <c r="G672" s="126"/>
      <c r="H672" s="127">
        <f t="shared" si="19"/>
        <v>0</v>
      </c>
      <c r="I672" s="95"/>
    </row>
    <row r="673" spans="2:9" hidden="1" x14ac:dyDescent="0.25">
      <c r="B673" s="106"/>
      <c r="C673" s="128"/>
      <c r="D673" s="129"/>
      <c r="E673" s="132"/>
      <c r="F673" s="131"/>
      <c r="G673" s="126"/>
      <c r="H673" s="127">
        <f t="shared" si="19"/>
        <v>0</v>
      </c>
      <c r="I673" s="95"/>
    </row>
    <row r="674" spans="2:9" hidden="1" x14ac:dyDescent="0.25">
      <c r="B674" s="106"/>
      <c r="C674" s="128"/>
      <c r="D674" s="129"/>
      <c r="E674" s="132"/>
      <c r="F674" s="131"/>
      <c r="G674" s="126"/>
      <c r="H674" s="127">
        <f t="shared" si="19"/>
        <v>0</v>
      </c>
      <c r="I674" s="95"/>
    </row>
    <row r="675" spans="2:9" ht="15.75" hidden="1" thickBot="1" x14ac:dyDescent="0.3">
      <c r="B675" s="113"/>
      <c r="C675" s="133"/>
      <c r="D675" s="134"/>
      <c r="E675" s="135"/>
      <c r="F675" s="136"/>
      <c r="G675" s="137"/>
      <c r="H675" s="138">
        <f t="shared" si="19"/>
        <v>0</v>
      </c>
      <c r="I675" s="119">
        <f>SUM(H663:H675)</f>
        <v>95446</v>
      </c>
    </row>
    <row r="676" spans="2:9" ht="15.75" hidden="1" thickBot="1" x14ac:dyDescent="0.3">
      <c r="B676" s="139"/>
      <c r="C676" s="120"/>
      <c r="D676" s="120"/>
      <c r="E676" s="120"/>
      <c r="F676" s="120"/>
      <c r="G676" s="121"/>
      <c r="H676" s="122"/>
      <c r="I676" s="95"/>
    </row>
    <row r="677" spans="2:9" ht="15.75" hidden="1" thickBot="1" x14ac:dyDescent="0.3">
      <c r="B677" s="97" t="s">
        <v>83</v>
      </c>
      <c r="C677" s="98" t="s">
        <v>101</v>
      </c>
      <c r="D677" s="98" t="s">
        <v>82</v>
      </c>
      <c r="E677" s="98" t="s">
        <v>85</v>
      </c>
      <c r="F677" s="98" t="s">
        <v>94</v>
      </c>
      <c r="G677" s="98" t="s">
        <v>102</v>
      </c>
      <c r="H677" s="99" t="s">
        <v>88</v>
      </c>
      <c r="I677" s="95"/>
    </row>
    <row r="678" spans="2:9" hidden="1" x14ac:dyDescent="0.25">
      <c r="B678" s="100"/>
      <c r="C678" s="140"/>
      <c r="D678" s="141"/>
      <c r="E678" s="142"/>
      <c r="F678" s="143"/>
      <c r="G678" s="144"/>
      <c r="H678" s="145">
        <f>ROUND(IF(N(E678)&gt;0,PRODUCT(E678:G678),0),0)</f>
        <v>0</v>
      </c>
      <c r="I678" s="95"/>
    </row>
    <row r="679" spans="2:9" hidden="1" x14ac:dyDescent="0.25">
      <c r="B679" s="106"/>
      <c r="C679" s="128"/>
      <c r="D679" s="129"/>
      <c r="E679" s="132"/>
      <c r="F679" s="131"/>
      <c r="G679" s="126"/>
      <c r="H679" s="127">
        <f t="shared" ref="H679:H683" si="20">ROUND(IF(N(E679)&gt;0,PRODUCT(E679:G679),0),0)</f>
        <v>0</v>
      </c>
      <c r="I679" s="95"/>
    </row>
    <row r="680" spans="2:9" hidden="1" x14ac:dyDescent="0.25">
      <c r="B680" s="106"/>
      <c r="C680" s="128"/>
      <c r="D680" s="129"/>
      <c r="E680" s="132"/>
      <c r="F680" s="131"/>
      <c r="G680" s="126"/>
      <c r="H680" s="127">
        <f t="shared" si="20"/>
        <v>0</v>
      </c>
      <c r="I680" s="95"/>
    </row>
    <row r="681" spans="2:9" hidden="1" x14ac:dyDescent="0.25">
      <c r="B681" s="106"/>
      <c r="C681" s="128"/>
      <c r="D681" s="129"/>
      <c r="E681" s="132"/>
      <c r="F681" s="131"/>
      <c r="G681" s="126"/>
      <c r="H681" s="127">
        <f t="shared" si="20"/>
        <v>0</v>
      </c>
      <c r="I681" s="95"/>
    </row>
    <row r="682" spans="2:9" hidden="1" x14ac:dyDescent="0.25">
      <c r="B682" s="106"/>
      <c r="C682" s="128"/>
      <c r="D682" s="129"/>
      <c r="E682" s="132"/>
      <c r="F682" s="131"/>
      <c r="G682" s="126"/>
      <c r="H682" s="127">
        <f t="shared" si="20"/>
        <v>0</v>
      </c>
      <c r="I682" s="95"/>
    </row>
    <row r="683" spans="2:9" ht="15.75" hidden="1" thickBot="1" x14ac:dyDescent="0.3">
      <c r="B683" s="113"/>
      <c r="C683" s="133"/>
      <c r="D683" s="134"/>
      <c r="E683" s="135"/>
      <c r="F683" s="136"/>
      <c r="G683" s="137"/>
      <c r="H683" s="138">
        <f t="shared" si="20"/>
        <v>0</v>
      </c>
      <c r="I683" s="146">
        <f>SUM(H678:H683)</f>
        <v>0</v>
      </c>
    </row>
    <row r="684" spans="2:9" ht="15.75" hidden="1" thickBot="1" x14ac:dyDescent="0.3">
      <c r="B684" s="139"/>
      <c r="C684" s="120"/>
      <c r="D684" s="120"/>
      <c r="E684" s="120"/>
      <c r="F684" s="120"/>
      <c r="G684" s="147"/>
      <c r="H684" s="148"/>
      <c r="I684" s="95"/>
    </row>
    <row r="685" spans="2:9" ht="15.75" hidden="1" thickBot="1" x14ac:dyDescent="0.3">
      <c r="B685" s="97" t="s">
        <v>83</v>
      </c>
      <c r="C685" s="98" t="s">
        <v>103</v>
      </c>
      <c r="D685" s="98" t="s">
        <v>118</v>
      </c>
      <c r="E685" s="98" t="s">
        <v>104</v>
      </c>
      <c r="F685" s="98" t="s">
        <v>105</v>
      </c>
      <c r="G685" s="98" t="s">
        <v>87</v>
      </c>
      <c r="H685" s="99" t="s">
        <v>88</v>
      </c>
      <c r="I685" s="95"/>
    </row>
    <row r="686" spans="2:9" hidden="1" x14ac:dyDescent="0.25">
      <c r="B686" s="100"/>
      <c r="C686" s="140" t="s">
        <v>128</v>
      </c>
      <c r="D686" s="149">
        <v>98009.25925925927</v>
      </c>
      <c r="E686" s="150">
        <v>1.9644068935041981</v>
      </c>
      <c r="F686" s="151">
        <v>192530.06451612906</v>
      </c>
      <c r="G686" s="142">
        <v>25</v>
      </c>
      <c r="H686" s="152">
        <f t="shared" ref="H686:H692" si="21">ROUND(IF(N(G686)&gt;0,PRODUCT(F686,1/G686),0),0)</f>
        <v>7701</v>
      </c>
      <c r="I686" s="95"/>
    </row>
    <row r="687" spans="2:9" hidden="1" x14ac:dyDescent="0.25">
      <c r="B687" s="106"/>
      <c r="C687" s="123" t="s">
        <v>130</v>
      </c>
      <c r="D687" s="154">
        <v>78407.407407407416</v>
      </c>
      <c r="E687" s="125">
        <v>1.9644068935041981</v>
      </c>
      <c r="F687" s="109">
        <v>154024.05161290325</v>
      </c>
      <c r="G687" s="126">
        <v>10</v>
      </c>
      <c r="H687" s="127">
        <f t="shared" si="21"/>
        <v>15402</v>
      </c>
      <c r="I687" s="95"/>
    </row>
    <row r="688" spans="2:9" hidden="1" x14ac:dyDescent="0.25">
      <c r="B688" s="106"/>
      <c r="C688" s="128" t="s">
        <v>132</v>
      </c>
      <c r="D688" s="154">
        <v>39203.703703703701</v>
      </c>
      <c r="E688" s="130">
        <v>2.1641894327883344</v>
      </c>
      <c r="F688" s="131">
        <v>84844.241281720431</v>
      </c>
      <c r="G688" s="126">
        <v>5</v>
      </c>
      <c r="H688" s="127">
        <f t="shared" si="21"/>
        <v>16969</v>
      </c>
      <c r="I688" s="95"/>
    </row>
    <row r="689" spans="2:9" hidden="1" x14ac:dyDescent="0.25">
      <c r="B689" s="106"/>
      <c r="C689" s="128"/>
      <c r="D689" s="154"/>
      <c r="E689" s="130"/>
      <c r="F689" s="131"/>
      <c r="G689" s="126"/>
      <c r="H689" s="127">
        <f t="shared" si="21"/>
        <v>0</v>
      </c>
      <c r="I689" s="95"/>
    </row>
    <row r="690" spans="2:9" hidden="1" x14ac:dyDescent="0.25">
      <c r="B690" s="155"/>
      <c r="C690" s="128"/>
      <c r="D690" s="154"/>
      <c r="E690" s="130"/>
      <c r="F690" s="131"/>
      <c r="G690" s="126"/>
      <c r="H690" s="127">
        <f t="shared" si="21"/>
        <v>0</v>
      </c>
      <c r="I690" s="95"/>
    </row>
    <row r="691" spans="2:9" hidden="1" x14ac:dyDescent="0.25">
      <c r="B691" s="155"/>
      <c r="C691" s="128"/>
      <c r="D691" s="154"/>
      <c r="E691" s="130"/>
      <c r="F691" s="131"/>
      <c r="G691" s="126"/>
      <c r="H691" s="127">
        <f t="shared" si="21"/>
        <v>0</v>
      </c>
      <c r="I691" s="95"/>
    </row>
    <row r="692" spans="2:9" ht="15.75" hidden="1" thickBot="1" x14ac:dyDescent="0.3">
      <c r="B692" s="156"/>
      <c r="C692" s="133"/>
      <c r="D692" s="157"/>
      <c r="E692" s="158"/>
      <c r="F692" s="136"/>
      <c r="G692" s="137"/>
      <c r="H692" s="138">
        <f t="shared" si="21"/>
        <v>0</v>
      </c>
      <c r="I692" s="146">
        <f>SUM(H686:H692)</f>
        <v>40072</v>
      </c>
    </row>
    <row r="693" spans="2:9" hidden="1" x14ac:dyDescent="0.25">
      <c r="B693" s="139"/>
      <c r="C693" s="93"/>
      <c r="D693" s="93"/>
      <c r="E693" s="93"/>
      <c r="F693" s="93"/>
      <c r="G693" s="94"/>
      <c r="H693" s="85"/>
      <c r="I693" s="95"/>
    </row>
    <row r="694" spans="2:9" ht="15.75" hidden="1" thickBot="1" x14ac:dyDescent="0.3">
      <c r="B694" s="139"/>
      <c r="C694" s="93"/>
      <c r="D694" s="93"/>
      <c r="E694" s="93"/>
      <c r="F694" s="159" t="s">
        <v>109</v>
      </c>
      <c r="G694" s="94"/>
      <c r="H694" s="85"/>
      <c r="I694" s="146">
        <f>ROUND(+I660+I675+I683+I692,0)</f>
        <v>139525</v>
      </c>
    </row>
    <row r="695" spans="2:9" ht="15.75" hidden="1" thickBot="1" x14ac:dyDescent="0.3">
      <c r="B695" s="168"/>
      <c r="C695" s="169"/>
      <c r="D695" s="169"/>
      <c r="E695" s="169"/>
      <c r="F695" s="169"/>
      <c r="G695" s="170"/>
      <c r="H695" s="164"/>
      <c r="I695" s="171"/>
    </row>
    <row r="696" spans="2:9" hidden="1" x14ac:dyDescent="0.25">
      <c r="B696" s="83"/>
      <c r="C696" s="83"/>
      <c r="D696" s="83"/>
      <c r="E696" s="83"/>
      <c r="F696" s="83"/>
      <c r="G696" s="84"/>
      <c r="H696" s="85"/>
      <c r="I696" s="83"/>
    </row>
    <row r="697" spans="2:9" hidden="1" x14ac:dyDescent="0.25">
      <c r="B697" s="173"/>
      <c r="C697" s="174"/>
      <c r="D697" s="174"/>
      <c r="E697" s="174"/>
      <c r="F697" s="174"/>
      <c r="G697" s="174"/>
      <c r="H697" s="174"/>
      <c r="I697" s="175"/>
    </row>
    <row r="698" spans="2:9" ht="25.5" hidden="1" x14ac:dyDescent="0.25">
      <c r="B698" s="87" t="s">
        <v>2</v>
      </c>
      <c r="C698" s="88" t="s">
        <v>110</v>
      </c>
      <c r="D698" s="89" t="s">
        <v>176</v>
      </c>
      <c r="E698" s="89"/>
      <c r="F698" s="89"/>
      <c r="G698" s="88" t="s">
        <v>82</v>
      </c>
      <c r="H698" s="90" t="s">
        <v>177</v>
      </c>
      <c r="I698" s="91"/>
    </row>
    <row r="699" spans="2:9" hidden="1" x14ac:dyDescent="0.25">
      <c r="B699" s="92"/>
      <c r="C699" s="93"/>
      <c r="D699" s="93"/>
      <c r="E699" s="93"/>
      <c r="F699" s="93"/>
      <c r="G699" s="94"/>
      <c r="H699" s="85"/>
      <c r="I699" s="95"/>
    </row>
    <row r="700" spans="2:9" hidden="1" x14ac:dyDescent="0.25">
      <c r="B700" s="92"/>
      <c r="C700" s="93"/>
      <c r="D700" s="93"/>
      <c r="E700" s="93"/>
      <c r="F700" s="93"/>
      <c r="G700" s="94"/>
      <c r="H700" s="96"/>
      <c r="I700" s="95"/>
    </row>
    <row r="701" spans="2:9" hidden="1" x14ac:dyDescent="0.25">
      <c r="B701" s="92"/>
      <c r="C701" s="93"/>
      <c r="D701" s="93"/>
      <c r="E701" s="93"/>
      <c r="F701" s="93"/>
      <c r="G701" s="94"/>
      <c r="H701" s="85"/>
      <c r="I701" s="95"/>
    </row>
    <row r="702" spans="2:9" ht="15.75" hidden="1" thickBot="1" x14ac:dyDescent="0.3">
      <c r="B702" s="97" t="s">
        <v>83</v>
      </c>
      <c r="C702" s="98" t="s">
        <v>84</v>
      </c>
      <c r="D702" s="98" t="s">
        <v>82</v>
      </c>
      <c r="E702" s="98" t="s">
        <v>85</v>
      </c>
      <c r="F702" s="98" t="s">
        <v>86</v>
      </c>
      <c r="G702" s="98" t="s">
        <v>87</v>
      </c>
      <c r="H702" s="99" t="s">
        <v>88</v>
      </c>
      <c r="I702" s="95"/>
    </row>
    <row r="703" spans="2:9" hidden="1" x14ac:dyDescent="0.25">
      <c r="B703" s="100"/>
      <c r="C703" s="101" t="s">
        <v>113</v>
      </c>
      <c r="D703" s="102" t="s">
        <v>90</v>
      </c>
      <c r="E703" s="102">
        <v>1</v>
      </c>
      <c r="F703" s="103">
        <f>I741</f>
        <v>40072</v>
      </c>
      <c r="G703" s="104">
        <v>0.1</v>
      </c>
      <c r="H703" s="105">
        <f>F703*G703</f>
        <v>4007.2000000000003</v>
      </c>
      <c r="I703" s="95"/>
    </row>
    <row r="704" spans="2:9" ht="25.5" hidden="1" x14ac:dyDescent="0.25">
      <c r="B704" s="106"/>
      <c r="C704" s="182" t="s">
        <v>178</v>
      </c>
      <c r="D704" s="108" t="s">
        <v>115</v>
      </c>
      <c r="E704" s="108"/>
      <c r="F704" s="109">
        <v>12647</v>
      </c>
      <c r="G704" s="110">
        <v>0.12</v>
      </c>
      <c r="H704" s="111">
        <f>F704*G704</f>
        <v>1517.6399999999999</v>
      </c>
      <c r="I704" s="95"/>
    </row>
    <row r="705" spans="2:9" hidden="1" x14ac:dyDescent="0.25">
      <c r="B705" s="106"/>
      <c r="C705" s="188" t="s">
        <v>179</v>
      </c>
      <c r="D705" s="108" t="s">
        <v>180</v>
      </c>
      <c r="E705" s="108"/>
      <c r="F705" s="109">
        <f>8652*8</f>
        <v>69216</v>
      </c>
      <c r="G705" s="110">
        <v>0.06</v>
      </c>
      <c r="H705" s="111">
        <f>F705*G705</f>
        <v>4152.96</v>
      </c>
      <c r="I705" s="95"/>
    </row>
    <row r="706" spans="2:9" hidden="1" x14ac:dyDescent="0.25">
      <c r="B706" s="106"/>
      <c r="C706" s="107" t="s">
        <v>181</v>
      </c>
      <c r="D706" s="108" t="s">
        <v>180</v>
      </c>
      <c r="E706" s="108"/>
      <c r="F706" s="109">
        <v>2700</v>
      </c>
      <c r="G706" s="110">
        <v>0.05</v>
      </c>
      <c r="H706" s="111">
        <f t="shared" ref="H706:H707" si="22">F706*G706</f>
        <v>135</v>
      </c>
      <c r="I706" s="95"/>
    </row>
    <row r="707" spans="2:9" hidden="1" x14ac:dyDescent="0.25">
      <c r="B707" s="106"/>
      <c r="C707" s="107" t="s">
        <v>182</v>
      </c>
      <c r="D707" s="108" t="s">
        <v>180</v>
      </c>
      <c r="E707" s="108"/>
      <c r="F707" s="109">
        <v>2700</v>
      </c>
      <c r="G707" s="110">
        <v>0.1</v>
      </c>
      <c r="H707" s="111">
        <f t="shared" si="22"/>
        <v>270</v>
      </c>
      <c r="I707" s="95"/>
    </row>
    <row r="708" spans="2:9" hidden="1" x14ac:dyDescent="0.25">
      <c r="B708" s="106"/>
      <c r="E708" s="108"/>
      <c r="F708" s="109"/>
      <c r="H708" s="112">
        <f>ROUND(IF(N(E708)&gt;0,PRODUCT(E708,F708)/G707,0),0)</f>
        <v>0</v>
      </c>
      <c r="I708" s="95"/>
    </row>
    <row r="709" spans="2:9" ht="15.75" hidden="1" thickBot="1" x14ac:dyDescent="0.3">
      <c r="B709" s="113"/>
      <c r="C709" s="114"/>
      <c r="D709" s="115"/>
      <c r="E709" s="115"/>
      <c r="F709" s="116"/>
      <c r="G709" s="117"/>
      <c r="H709" s="118">
        <f t="shared" ref="H709" si="23">ROUND(IF(N(E709)&gt;0,PRODUCT(E709,F709)/G709,0),0)</f>
        <v>0</v>
      </c>
      <c r="I709" s="119">
        <f>SUM(H703:H709)</f>
        <v>10082.799999999999</v>
      </c>
    </row>
    <row r="710" spans="2:9" ht="15.75" hidden="1" thickBot="1" x14ac:dyDescent="0.3">
      <c r="B710" s="92"/>
      <c r="C710" s="120"/>
      <c r="D710" s="121"/>
      <c r="E710" s="120"/>
      <c r="F710" s="120"/>
      <c r="G710" s="121"/>
      <c r="H710" s="122"/>
      <c r="I710" s="95"/>
    </row>
    <row r="711" spans="2:9" ht="15.75" hidden="1" thickBot="1" x14ac:dyDescent="0.3">
      <c r="B711" s="97" t="s">
        <v>83</v>
      </c>
      <c r="C711" s="98" t="s">
        <v>93</v>
      </c>
      <c r="D711" s="98" t="s">
        <v>82</v>
      </c>
      <c r="E711" s="98" t="s">
        <v>85</v>
      </c>
      <c r="F711" s="98" t="s">
        <v>94</v>
      </c>
      <c r="G711" s="98" t="s">
        <v>95</v>
      </c>
      <c r="H711" s="99" t="s">
        <v>88</v>
      </c>
      <c r="I711" s="95"/>
    </row>
    <row r="712" spans="2:9" hidden="1" x14ac:dyDescent="0.25">
      <c r="B712" s="100"/>
      <c r="C712" s="123" t="s">
        <v>183</v>
      </c>
      <c r="D712" s="124" t="s">
        <v>4</v>
      </c>
      <c r="E712" s="167">
        <v>0.4</v>
      </c>
      <c r="F712" s="109">
        <v>836</v>
      </c>
      <c r="G712" s="126"/>
      <c r="H712" s="127">
        <f>ROUND(IF(N(E712)&gt;0,PRODUCT(E712,F712)*(1+G712),0),0)</f>
        <v>334</v>
      </c>
      <c r="I712" s="95"/>
    </row>
    <row r="713" spans="2:9" hidden="1" x14ac:dyDescent="0.25">
      <c r="B713" s="106"/>
      <c r="C713" s="128" t="s">
        <v>171</v>
      </c>
      <c r="D713" s="129" t="s">
        <v>172</v>
      </c>
      <c r="E713" s="132">
        <v>0.2</v>
      </c>
      <c r="F713" s="131">
        <v>10845</v>
      </c>
      <c r="G713" s="126"/>
      <c r="H713" s="127">
        <f t="shared" ref="H713:H724" si="24">ROUND(IF(N(E713)&gt;0,PRODUCT(E713,F713)*(1+G713),0),0)</f>
        <v>2169</v>
      </c>
      <c r="I713" s="95"/>
    </row>
    <row r="714" spans="2:9" hidden="1" x14ac:dyDescent="0.25">
      <c r="B714" s="106"/>
      <c r="C714" s="128" t="s">
        <v>184</v>
      </c>
      <c r="D714" s="129" t="s">
        <v>12</v>
      </c>
      <c r="E714" s="132">
        <v>0.15</v>
      </c>
      <c r="F714" s="131">
        <v>517293</v>
      </c>
      <c r="G714" s="126"/>
      <c r="H714" s="127">
        <f t="shared" si="24"/>
        <v>77594</v>
      </c>
      <c r="I714" s="95"/>
    </row>
    <row r="715" spans="2:9" hidden="1" x14ac:dyDescent="0.25">
      <c r="B715" s="106"/>
      <c r="C715" s="128"/>
      <c r="D715" s="129"/>
      <c r="E715" s="132"/>
      <c r="F715" s="131"/>
      <c r="G715" s="126"/>
      <c r="H715" s="127"/>
      <c r="I715" s="95"/>
    </row>
    <row r="716" spans="2:9" hidden="1" x14ac:dyDescent="0.25">
      <c r="B716" s="106"/>
      <c r="C716" s="128"/>
      <c r="D716" s="129"/>
      <c r="E716" s="132"/>
      <c r="F716" s="131"/>
      <c r="G716" s="126"/>
      <c r="H716" s="127">
        <f t="shared" si="24"/>
        <v>0</v>
      </c>
      <c r="I716" s="95"/>
    </row>
    <row r="717" spans="2:9" hidden="1" x14ac:dyDescent="0.25">
      <c r="B717" s="106"/>
      <c r="C717" s="128"/>
      <c r="D717" s="129"/>
      <c r="E717" s="132"/>
      <c r="F717" s="131"/>
      <c r="G717" s="126"/>
      <c r="H717" s="127">
        <f t="shared" si="24"/>
        <v>0</v>
      </c>
      <c r="I717" s="95"/>
    </row>
    <row r="718" spans="2:9" hidden="1" x14ac:dyDescent="0.25">
      <c r="B718" s="106"/>
      <c r="C718" s="128"/>
      <c r="D718" s="129"/>
      <c r="E718" s="132"/>
      <c r="F718" s="131"/>
      <c r="G718" s="126"/>
      <c r="H718" s="127">
        <f t="shared" si="24"/>
        <v>0</v>
      </c>
      <c r="I718" s="95"/>
    </row>
    <row r="719" spans="2:9" hidden="1" x14ac:dyDescent="0.25">
      <c r="B719" s="106"/>
      <c r="C719" s="128"/>
      <c r="D719" s="129"/>
      <c r="E719" s="132"/>
      <c r="F719" s="131"/>
      <c r="G719" s="126"/>
      <c r="H719" s="127">
        <f t="shared" si="24"/>
        <v>0</v>
      </c>
      <c r="I719" s="95"/>
    </row>
    <row r="720" spans="2:9" hidden="1" x14ac:dyDescent="0.25">
      <c r="B720" s="106"/>
      <c r="C720" s="128"/>
      <c r="D720" s="129"/>
      <c r="E720" s="132"/>
      <c r="F720" s="131"/>
      <c r="G720" s="126"/>
      <c r="H720" s="127">
        <f t="shared" si="24"/>
        <v>0</v>
      </c>
      <c r="I720" s="95"/>
    </row>
    <row r="721" spans="2:9" hidden="1" x14ac:dyDescent="0.25">
      <c r="B721" s="106"/>
      <c r="C721" s="128"/>
      <c r="D721" s="129"/>
      <c r="E721" s="132"/>
      <c r="F721" s="131"/>
      <c r="G721" s="126"/>
      <c r="H721" s="127">
        <f t="shared" si="24"/>
        <v>0</v>
      </c>
      <c r="I721" s="95"/>
    </row>
    <row r="722" spans="2:9" hidden="1" x14ac:dyDescent="0.25">
      <c r="B722" s="106"/>
      <c r="C722" s="128"/>
      <c r="D722" s="129"/>
      <c r="E722" s="132"/>
      <c r="F722" s="131"/>
      <c r="G722" s="126"/>
      <c r="H722" s="127">
        <f t="shared" si="24"/>
        <v>0</v>
      </c>
      <c r="I722" s="95"/>
    </row>
    <row r="723" spans="2:9" hidden="1" x14ac:dyDescent="0.25">
      <c r="B723" s="106"/>
      <c r="C723" s="128"/>
      <c r="D723" s="129"/>
      <c r="E723" s="132"/>
      <c r="F723" s="131"/>
      <c r="G723" s="126"/>
      <c r="H723" s="127">
        <f t="shared" si="24"/>
        <v>0</v>
      </c>
      <c r="I723" s="95"/>
    </row>
    <row r="724" spans="2:9" ht="15.75" hidden="1" thickBot="1" x14ac:dyDescent="0.3">
      <c r="B724" s="113"/>
      <c r="C724" s="133"/>
      <c r="D724" s="134"/>
      <c r="E724" s="135"/>
      <c r="F724" s="136"/>
      <c r="G724" s="137"/>
      <c r="H724" s="138">
        <f t="shared" si="24"/>
        <v>0</v>
      </c>
      <c r="I724" s="119">
        <f>SUM(H712:H724)</f>
        <v>80097</v>
      </c>
    </row>
    <row r="725" spans="2:9" ht="15.75" hidden="1" thickBot="1" x14ac:dyDescent="0.3">
      <c r="B725" s="139"/>
      <c r="C725" s="120"/>
      <c r="D725" s="120"/>
      <c r="E725" s="120"/>
      <c r="F725" s="120"/>
      <c r="G725" s="121"/>
      <c r="H725" s="122"/>
      <c r="I725" s="95"/>
    </row>
    <row r="726" spans="2:9" ht="15.75" hidden="1" thickBot="1" x14ac:dyDescent="0.3">
      <c r="B726" s="97" t="s">
        <v>83</v>
      </c>
      <c r="C726" s="98" t="s">
        <v>101</v>
      </c>
      <c r="D726" s="98" t="s">
        <v>82</v>
      </c>
      <c r="E726" s="98" t="s">
        <v>85</v>
      </c>
      <c r="F726" s="98" t="s">
        <v>94</v>
      </c>
      <c r="G726" s="98" t="s">
        <v>102</v>
      </c>
      <c r="H726" s="99" t="s">
        <v>88</v>
      </c>
      <c r="I726" s="95"/>
    </row>
    <row r="727" spans="2:9" hidden="1" x14ac:dyDescent="0.25">
      <c r="B727" s="100"/>
      <c r="C727" s="140"/>
      <c r="D727" s="141"/>
      <c r="E727" s="142"/>
      <c r="F727" s="143"/>
      <c r="G727" s="144"/>
      <c r="H727" s="145">
        <f>ROUND(IF(N(E727)&gt;0,PRODUCT(E727:G727),0),0)</f>
        <v>0</v>
      </c>
      <c r="I727" s="95"/>
    </row>
    <row r="728" spans="2:9" hidden="1" x14ac:dyDescent="0.25">
      <c r="B728" s="106"/>
      <c r="C728" s="128"/>
      <c r="D728" s="129"/>
      <c r="E728" s="132"/>
      <c r="F728" s="131"/>
      <c r="G728" s="126"/>
      <c r="H728" s="127">
        <f t="shared" ref="H728:H732" si="25">ROUND(IF(N(E728)&gt;0,PRODUCT(E728:G728),0),0)</f>
        <v>0</v>
      </c>
      <c r="I728" s="95"/>
    </row>
    <row r="729" spans="2:9" hidden="1" x14ac:dyDescent="0.25">
      <c r="B729" s="106"/>
      <c r="C729" s="128"/>
      <c r="D729" s="129"/>
      <c r="E729" s="132"/>
      <c r="F729" s="131"/>
      <c r="G729" s="126"/>
      <c r="H729" s="127">
        <f t="shared" si="25"/>
        <v>0</v>
      </c>
      <c r="I729" s="95"/>
    </row>
    <row r="730" spans="2:9" hidden="1" x14ac:dyDescent="0.25">
      <c r="B730" s="106"/>
      <c r="C730" s="128"/>
      <c r="D730" s="129"/>
      <c r="E730" s="132"/>
      <c r="F730" s="131"/>
      <c r="G730" s="126"/>
      <c r="H730" s="127">
        <f t="shared" si="25"/>
        <v>0</v>
      </c>
      <c r="I730" s="95"/>
    </row>
    <row r="731" spans="2:9" hidden="1" x14ac:dyDescent="0.25">
      <c r="B731" s="106"/>
      <c r="C731" s="128"/>
      <c r="D731" s="129"/>
      <c r="E731" s="132"/>
      <c r="F731" s="131"/>
      <c r="G731" s="126"/>
      <c r="H731" s="127">
        <f t="shared" si="25"/>
        <v>0</v>
      </c>
      <c r="I731" s="95"/>
    </row>
    <row r="732" spans="2:9" ht="15.75" hidden="1" thickBot="1" x14ac:dyDescent="0.3">
      <c r="B732" s="113"/>
      <c r="C732" s="133"/>
      <c r="D732" s="134"/>
      <c r="E732" s="135"/>
      <c r="F732" s="136"/>
      <c r="G732" s="137"/>
      <c r="H732" s="138">
        <f t="shared" si="25"/>
        <v>0</v>
      </c>
      <c r="I732" s="146">
        <f>SUM(H727:H732)</f>
        <v>0</v>
      </c>
    </row>
    <row r="733" spans="2:9" ht="15.75" hidden="1" thickBot="1" x14ac:dyDescent="0.3">
      <c r="B733" s="139"/>
      <c r="C733" s="120"/>
      <c r="D733" s="120"/>
      <c r="E733" s="120"/>
      <c r="F733" s="120"/>
      <c r="G733" s="147"/>
      <c r="H733" s="148"/>
      <c r="I733" s="95"/>
    </row>
    <row r="734" spans="2:9" ht="15.75" hidden="1" thickBot="1" x14ac:dyDescent="0.3">
      <c r="B734" s="97" t="s">
        <v>83</v>
      </c>
      <c r="C734" s="98" t="s">
        <v>103</v>
      </c>
      <c r="D734" s="98" t="s">
        <v>118</v>
      </c>
      <c r="E734" s="98" t="s">
        <v>104</v>
      </c>
      <c r="F734" s="98" t="s">
        <v>105</v>
      </c>
      <c r="G734" s="98" t="s">
        <v>87</v>
      </c>
      <c r="H734" s="99" t="s">
        <v>88</v>
      </c>
      <c r="I734" s="95"/>
    </row>
    <row r="735" spans="2:9" hidden="1" x14ac:dyDescent="0.25">
      <c r="B735" s="100"/>
      <c r="C735" s="140" t="s">
        <v>128</v>
      </c>
      <c r="D735" s="149">
        <v>98009.25925925927</v>
      </c>
      <c r="E735" s="150">
        <v>1.9644068935041981</v>
      </c>
      <c r="F735" s="151">
        <v>192530.06451612906</v>
      </c>
      <c r="G735" s="142">
        <v>25</v>
      </c>
      <c r="H735" s="152">
        <f t="shared" ref="H735:H741" si="26">ROUND(IF(N(G735)&gt;0,PRODUCT(F735,1/G735),0),0)</f>
        <v>7701</v>
      </c>
      <c r="I735" s="95"/>
    </row>
    <row r="736" spans="2:9" hidden="1" x14ac:dyDescent="0.25">
      <c r="B736" s="106"/>
      <c r="C736" s="123" t="s">
        <v>130</v>
      </c>
      <c r="D736" s="154">
        <v>78407.407407407416</v>
      </c>
      <c r="E736" s="125">
        <v>1.9644068935041981</v>
      </c>
      <c r="F736" s="109">
        <v>154024.05161290325</v>
      </c>
      <c r="G736" s="126">
        <v>10</v>
      </c>
      <c r="H736" s="127">
        <f t="shared" si="26"/>
        <v>15402</v>
      </c>
      <c r="I736" s="95"/>
    </row>
    <row r="737" spans="2:9" hidden="1" x14ac:dyDescent="0.25">
      <c r="B737" s="106"/>
      <c r="C737" s="128" t="s">
        <v>132</v>
      </c>
      <c r="D737" s="154">
        <v>39203.703703703701</v>
      </c>
      <c r="E737" s="130">
        <v>2.1641894327883344</v>
      </c>
      <c r="F737" s="131">
        <v>84844.241281720431</v>
      </c>
      <c r="G737" s="126">
        <v>5</v>
      </c>
      <c r="H737" s="127">
        <f t="shared" si="26"/>
        <v>16969</v>
      </c>
      <c r="I737" s="95"/>
    </row>
    <row r="738" spans="2:9" hidden="1" x14ac:dyDescent="0.25">
      <c r="B738" s="106"/>
      <c r="C738" s="128"/>
      <c r="D738" s="154"/>
      <c r="E738" s="130"/>
      <c r="F738" s="131"/>
      <c r="G738" s="126"/>
      <c r="H738" s="127">
        <f t="shared" si="26"/>
        <v>0</v>
      </c>
      <c r="I738" s="95"/>
    </row>
    <row r="739" spans="2:9" hidden="1" x14ac:dyDescent="0.25">
      <c r="B739" s="155"/>
      <c r="C739" s="128"/>
      <c r="D739" s="154"/>
      <c r="E739" s="130"/>
      <c r="F739" s="131"/>
      <c r="G739" s="126"/>
      <c r="H739" s="127">
        <f t="shared" si="26"/>
        <v>0</v>
      </c>
      <c r="I739" s="95"/>
    </row>
    <row r="740" spans="2:9" hidden="1" x14ac:dyDescent="0.25">
      <c r="B740" s="155"/>
      <c r="C740" s="128"/>
      <c r="D740" s="154"/>
      <c r="E740" s="130"/>
      <c r="F740" s="131"/>
      <c r="G740" s="126"/>
      <c r="H740" s="127">
        <f t="shared" si="26"/>
        <v>0</v>
      </c>
      <c r="I740" s="95"/>
    </row>
    <row r="741" spans="2:9" ht="15.75" hidden="1" thickBot="1" x14ac:dyDescent="0.3">
      <c r="B741" s="156"/>
      <c r="C741" s="133"/>
      <c r="D741" s="157"/>
      <c r="E741" s="158"/>
      <c r="F741" s="136"/>
      <c r="G741" s="137"/>
      <c r="H741" s="138">
        <f t="shared" si="26"/>
        <v>0</v>
      </c>
      <c r="I741" s="146">
        <f>SUM(H735:H741)</f>
        <v>40072</v>
      </c>
    </row>
    <row r="742" spans="2:9" hidden="1" x14ac:dyDescent="0.25">
      <c r="B742" s="139"/>
      <c r="C742" s="93"/>
      <c r="D742" s="93"/>
      <c r="E742" s="93"/>
      <c r="F742" s="93"/>
      <c r="G742" s="94"/>
      <c r="H742" s="85"/>
      <c r="I742" s="95"/>
    </row>
    <row r="743" spans="2:9" ht="15.75" hidden="1" thickBot="1" x14ac:dyDescent="0.3">
      <c r="B743" s="139"/>
      <c r="C743" s="93"/>
      <c r="D743" s="93"/>
      <c r="E743" s="93"/>
      <c r="F743" s="159" t="s">
        <v>109</v>
      </c>
      <c r="G743" s="94"/>
      <c r="H743" s="85"/>
      <c r="I743" s="146">
        <f>ROUND(+I709+I724+I732+I741,0)</f>
        <v>130252</v>
      </c>
    </row>
    <row r="744" spans="2:9" ht="15.75" hidden="1" thickBot="1" x14ac:dyDescent="0.3">
      <c r="B744" s="176"/>
      <c r="C744" s="177"/>
      <c r="D744" s="177"/>
      <c r="E744" s="177"/>
      <c r="F744" s="177"/>
      <c r="G744" s="177"/>
      <c r="H744" s="177"/>
      <c r="I744" s="178"/>
    </row>
    <row r="745" spans="2:9" hidden="1" x14ac:dyDescent="0.25"/>
    <row r="746" spans="2:9" hidden="1" x14ac:dyDescent="0.25">
      <c r="B746" s="173"/>
      <c r="C746" s="174"/>
      <c r="D746" s="174"/>
      <c r="E746" s="174"/>
      <c r="F746" s="174"/>
      <c r="G746" s="174"/>
      <c r="H746" s="174"/>
      <c r="I746" s="175"/>
    </row>
    <row r="747" spans="2:9" ht="25.5" hidden="1" x14ac:dyDescent="0.25">
      <c r="B747" s="87" t="s">
        <v>2</v>
      </c>
      <c r="C747" s="88" t="s">
        <v>110</v>
      </c>
      <c r="D747" s="89" t="s">
        <v>185</v>
      </c>
      <c r="E747" s="89"/>
      <c r="F747" s="89"/>
      <c r="G747" s="88" t="s">
        <v>82</v>
      </c>
      <c r="H747" s="90" t="s">
        <v>186</v>
      </c>
      <c r="I747" s="91"/>
    </row>
    <row r="748" spans="2:9" hidden="1" x14ac:dyDescent="0.25">
      <c r="B748" s="92"/>
      <c r="C748" s="93"/>
      <c r="D748" s="93"/>
      <c r="E748" s="93"/>
      <c r="F748" s="93"/>
      <c r="G748" s="94"/>
      <c r="H748" s="85"/>
      <c r="I748" s="95"/>
    </row>
    <row r="749" spans="2:9" hidden="1" x14ac:dyDescent="0.25">
      <c r="B749" s="92"/>
      <c r="C749" s="93"/>
      <c r="D749" s="93"/>
      <c r="E749" s="93"/>
      <c r="F749" s="93"/>
      <c r="G749" s="94"/>
      <c r="H749" s="96"/>
      <c r="I749" s="95"/>
    </row>
    <row r="750" spans="2:9" hidden="1" x14ac:dyDescent="0.25">
      <c r="B750" s="92"/>
      <c r="C750" s="93"/>
      <c r="D750" s="93"/>
      <c r="E750" s="93"/>
      <c r="F750" s="93"/>
      <c r="G750" s="94"/>
      <c r="H750" s="85"/>
      <c r="I750" s="95"/>
    </row>
    <row r="751" spans="2:9" ht="15.75" hidden="1" thickBot="1" x14ac:dyDescent="0.3">
      <c r="B751" s="97" t="s">
        <v>83</v>
      </c>
      <c r="C751" s="98" t="s">
        <v>84</v>
      </c>
      <c r="D751" s="98" t="s">
        <v>82</v>
      </c>
      <c r="E751" s="98" t="s">
        <v>85</v>
      </c>
      <c r="F751" s="98" t="s">
        <v>86</v>
      </c>
      <c r="G751" s="98" t="s">
        <v>87</v>
      </c>
      <c r="H751" s="99" t="s">
        <v>88</v>
      </c>
      <c r="I751" s="95"/>
    </row>
    <row r="752" spans="2:9" hidden="1" x14ac:dyDescent="0.25">
      <c r="B752" s="100"/>
      <c r="C752" s="101" t="s">
        <v>113</v>
      </c>
      <c r="D752" s="102" t="s">
        <v>90</v>
      </c>
      <c r="E752" s="102">
        <v>1</v>
      </c>
      <c r="F752" s="103">
        <f>I790</f>
        <v>5193.7548488258071</v>
      </c>
      <c r="G752" s="104">
        <v>0.1</v>
      </c>
      <c r="H752" s="105">
        <f>F752*G752</f>
        <v>519.37548488258074</v>
      </c>
      <c r="I752" s="95"/>
    </row>
    <row r="753" spans="2:9" hidden="1" x14ac:dyDescent="0.25">
      <c r="B753" s="106"/>
      <c r="C753" s="107" t="s">
        <v>187</v>
      </c>
      <c r="D753" s="108"/>
      <c r="E753" s="108"/>
      <c r="F753" s="109">
        <v>190030.54586231511</v>
      </c>
      <c r="G753" s="189">
        <v>0.05</v>
      </c>
      <c r="H753" s="111">
        <f>F753*G753</f>
        <v>9501.527293115756</v>
      </c>
      <c r="I753" s="95"/>
    </row>
    <row r="754" spans="2:9" hidden="1" x14ac:dyDescent="0.25">
      <c r="B754" s="106"/>
      <c r="C754" s="107" t="s">
        <v>188</v>
      </c>
      <c r="D754" s="108" t="s">
        <v>115</v>
      </c>
      <c r="E754" s="108"/>
      <c r="F754" s="109">
        <v>122089.22708663995</v>
      </c>
      <c r="G754" s="189">
        <v>0.09</v>
      </c>
      <c r="H754" s="111">
        <f t="shared" ref="H754:H756" si="27">F754*G754</f>
        <v>10988.030437797595</v>
      </c>
      <c r="I754" s="95"/>
    </row>
    <row r="755" spans="2:9" hidden="1" x14ac:dyDescent="0.25">
      <c r="B755" s="106"/>
      <c r="C755" s="107" t="s">
        <v>189</v>
      </c>
      <c r="D755" s="108" t="s">
        <v>180</v>
      </c>
      <c r="E755" s="108"/>
      <c r="F755" s="109">
        <v>314500</v>
      </c>
      <c r="G755" s="110">
        <v>0.03</v>
      </c>
      <c r="H755" s="111">
        <f t="shared" si="27"/>
        <v>9435</v>
      </c>
      <c r="I755" s="95"/>
    </row>
    <row r="756" spans="2:9" hidden="1" x14ac:dyDescent="0.25">
      <c r="B756" s="106"/>
      <c r="C756" s="107"/>
      <c r="D756" s="108"/>
      <c r="E756" s="108"/>
      <c r="F756" s="109"/>
      <c r="G756" s="110"/>
      <c r="H756" s="111">
        <f t="shared" si="27"/>
        <v>0</v>
      </c>
      <c r="I756" s="95"/>
    </row>
    <row r="757" spans="2:9" hidden="1" x14ac:dyDescent="0.25">
      <c r="B757" s="106"/>
      <c r="E757" s="108"/>
      <c r="F757" s="109"/>
      <c r="H757" s="112">
        <f>ROUND(IF(N(E757)&gt;0,PRODUCT(E757,F757)/G756,0),0)</f>
        <v>0</v>
      </c>
      <c r="I757" s="95"/>
    </row>
    <row r="758" spans="2:9" ht="15.75" hidden="1" thickBot="1" x14ac:dyDescent="0.3">
      <c r="B758" s="113"/>
      <c r="C758" s="114"/>
      <c r="D758" s="115"/>
      <c r="E758" s="115"/>
      <c r="F758" s="116"/>
      <c r="G758" s="117"/>
      <c r="H758" s="118">
        <f t="shared" ref="H758" si="28">ROUND(IF(N(E758)&gt;0,PRODUCT(E758,F758)/G758,0),0)</f>
        <v>0</v>
      </c>
      <c r="I758" s="119">
        <f>SUM(H752:H758)</f>
        <v>30443.933215795932</v>
      </c>
    </row>
    <row r="759" spans="2:9" ht="15.75" hidden="1" thickBot="1" x14ac:dyDescent="0.3">
      <c r="B759" s="92"/>
      <c r="C759" s="120"/>
      <c r="D759" s="121"/>
      <c r="E759" s="120"/>
      <c r="F759" s="120"/>
      <c r="G759" s="121"/>
      <c r="H759" s="122"/>
      <c r="I759" s="95"/>
    </row>
    <row r="760" spans="2:9" ht="15.75" hidden="1" thickBot="1" x14ac:dyDescent="0.3">
      <c r="B760" s="97" t="s">
        <v>83</v>
      </c>
      <c r="C760" s="98" t="s">
        <v>93</v>
      </c>
      <c r="D760" s="98" t="s">
        <v>82</v>
      </c>
      <c r="E760" s="98" t="s">
        <v>85</v>
      </c>
      <c r="F760" s="98" t="s">
        <v>94</v>
      </c>
      <c r="G760" s="98" t="s">
        <v>95</v>
      </c>
      <c r="H760" s="99" t="s">
        <v>88</v>
      </c>
      <c r="I760" s="95"/>
    </row>
    <row r="761" spans="2:9" hidden="1" x14ac:dyDescent="0.25">
      <c r="B761" s="100"/>
      <c r="C761" s="123" t="s">
        <v>190</v>
      </c>
      <c r="D761" s="124" t="s">
        <v>186</v>
      </c>
      <c r="E761" s="167">
        <v>1.35</v>
      </c>
      <c r="F761" s="109">
        <v>51095</v>
      </c>
      <c r="G761" s="126"/>
      <c r="H761" s="127">
        <f>ROUND(IF(N(E761)&gt;0,PRODUCT(E761,F761)*(1+G761),0),0)</f>
        <v>68978</v>
      </c>
      <c r="I761" s="95"/>
    </row>
    <row r="762" spans="2:9" hidden="1" x14ac:dyDescent="0.25">
      <c r="B762" s="106"/>
      <c r="C762" s="128"/>
      <c r="D762" s="129"/>
      <c r="E762" s="132"/>
      <c r="F762" s="131"/>
      <c r="G762" s="126"/>
      <c r="H762" s="127">
        <f t="shared" ref="H762:H763" si="29">ROUND(IF(N(E762)&gt;0,PRODUCT(E762,F762)*(1+G762),0),0)</f>
        <v>0</v>
      </c>
      <c r="I762" s="95"/>
    </row>
    <row r="763" spans="2:9" hidden="1" x14ac:dyDescent="0.25">
      <c r="B763" s="106"/>
      <c r="C763" s="128"/>
      <c r="D763" s="129"/>
      <c r="E763" s="132"/>
      <c r="F763" s="131"/>
      <c r="G763" s="126"/>
      <c r="H763" s="127">
        <f t="shared" si="29"/>
        <v>0</v>
      </c>
      <c r="I763" s="95"/>
    </row>
    <row r="764" spans="2:9" hidden="1" x14ac:dyDescent="0.25">
      <c r="B764" s="106"/>
      <c r="C764" s="128"/>
      <c r="D764" s="129"/>
      <c r="E764" s="132"/>
      <c r="F764" s="131"/>
      <c r="G764" s="126"/>
      <c r="H764" s="127"/>
      <c r="I764" s="95"/>
    </row>
    <row r="765" spans="2:9" hidden="1" x14ac:dyDescent="0.25">
      <c r="B765" s="106"/>
      <c r="C765" s="128"/>
      <c r="D765" s="129"/>
      <c r="E765" s="132"/>
      <c r="F765" s="131"/>
      <c r="G765" s="126"/>
      <c r="H765" s="127">
        <f t="shared" ref="H765:H773" si="30">ROUND(IF(N(E765)&gt;0,PRODUCT(E765,F765)*(1+G765),0),0)</f>
        <v>0</v>
      </c>
      <c r="I765" s="95"/>
    </row>
    <row r="766" spans="2:9" hidden="1" x14ac:dyDescent="0.25">
      <c r="B766" s="106"/>
      <c r="C766" s="128"/>
      <c r="D766" s="129"/>
      <c r="E766" s="132"/>
      <c r="F766" s="131"/>
      <c r="G766" s="126"/>
      <c r="H766" s="127">
        <f t="shared" si="30"/>
        <v>0</v>
      </c>
      <c r="I766" s="95"/>
    </row>
    <row r="767" spans="2:9" hidden="1" x14ac:dyDescent="0.25">
      <c r="B767" s="106"/>
      <c r="C767" s="128"/>
      <c r="D767" s="129"/>
      <c r="E767" s="132"/>
      <c r="F767" s="131"/>
      <c r="G767" s="126"/>
      <c r="H767" s="127">
        <f t="shared" si="30"/>
        <v>0</v>
      </c>
      <c r="I767" s="95"/>
    </row>
    <row r="768" spans="2:9" hidden="1" x14ac:dyDescent="0.25">
      <c r="B768" s="106"/>
      <c r="C768" s="128"/>
      <c r="D768" s="129"/>
      <c r="E768" s="132"/>
      <c r="F768" s="131"/>
      <c r="G768" s="126"/>
      <c r="H768" s="127">
        <f t="shared" si="30"/>
        <v>0</v>
      </c>
      <c r="I768" s="95"/>
    </row>
    <row r="769" spans="2:9" hidden="1" x14ac:dyDescent="0.25">
      <c r="B769" s="106"/>
      <c r="C769" s="128"/>
      <c r="D769" s="129"/>
      <c r="E769" s="132"/>
      <c r="F769" s="131"/>
      <c r="G769" s="126"/>
      <c r="H769" s="127">
        <f t="shared" si="30"/>
        <v>0</v>
      </c>
      <c r="I769" s="95"/>
    </row>
    <row r="770" spans="2:9" hidden="1" x14ac:dyDescent="0.25">
      <c r="B770" s="106"/>
      <c r="C770" s="128"/>
      <c r="D770" s="129"/>
      <c r="E770" s="132"/>
      <c r="F770" s="131"/>
      <c r="G770" s="126"/>
      <c r="H770" s="127">
        <f t="shared" si="30"/>
        <v>0</v>
      </c>
      <c r="I770" s="95"/>
    </row>
    <row r="771" spans="2:9" hidden="1" x14ac:dyDescent="0.25">
      <c r="B771" s="106"/>
      <c r="C771" s="128"/>
      <c r="D771" s="129"/>
      <c r="E771" s="132"/>
      <c r="F771" s="131"/>
      <c r="G771" s="126"/>
      <c r="H771" s="127">
        <f t="shared" si="30"/>
        <v>0</v>
      </c>
      <c r="I771" s="95"/>
    </row>
    <row r="772" spans="2:9" hidden="1" x14ac:dyDescent="0.25">
      <c r="B772" s="106"/>
      <c r="C772" s="128"/>
      <c r="D772" s="129"/>
      <c r="E772" s="132"/>
      <c r="F772" s="131"/>
      <c r="G772" s="126"/>
      <c r="H772" s="127">
        <f t="shared" si="30"/>
        <v>0</v>
      </c>
      <c r="I772" s="95"/>
    </row>
    <row r="773" spans="2:9" ht="15.75" hidden="1" thickBot="1" x14ac:dyDescent="0.3">
      <c r="B773" s="113"/>
      <c r="C773" s="133"/>
      <c r="D773" s="134"/>
      <c r="E773" s="135"/>
      <c r="F773" s="136"/>
      <c r="G773" s="137"/>
      <c r="H773" s="138">
        <f t="shared" si="30"/>
        <v>0</v>
      </c>
      <c r="I773" s="119">
        <f>SUM(H761:H773)</f>
        <v>68978</v>
      </c>
    </row>
    <row r="774" spans="2:9" ht="15.75" hidden="1" thickBot="1" x14ac:dyDescent="0.3">
      <c r="B774" s="139"/>
      <c r="C774" s="120"/>
      <c r="D774" s="120"/>
      <c r="E774" s="120"/>
      <c r="F774" s="120"/>
      <c r="G774" s="121"/>
      <c r="H774" s="122"/>
      <c r="I774" s="95"/>
    </row>
    <row r="775" spans="2:9" ht="15.75" hidden="1" thickBot="1" x14ac:dyDescent="0.3">
      <c r="B775" s="97" t="s">
        <v>83</v>
      </c>
      <c r="C775" s="98" t="s">
        <v>101</v>
      </c>
      <c r="D775" s="98" t="s">
        <v>82</v>
      </c>
      <c r="E775" s="98" t="s">
        <v>85</v>
      </c>
      <c r="F775" s="98" t="s">
        <v>94</v>
      </c>
      <c r="G775" s="98" t="s">
        <v>102</v>
      </c>
      <c r="H775" s="99" t="s">
        <v>88</v>
      </c>
      <c r="I775" s="95"/>
    </row>
    <row r="776" spans="2:9" hidden="1" x14ac:dyDescent="0.25">
      <c r="B776" s="100"/>
      <c r="C776" s="140" t="s">
        <v>191</v>
      </c>
      <c r="D776" s="141"/>
      <c r="E776" s="142">
        <v>1</v>
      </c>
      <c r="F776" s="143">
        <v>17255</v>
      </c>
      <c r="G776" s="144"/>
      <c r="H776" s="145">
        <f>ROUND(IF(N(E776)&gt;0,PRODUCT(E776:G776),0),0)</f>
        <v>17255</v>
      </c>
      <c r="I776" s="95"/>
    </row>
    <row r="777" spans="2:9" hidden="1" x14ac:dyDescent="0.25">
      <c r="B777" s="106"/>
      <c r="C777" s="128"/>
      <c r="D777" s="129"/>
      <c r="E777" s="132"/>
      <c r="F777" s="131"/>
      <c r="G777" s="126"/>
      <c r="H777" s="127">
        <f t="shared" ref="H777:H781" si="31">ROUND(IF(N(E777)&gt;0,PRODUCT(E777:G777),0),0)</f>
        <v>0</v>
      </c>
      <c r="I777" s="95"/>
    </row>
    <row r="778" spans="2:9" hidden="1" x14ac:dyDescent="0.25">
      <c r="B778" s="106"/>
      <c r="C778" s="128"/>
      <c r="D778" s="129"/>
      <c r="E778" s="132"/>
      <c r="F778" s="131"/>
      <c r="G778" s="126"/>
      <c r="H778" s="127">
        <f t="shared" si="31"/>
        <v>0</v>
      </c>
      <c r="I778" s="95"/>
    </row>
    <row r="779" spans="2:9" hidden="1" x14ac:dyDescent="0.25">
      <c r="B779" s="106"/>
      <c r="C779" s="128"/>
      <c r="D779" s="129"/>
      <c r="E779" s="132"/>
      <c r="F779" s="131"/>
      <c r="G779" s="126"/>
      <c r="H779" s="127">
        <f t="shared" si="31"/>
        <v>0</v>
      </c>
      <c r="I779" s="95"/>
    </row>
    <row r="780" spans="2:9" hidden="1" x14ac:dyDescent="0.25">
      <c r="B780" s="106"/>
      <c r="C780" s="128"/>
      <c r="D780" s="129"/>
      <c r="E780" s="132"/>
      <c r="F780" s="131"/>
      <c r="G780" s="126"/>
      <c r="H780" s="127">
        <f t="shared" si="31"/>
        <v>0</v>
      </c>
      <c r="I780" s="95"/>
    </row>
    <row r="781" spans="2:9" ht="15.75" hidden="1" thickBot="1" x14ac:dyDescent="0.3">
      <c r="B781" s="113"/>
      <c r="C781" s="133"/>
      <c r="D781" s="134"/>
      <c r="E781" s="135"/>
      <c r="F781" s="136"/>
      <c r="G781" s="137"/>
      <c r="H781" s="138">
        <f t="shared" si="31"/>
        <v>0</v>
      </c>
      <c r="I781" s="146">
        <f>SUM(H776:H781)</f>
        <v>17255</v>
      </c>
    </row>
    <row r="782" spans="2:9" ht="15.75" hidden="1" thickBot="1" x14ac:dyDescent="0.3">
      <c r="B782" s="139"/>
      <c r="C782" s="120"/>
      <c r="D782" s="120"/>
      <c r="E782" s="120"/>
      <c r="F782" s="120"/>
      <c r="G782" s="147"/>
      <c r="H782" s="148"/>
      <c r="I782" s="95"/>
    </row>
    <row r="783" spans="2:9" ht="15.75" hidden="1" thickBot="1" x14ac:dyDescent="0.3">
      <c r="B783" s="97" t="s">
        <v>83</v>
      </c>
      <c r="C783" s="98" t="s">
        <v>103</v>
      </c>
      <c r="D783" s="98" t="s">
        <v>118</v>
      </c>
      <c r="E783" s="98" t="s">
        <v>104</v>
      </c>
      <c r="F783" s="98" t="s">
        <v>105</v>
      </c>
      <c r="G783" s="98" t="s">
        <v>87</v>
      </c>
      <c r="H783" s="99" t="s">
        <v>88</v>
      </c>
      <c r="I783" s="95"/>
    </row>
    <row r="784" spans="2:9" hidden="1" x14ac:dyDescent="0.25">
      <c r="B784" s="100"/>
      <c r="C784" s="140" t="s">
        <v>128</v>
      </c>
      <c r="D784" s="149">
        <v>98009.25925925927</v>
      </c>
      <c r="E784" s="150">
        <v>1.9644068935041981</v>
      </c>
      <c r="F784" s="151">
        <v>192530.06451612906</v>
      </c>
      <c r="G784" s="142">
        <v>0.01</v>
      </c>
      <c r="H784" s="152">
        <f>F784*G784</f>
        <v>1925.3006451612907</v>
      </c>
      <c r="I784" s="95"/>
    </row>
    <row r="785" spans="2:9" hidden="1" x14ac:dyDescent="0.25">
      <c r="B785" s="106"/>
      <c r="C785" s="123" t="s">
        <v>130</v>
      </c>
      <c r="D785" s="154">
        <v>78407.407407407416</v>
      </c>
      <c r="E785" s="125">
        <v>1.9644068935041981</v>
      </c>
      <c r="F785" s="109">
        <v>154024.05161290325</v>
      </c>
      <c r="G785" s="190">
        <v>8.0000000000000002E-3</v>
      </c>
      <c r="H785" s="152">
        <f>F785*G785</f>
        <v>1232.1924129032261</v>
      </c>
      <c r="I785" s="95"/>
    </row>
    <row r="786" spans="2:9" hidden="1" x14ac:dyDescent="0.25">
      <c r="B786" s="106"/>
      <c r="C786" s="128" t="s">
        <v>132</v>
      </c>
      <c r="D786" s="154">
        <v>39203.703703703701</v>
      </c>
      <c r="E786" s="130">
        <v>2.1641894327883344</v>
      </c>
      <c r="F786" s="131">
        <v>84844.241281720431</v>
      </c>
      <c r="G786" s="190">
        <v>2.4E-2</v>
      </c>
      <c r="H786" s="127">
        <f>F786*G786</f>
        <v>2036.2617907612903</v>
      </c>
      <c r="I786" s="95"/>
    </row>
    <row r="787" spans="2:9" hidden="1" x14ac:dyDescent="0.25">
      <c r="B787" s="106"/>
      <c r="C787" s="128"/>
      <c r="D787" s="154"/>
      <c r="E787" s="130"/>
      <c r="F787" s="131"/>
      <c r="G787" s="126"/>
      <c r="H787" s="127">
        <f t="shared" ref="H787:H790" si="32">ROUND(IF(N(G787)&gt;0,PRODUCT(F787,1/G787),0),0)</f>
        <v>0</v>
      </c>
      <c r="I787" s="95"/>
    </row>
    <row r="788" spans="2:9" hidden="1" x14ac:dyDescent="0.25">
      <c r="B788" s="155"/>
      <c r="C788" s="128"/>
      <c r="D788" s="154"/>
      <c r="E788" s="130"/>
      <c r="F788" s="131"/>
      <c r="G788" s="126"/>
      <c r="H788" s="127">
        <f t="shared" si="32"/>
        <v>0</v>
      </c>
      <c r="I788" s="95"/>
    </row>
    <row r="789" spans="2:9" hidden="1" x14ac:dyDescent="0.25">
      <c r="B789" s="155"/>
      <c r="C789" s="128"/>
      <c r="D789" s="154"/>
      <c r="E789" s="130"/>
      <c r="F789" s="131"/>
      <c r="G789" s="126"/>
      <c r="H789" s="127">
        <f t="shared" si="32"/>
        <v>0</v>
      </c>
      <c r="I789" s="95"/>
    </row>
    <row r="790" spans="2:9" ht="15.75" hidden="1" thickBot="1" x14ac:dyDescent="0.3">
      <c r="B790" s="156"/>
      <c r="C790" s="133"/>
      <c r="D790" s="157"/>
      <c r="E790" s="158"/>
      <c r="F790" s="136"/>
      <c r="G790" s="137"/>
      <c r="H790" s="138">
        <f t="shared" si="32"/>
        <v>0</v>
      </c>
      <c r="I790" s="146">
        <f>SUM(H784:H790)</f>
        <v>5193.7548488258071</v>
      </c>
    </row>
    <row r="791" spans="2:9" hidden="1" x14ac:dyDescent="0.25">
      <c r="B791" s="139"/>
      <c r="C791" s="93"/>
      <c r="D791" s="93"/>
      <c r="E791" s="93"/>
      <c r="F791" s="93"/>
      <c r="G791" s="94"/>
      <c r="H791" s="85"/>
      <c r="I791" s="95"/>
    </row>
    <row r="792" spans="2:9" ht="15.75" hidden="1" thickBot="1" x14ac:dyDescent="0.3">
      <c r="B792" s="139"/>
      <c r="C792" s="93"/>
      <c r="D792" s="93"/>
      <c r="E792" s="93"/>
      <c r="F792" s="159" t="s">
        <v>109</v>
      </c>
      <c r="G792" s="94"/>
      <c r="H792" s="85"/>
      <c r="I792" s="146">
        <f>ROUND(+I758+I773+I781+I790,0)</f>
        <v>121871</v>
      </c>
    </row>
    <row r="793" spans="2:9" ht="15.75" hidden="1" thickBot="1" x14ac:dyDescent="0.3">
      <c r="B793" s="176"/>
      <c r="C793" s="177"/>
      <c r="D793" s="177"/>
      <c r="E793" s="177"/>
      <c r="F793" s="177"/>
      <c r="G793" s="177"/>
      <c r="H793" s="177"/>
      <c r="I793" s="178"/>
    </row>
    <row r="794" spans="2:9" hidden="1" x14ac:dyDescent="0.25"/>
    <row r="795" spans="2:9" hidden="1" x14ac:dyDescent="0.25">
      <c r="B795" s="173"/>
      <c r="C795" s="174"/>
      <c r="D795" s="174"/>
      <c r="E795" s="174"/>
      <c r="F795" s="174"/>
      <c r="G795" s="174"/>
      <c r="H795" s="174"/>
      <c r="I795" s="175"/>
    </row>
    <row r="796" spans="2:9" ht="28.5" hidden="1" customHeight="1" x14ac:dyDescent="0.25">
      <c r="B796" s="87" t="s">
        <v>2</v>
      </c>
      <c r="C796" s="88" t="s">
        <v>110</v>
      </c>
      <c r="D796" s="89" t="s">
        <v>192</v>
      </c>
      <c r="E796" s="89"/>
      <c r="F796" s="89"/>
      <c r="G796" s="88" t="s">
        <v>82</v>
      </c>
      <c r="H796" s="90" t="s">
        <v>186</v>
      </c>
      <c r="I796" s="91"/>
    </row>
    <row r="797" spans="2:9" hidden="1" x14ac:dyDescent="0.25">
      <c r="B797" s="92"/>
      <c r="C797" s="93"/>
      <c r="D797" s="93"/>
      <c r="E797" s="93"/>
      <c r="F797" s="93"/>
      <c r="G797" s="94"/>
      <c r="H797" s="85"/>
      <c r="I797" s="95"/>
    </row>
    <row r="798" spans="2:9" hidden="1" x14ac:dyDescent="0.25">
      <c r="B798" s="92"/>
      <c r="C798" s="93"/>
      <c r="D798" s="93"/>
      <c r="E798" s="93"/>
      <c r="F798" s="93"/>
      <c r="G798" s="94"/>
      <c r="H798" s="96"/>
      <c r="I798" s="95"/>
    </row>
    <row r="799" spans="2:9" hidden="1" x14ac:dyDescent="0.25">
      <c r="B799" s="92"/>
      <c r="C799" s="93"/>
      <c r="D799" s="93"/>
      <c r="E799" s="93"/>
      <c r="F799" s="93"/>
      <c r="G799" s="94"/>
      <c r="H799" s="85"/>
      <c r="I799" s="95"/>
    </row>
    <row r="800" spans="2:9" ht="15.75" hidden="1" thickBot="1" x14ac:dyDescent="0.3">
      <c r="B800" s="97" t="s">
        <v>83</v>
      </c>
      <c r="C800" s="98" t="s">
        <v>84</v>
      </c>
      <c r="D800" s="98" t="s">
        <v>82</v>
      </c>
      <c r="E800" s="98" t="s">
        <v>85</v>
      </c>
      <c r="F800" s="98" t="s">
        <v>86</v>
      </c>
      <c r="G800" s="98" t="s">
        <v>87</v>
      </c>
      <c r="H800" s="99" t="s">
        <v>88</v>
      </c>
      <c r="I800" s="95"/>
    </row>
    <row r="801" spans="2:9" hidden="1" x14ac:dyDescent="0.25">
      <c r="B801" s="100"/>
      <c r="C801" s="101" t="s">
        <v>113</v>
      </c>
      <c r="D801" s="102" t="s">
        <v>90</v>
      </c>
      <c r="E801" s="102">
        <v>1</v>
      </c>
      <c r="F801" s="103">
        <f>I839</f>
        <v>5193.7548488258071</v>
      </c>
      <c r="G801" s="104">
        <v>0.1</v>
      </c>
      <c r="H801" s="105">
        <f>F801*G801</f>
        <v>519.37548488258074</v>
      </c>
      <c r="I801" s="95"/>
    </row>
    <row r="802" spans="2:9" hidden="1" x14ac:dyDescent="0.25">
      <c r="B802" s="106"/>
      <c r="C802" s="107" t="s">
        <v>187</v>
      </c>
      <c r="D802" s="108"/>
      <c r="E802" s="108"/>
      <c r="F802" s="109">
        <v>190030.54586231511</v>
      </c>
      <c r="G802" s="189">
        <v>0.05</v>
      </c>
      <c r="H802" s="111">
        <f>F802*G802</f>
        <v>9501.527293115756</v>
      </c>
      <c r="I802" s="95"/>
    </row>
    <row r="803" spans="2:9" hidden="1" x14ac:dyDescent="0.25">
      <c r="B803" s="106"/>
      <c r="C803" s="107" t="s">
        <v>188</v>
      </c>
      <c r="D803" s="108" t="s">
        <v>115</v>
      </c>
      <c r="E803" s="108"/>
      <c r="F803" s="109">
        <v>122089.22708663995</v>
      </c>
      <c r="G803" s="189">
        <v>0.09</v>
      </c>
      <c r="H803" s="111">
        <f t="shared" ref="H803:H805" si="33">F803*G803</f>
        <v>10988.030437797595</v>
      </c>
      <c r="I803" s="95"/>
    </row>
    <row r="804" spans="2:9" hidden="1" x14ac:dyDescent="0.25">
      <c r="B804" s="106"/>
      <c r="C804" s="107" t="s">
        <v>189</v>
      </c>
      <c r="D804" s="108" t="s">
        <v>180</v>
      </c>
      <c r="E804" s="108"/>
      <c r="F804" s="109">
        <v>314500</v>
      </c>
      <c r="G804" s="110">
        <v>0.03</v>
      </c>
      <c r="H804" s="111">
        <f t="shared" si="33"/>
        <v>9435</v>
      </c>
      <c r="I804" s="95"/>
    </row>
    <row r="805" spans="2:9" hidden="1" x14ac:dyDescent="0.25">
      <c r="B805" s="106"/>
      <c r="C805" s="107"/>
      <c r="D805" s="108"/>
      <c r="E805" s="108"/>
      <c r="F805" s="109"/>
      <c r="G805" s="110"/>
      <c r="H805" s="111">
        <f t="shared" si="33"/>
        <v>0</v>
      </c>
      <c r="I805" s="95"/>
    </row>
    <row r="806" spans="2:9" hidden="1" x14ac:dyDescent="0.25">
      <c r="B806" s="106"/>
      <c r="E806" s="108"/>
      <c r="F806" s="109"/>
      <c r="H806" s="112">
        <f>ROUND(IF(N(E806)&gt;0,PRODUCT(E806,F806)/G805,0),0)</f>
        <v>0</v>
      </c>
      <c r="I806" s="95"/>
    </row>
    <row r="807" spans="2:9" ht="15.75" hidden="1" thickBot="1" x14ac:dyDescent="0.3">
      <c r="B807" s="113"/>
      <c r="C807" s="114"/>
      <c r="D807" s="115"/>
      <c r="E807" s="115"/>
      <c r="F807" s="116"/>
      <c r="G807" s="117"/>
      <c r="H807" s="118">
        <f t="shared" ref="H807" si="34">ROUND(IF(N(E807)&gt;0,PRODUCT(E807,F807)/G807,0),0)</f>
        <v>0</v>
      </c>
      <c r="I807" s="119">
        <f>SUM(H801:H807)</f>
        <v>30443.933215795932</v>
      </c>
    </row>
    <row r="808" spans="2:9" ht="15.75" hidden="1" thickBot="1" x14ac:dyDescent="0.3">
      <c r="B808" s="92"/>
      <c r="C808" s="120"/>
      <c r="D808" s="121"/>
      <c r="E808" s="120"/>
      <c r="F808" s="120"/>
      <c r="G808" s="121"/>
      <c r="H808" s="122"/>
      <c r="I808" s="95"/>
    </row>
    <row r="809" spans="2:9" ht="15.75" hidden="1" thickBot="1" x14ac:dyDescent="0.3">
      <c r="B809" s="97" t="s">
        <v>83</v>
      </c>
      <c r="C809" s="98" t="s">
        <v>93</v>
      </c>
      <c r="D809" s="98" t="s">
        <v>82</v>
      </c>
      <c r="E809" s="98" t="s">
        <v>85</v>
      </c>
      <c r="F809" s="98" t="s">
        <v>94</v>
      </c>
      <c r="G809" s="98" t="s">
        <v>95</v>
      </c>
      <c r="H809" s="99" t="s">
        <v>88</v>
      </c>
      <c r="I809" s="95"/>
    </row>
    <row r="810" spans="2:9" hidden="1" x14ac:dyDescent="0.25">
      <c r="B810" s="100"/>
      <c r="C810" s="123" t="s">
        <v>193</v>
      </c>
      <c r="D810" s="124" t="s">
        <v>186</v>
      </c>
      <c r="E810" s="167">
        <v>1.35</v>
      </c>
      <c r="F810" s="109">
        <v>46222</v>
      </c>
      <c r="G810" s="126"/>
      <c r="H810" s="127">
        <f>ROUND(IF(N(E810)&gt;0,PRODUCT(E810,F810)*(1+G810),0),0)</f>
        <v>62400</v>
      </c>
      <c r="I810" s="95"/>
    </row>
    <row r="811" spans="2:9" hidden="1" x14ac:dyDescent="0.25">
      <c r="B811" s="106"/>
      <c r="C811" s="128"/>
      <c r="D811" s="129"/>
      <c r="E811" s="132"/>
      <c r="F811" s="131"/>
      <c r="G811" s="126"/>
      <c r="H811" s="127">
        <f t="shared" ref="H811:H812" si="35">ROUND(IF(N(E811)&gt;0,PRODUCT(E811,F811)*(1+G811),0),0)</f>
        <v>0</v>
      </c>
      <c r="I811" s="95"/>
    </row>
    <row r="812" spans="2:9" hidden="1" x14ac:dyDescent="0.25">
      <c r="B812" s="106"/>
      <c r="C812" s="128"/>
      <c r="D812" s="129"/>
      <c r="E812" s="132"/>
      <c r="F812" s="131"/>
      <c r="G812" s="126"/>
      <c r="H812" s="127">
        <f t="shared" si="35"/>
        <v>0</v>
      </c>
      <c r="I812" s="95"/>
    </row>
    <row r="813" spans="2:9" hidden="1" x14ac:dyDescent="0.25">
      <c r="B813" s="106"/>
      <c r="C813" s="128"/>
      <c r="D813" s="129"/>
      <c r="E813" s="132"/>
      <c r="F813" s="131"/>
      <c r="G813" s="126"/>
      <c r="H813" s="127"/>
      <c r="I813" s="95"/>
    </row>
    <row r="814" spans="2:9" hidden="1" x14ac:dyDescent="0.25">
      <c r="B814" s="106"/>
      <c r="C814" s="128"/>
      <c r="D814" s="129"/>
      <c r="E814" s="132"/>
      <c r="F814" s="131"/>
      <c r="G814" s="126"/>
      <c r="H814" s="127">
        <f t="shared" ref="H814:H822" si="36">ROUND(IF(N(E814)&gt;0,PRODUCT(E814,F814)*(1+G814),0),0)</f>
        <v>0</v>
      </c>
      <c r="I814" s="95"/>
    </row>
    <row r="815" spans="2:9" hidden="1" x14ac:dyDescent="0.25">
      <c r="B815" s="106"/>
      <c r="C815" s="128"/>
      <c r="D815" s="129"/>
      <c r="E815" s="132"/>
      <c r="F815" s="131"/>
      <c r="G815" s="126"/>
      <c r="H815" s="127">
        <f t="shared" si="36"/>
        <v>0</v>
      </c>
      <c r="I815" s="95"/>
    </row>
    <row r="816" spans="2:9" hidden="1" x14ac:dyDescent="0.25">
      <c r="B816" s="106"/>
      <c r="C816" s="128"/>
      <c r="D816" s="129"/>
      <c r="E816" s="132"/>
      <c r="F816" s="131"/>
      <c r="G816" s="126"/>
      <c r="H816" s="127">
        <f t="shared" si="36"/>
        <v>0</v>
      </c>
      <c r="I816" s="95"/>
    </row>
    <row r="817" spans="2:9" hidden="1" x14ac:dyDescent="0.25">
      <c r="B817" s="106"/>
      <c r="C817" s="128"/>
      <c r="D817" s="129"/>
      <c r="E817" s="132"/>
      <c r="F817" s="131"/>
      <c r="G817" s="126"/>
      <c r="H817" s="127">
        <f t="shared" si="36"/>
        <v>0</v>
      </c>
      <c r="I817" s="95"/>
    </row>
    <row r="818" spans="2:9" hidden="1" x14ac:dyDescent="0.25">
      <c r="B818" s="106"/>
      <c r="C818" s="128"/>
      <c r="D818" s="129"/>
      <c r="E818" s="132"/>
      <c r="F818" s="131"/>
      <c r="G818" s="126"/>
      <c r="H818" s="127">
        <f t="shared" si="36"/>
        <v>0</v>
      </c>
      <c r="I818" s="95"/>
    </row>
    <row r="819" spans="2:9" hidden="1" x14ac:dyDescent="0.25">
      <c r="B819" s="106"/>
      <c r="C819" s="128"/>
      <c r="D819" s="129"/>
      <c r="E819" s="132"/>
      <c r="F819" s="131"/>
      <c r="G819" s="126"/>
      <c r="H819" s="127">
        <f t="shared" si="36"/>
        <v>0</v>
      </c>
      <c r="I819" s="95"/>
    </row>
    <row r="820" spans="2:9" hidden="1" x14ac:dyDescent="0.25">
      <c r="B820" s="106"/>
      <c r="C820" s="128"/>
      <c r="D820" s="129"/>
      <c r="E820" s="132"/>
      <c r="F820" s="131"/>
      <c r="G820" s="126"/>
      <c r="H820" s="127">
        <f t="shared" si="36"/>
        <v>0</v>
      </c>
      <c r="I820" s="95"/>
    </row>
    <row r="821" spans="2:9" hidden="1" x14ac:dyDescent="0.25">
      <c r="B821" s="106"/>
      <c r="C821" s="128"/>
      <c r="D821" s="129"/>
      <c r="E821" s="132"/>
      <c r="F821" s="131"/>
      <c r="G821" s="126"/>
      <c r="H821" s="127">
        <f t="shared" si="36"/>
        <v>0</v>
      </c>
      <c r="I821" s="95"/>
    </row>
    <row r="822" spans="2:9" ht="15.75" hidden="1" thickBot="1" x14ac:dyDescent="0.3">
      <c r="B822" s="113"/>
      <c r="C822" s="133"/>
      <c r="D822" s="134"/>
      <c r="E822" s="135"/>
      <c r="F822" s="136"/>
      <c r="G822" s="137"/>
      <c r="H822" s="138">
        <f t="shared" si="36"/>
        <v>0</v>
      </c>
      <c r="I822" s="119">
        <f>SUM(H810:H822)</f>
        <v>62400</v>
      </c>
    </row>
    <row r="823" spans="2:9" ht="15.75" hidden="1" thickBot="1" x14ac:dyDescent="0.3">
      <c r="B823" s="139"/>
      <c r="C823" s="120"/>
      <c r="D823" s="120"/>
      <c r="E823" s="120"/>
      <c r="F823" s="120"/>
      <c r="G823" s="121"/>
      <c r="H823" s="122"/>
      <c r="I823" s="95"/>
    </row>
    <row r="824" spans="2:9" ht="15.75" hidden="1" thickBot="1" x14ac:dyDescent="0.3">
      <c r="B824" s="97" t="s">
        <v>83</v>
      </c>
      <c r="C824" s="98" t="s">
        <v>101</v>
      </c>
      <c r="D824" s="98" t="s">
        <v>82</v>
      </c>
      <c r="E824" s="98" t="s">
        <v>85</v>
      </c>
      <c r="F824" s="98" t="s">
        <v>94</v>
      </c>
      <c r="G824" s="98" t="s">
        <v>102</v>
      </c>
      <c r="H824" s="99" t="s">
        <v>88</v>
      </c>
      <c r="I824" s="95"/>
    </row>
    <row r="825" spans="2:9" hidden="1" x14ac:dyDescent="0.25">
      <c r="B825" s="100"/>
      <c r="C825" s="140" t="s">
        <v>191</v>
      </c>
      <c r="D825" s="141"/>
      <c r="E825" s="142">
        <v>1</v>
      </c>
      <c r="F825" s="143">
        <v>17255</v>
      </c>
      <c r="G825" s="144"/>
      <c r="H825" s="145">
        <f>ROUND(IF(N(E825)&gt;0,PRODUCT(E825:G825),0),0)</f>
        <v>17255</v>
      </c>
      <c r="I825" s="95"/>
    </row>
    <row r="826" spans="2:9" hidden="1" x14ac:dyDescent="0.25">
      <c r="B826" s="106"/>
      <c r="C826" s="128"/>
      <c r="D826" s="129"/>
      <c r="E826" s="132"/>
      <c r="F826" s="131"/>
      <c r="G826" s="126"/>
      <c r="H826" s="127">
        <f t="shared" ref="H826:H830" si="37">ROUND(IF(N(E826)&gt;0,PRODUCT(E826:G826),0),0)</f>
        <v>0</v>
      </c>
      <c r="I826" s="95"/>
    </row>
    <row r="827" spans="2:9" hidden="1" x14ac:dyDescent="0.25">
      <c r="B827" s="106"/>
      <c r="C827" s="128"/>
      <c r="D827" s="129"/>
      <c r="E827" s="132"/>
      <c r="F827" s="131"/>
      <c r="G827" s="126"/>
      <c r="H827" s="127">
        <f t="shared" si="37"/>
        <v>0</v>
      </c>
      <c r="I827" s="95"/>
    </row>
    <row r="828" spans="2:9" hidden="1" x14ac:dyDescent="0.25">
      <c r="B828" s="106"/>
      <c r="C828" s="128"/>
      <c r="D828" s="129"/>
      <c r="E828" s="132"/>
      <c r="F828" s="131"/>
      <c r="G828" s="126"/>
      <c r="H828" s="127">
        <f t="shared" si="37"/>
        <v>0</v>
      </c>
      <c r="I828" s="95"/>
    </row>
    <row r="829" spans="2:9" hidden="1" x14ac:dyDescent="0.25">
      <c r="B829" s="106"/>
      <c r="C829" s="128"/>
      <c r="D829" s="129"/>
      <c r="E829" s="132"/>
      <c r="F829" s="131"/>
      <c r="G829" s="126"/>
      <c r="H829" s="127">
        <f t="shared" si="37"/>
        <v>0</v>
      </c>
      <c r="I829" s="95"/>
    </row>
    <row r="830" spans="2:9" ht="15.75" hidden="1" thickBot="1" x14ac:dyDescent="0.3">
      <c r="B830" s="113"/>
      <c r="C830" s="133"/>
      <c r="D830" s="134"/>
      <c r="E830" s="135"/>
      <c r="F830" s="136"/>
      <c r="G830" s="137"/>
      <c r="H830" s="138">
        <f t="shared" si="37"/>
        <v>0</v>
      </c>
      <c r="I830" s="146">
        <f>SUM(H825:H830)</f>
        <v>17255</v>
      </c>
    </row>
    <row r="831" spans="2:9" ht="15.75" hidden="1" thickBot="1" x14ac:dyDescent="0.3">
      <c r="B831" s="139"/>
      <c r="C831" s="120"/>
      <c r="D831" s="120"/>
      <c r="E831" s="120"/>
      <c r="F831" s="120"/>
      <c r="G831" s="147"/>
      <c r="H831" s="148"/>
      <c r="I831" s="95"/>
    </row>
    <row r="832" spans="2:9" ht="15.75" hidden="1" thickBot="1" x14ac:dyDescent="0.3">
      <c r="B832" s="97" t="s">
        <v>83</v>
      </c>
      <c r="C832" s="98" t="s">
        <v>103</v>
      </c>
      <c r="D832" s="98" t="s">
        <v>118</v>
      </c>
      <c r="E832" s="98" t="s">
        <v>104</v>
      </c>
      <c r="F832" s="98" t="s">
        <v>105</v>
      </c>
      <c r="G832" s="98" t="s">
        <v>87</v>
      </c>
      <c r="H832" s="99" t="s">
        <v>88</v>
      </c>
      <c r="I832" s="95"/>
    </row>
    <row r="833" spans="2:9" hidden="1" x14ac:dyDescent="0.25">
      <c r="B833" s="100"/>
      <c r="C833" s="140" t="s">
        <v>128</v>
      </c>
      <c r="D833" s="149">
        <v>98009.25925925927</v>
      </c>
      <c r="E833" s="150">
        <v>1.9644068935041981</v>
      </c>
      <c r="F833" s="151">
        <v>192530.06451612906</v>
      </c>
      <c r="G833" s="142">
        <v>0.01</v>
      </c>
      <c r="H833" s="152">
        <f>F833*G833</f>
        <v>1925.3006451612907</v>
      </c>
      <c r="I833" s="95"/>
    </row>
    <row r="834" spans="2:9" hidden="1" x14ac:dyDescent="0.25">
      <c r="B834" s="106"/>
      <c r="C834" s="123" t="s">
        <v>130</v>
      </c>
      <c r="D834" s="154">
        <v>78407.407407407416</v>
      </c>
      <c r="E834" s="125">
        <v>1.9644068935041981</v>
      </c>
      <c r="F834" s="109">
        <v>154024.05161290325</v>
      </c>
      <c r="G834" s="190">
        <v>8.0000000000000002E-3</v>
      </c>
      <c r="H834" s="152">
        <f>F834*G834</f>
        <v>1232.1924129032261</v>
      </c>
      <c r="I834" s="95"/>
    </row>
    <row r="835" spans="2:9" hidden="1" x14ac:dyDescent="0.25">
      <c r="B835" s="106"/>
      <c r="C835" s="128" t="s">
        <v>132</v>
      </c>
      <c r="D835" s="154">
        <v>39203.703703703701</v>
      </c>
      <c r="E835" s="130">
        <v>2.1641894327883344</v>
      </c>
      <c r="F835" s="131">
        <v>84844.241281720431</v>
      </c>
      <c r="G835" s="190">
        <v>2.4E-2</v>
      </c>
      <c r="H835" s="127">
        <f>F835*G835</f>
        <v>2036.2617907612903</v>
      </c>
      <c r="I835" s="95"/>
    </row>
    <row r="836" spans="2:9" hidden="1" x14ac:dyDescent="0.25">
      <c r="B836" s="106"/>
      <c r="C836" s="128"/>
      <c r="D836" s="154"/>
      <c r="E836" s="130"/>
      <c r="F836" s="131"/>
      <c r="G836" s="126"/>
      <c r="H836" s="127"/>
      <c r="I836" s="95"/>
    </row>
    <row r="837" spans="2:9" hidden="1" x14ac:dyDescent="0.25">
      <c r="B837" s="155"/>
      <c r="C837" s="128"/>
      <c r="D837" s="154"/>
      <c r="E837" s="130"/>
      <c r="F837" s="131"/>
      <c r="G837" s="126"/>
      <c r="H837" s="127"/>
      <c r="I837" s="95"/>
    </row>
    <row r="838" spans="2:9" hidden="1" x14ac:dyDescent="0.25">
      <c r="B838" s="155"/>
      <c r="C838" s="128"/>
      <c r="D838" s="154"/>
      <c r="E838" s="130"/>
      <c r="F838" s="131"/>
      <c r="G838" s="126"/>
      <c r="H838" s="127"/>
      <c r="I838" s="95"/>
    </row>
    <row r="839" spans="2:9" ht="15.75" hidden="1" thickBot="1" x14ac:dyDescent="0.3">
      <c r="B839" s="156"/>
      <c r="C839" s="133"/>
      <c r="D839" s="157"/>
      <c r="E839" s="158"/>
      <c r="F839" s="136"/>
      <c r="G839" s="137"/>
      <c r="H839" s="138"/>
      <c r="I839" s="146">
        <f>SUM(H833:H839)</f>
        <v>5193.7548488258071</v>
      </c>
    </row>
    <row r="840" spans="2:9" hidden="1" x14ac:dyDescent="0.25">
      <c r="B840" s="139"/>
      <c r="C840" s="93"/>
      <c r="D840" s="93"/>
      <c r="E840" s="93"/>
      <c r="F840" s="93"/>
      <c r="G840" s="94"/>
      <c r="H840" s="85"/>
      <c r="I840" s="95"/>
    </row>
    <row r="841" spans="2:9" ht="15.75" hidden="1" thickBot="1" x14ac:dyDescent="0.3">
      <c r="B841" s="139"/>
      <c r="C841" s="93"/>
      <c r="D841" s="93"/>
      <c r="E841" s="93"/>
      <c r="F841" s="159" t="s">
        <v>109</v>
      </c>
      <c r="G841" s="94"/>
      <c r="H841" s="85"/>
      <c r="I841" s="146">
        <f>ROUND(+I807+I822+I830+I839,0)</f>
        <v>115293</v>
      </c>
    </row>
    <row r="842" spans="2:9" ht="15.75" hidden="1" thickBot="1" x14ac:dyDescent="0.3">
      <c r="B842" s="176"/>
      <c r="C842" s="177"/>
      <c r="D842" s="177"/>
      <c r="E842" s="177"/>
      <c r="F842" s="177"/>
      <c r="G842" s="177"/>
      <c r="H842" s="177"/>
      <c r="I842" s="178"/>
    </row>
    <row r="843" spans="2:9" hidden="1" x14ac:dyDescent="0.25"/>
    <row r="844" spans="2:9" hidden="1" x14ac:dyDescent="0.25">
      <c r="B844" s="173"/>
      <c r="C844" s="174"/>
      <c r="D844" s="174"/>
      <c r="E844" s="174"/>
      <c r="F844" s="174"/>
      <c r="G844" s="174"/>
      <c r="H844" s="174"/>
      <c r="I844" s="175"/>
    </row>
    <row r="845" spans="2:9" hidden="1" x14ac:dyDescent="0.25">
      <c r="B845" s="87" t="s">
        <v>2</v>
      </c>
      <c r="C845" s="88" t="s">
        <v>110</v>
      </c>
      <c r="D845" s="89" t="s">
        <v>194</v>
      </c>
      <c r="E845" s="89"/>
      <c r="F845" s="89"/>
      <c r="G845" s="88" t="s">
        <v>82</v>
      </c>
      <c r="H845" s="90" t="s">
        <v>195</v>
      </c>
      <c r="I845" s="91"/>
    </row>
    <row r="846" spans="2:9" hidden="1" x14ac:dyDescent="0.25">
      <c r="B846" s="92"/>
      <c r="C846" s="93"/>
      <c r="D846" s="93"/>
      <c r="E846" s="93"/>
      <c r="F846" s="93"/>
      <c r="G846" s="94"/>
      <c r="H846" s="85"/>
      <c r="I846" s="95"/>
    </row>
    <row r="847" spans="2:9" hidden="1" x14ac:dyDescent="0.25">
      <c r="B847" s="92"/>
      <c r="C847" s="93"/>
      <c r="D847" s="93"/>
      <c r="E847" s="93"/>
      <c r="F847" s="93"/>
      <c r="G847" s="94"/>
      <c r="H847" s="96"/>
      <c r="I847" s="95"/>
    </row>
    <row r="848" spans="2:9" hidden="1" x14ac:dyDescent="0.25">
      <c r="B848" s="92"/>
      <c r="C848" s="93"/>
      <c r="D848" s="93"/>
      <c r="E848" s="93"/>
      <c r="F848" s="93"/>
      <c r="G848" s="94"/>
      <c r="H848" s="85"/>
      <c r="I848" s="95"/>
    </row>
    <row r="849" spans="2:9" ht="15.75" hidden="1" thickBot="1" x14ac:dyDescent="0.3">
      <c r="B849" s="97" t="s">
        <v>83</v>
      </c>
      <c r="C849" s="98" t="s">
        <v>84</v>
      </c>
      <c r="D849" s="98" t="s">
        <v>82</v>
      </c>
      <c r="E849" s="98" t="s">
        <v>85</v>
      </c>
      <c r="F849" s="98" t="s">
        <v>86</v>
      </c>
      <c r="G849" s="98" t="s">
        <v>87</v>
      </c>
      <c r="H849" s="99" t="s">
        <v>88</v>
      </c>
      <c r="I849" s="95"/>
    </row>
    <row r="850" spans="2:9" hidden="1" x14ac:dyDescent="0.25">
      <c r="B850" s="100"/>
      <c r="C850" s="101" t="s">
        <v>113</v>
      </c>
      <c r="D850" s="102" t="s">
        <v>90</v>
      </c>
      <c r="E850" s="102">
        <v>1</v>
      </c>
      <c r="F850" s="103">
        <f>I888</f>
        <v>1340.5333006107528</v>
      </c>
      <c r="G850" s="104">
        <v>0.1</v>
      </c>
      <c r="H850" s="105">
        <f>F850*G850</f>
        <v>134.05333006107529</v>
      </c>
      <c r="I850" s="95"/>
    </row>
    <row r="851" spans="2:9" hidden="1" x14ac:dyDescent="0.25">
      <c r="B851" s="106"/>
      <c r="C851" s="107"/>
      <c r="D851" s="108"/>
      <c r="E851" s="108"/>
      <c r="F851" s="109"/>
      <c r="G851" s="191"/>
      <c r="H851" s="111"/>
      <c r="I851" s="95"/>
    </row>
    <row r="852" spans="2:9" hidden="1" x14ac:dyDescent="0.25">
      <c r="B852" s="106"/>
      <c r="C852" s="107"/>
      <c r="D852" s="108"/>
      <c r="E852" s="108"/>
      <c r="F852" s="109"/>
      <c r="G852" s="189"/>
      <c r="H852" s="111">
        <f>F852*G852</f>
        <v>0</v>
      </c>
      <c r="I852" s="95"/>
    </row>
    <row r="853" spans="2:9" hidden="1" x14ac:dyDescent="0.25">
      <c r="B853" s="106"/>
      <c r="C853" s="107"/>
      <c r="D853" s="108"/>
      <c r="E853" s="108"/>
      <c r="F853" s="109"/>
      <c r="G853" s="110"/>
      <c r="H853" s="111">
        <f t="shared" ref="H853:H854" si="38">F853*G853</f>
        <v>0</v>
      </c>
      <c r="I853" s="95"/>
    </row>
    <row r="854" spans="2:9" hidden="1" x14ac:dyDescent="0.25">
      <c r="B854" s="106"/>
      <c r="C854" s="107"/>
      <c r="D854" s="108"/>
      <c r="E854" s="108"/>
      <c r="F854" s="109"/>
      <c r="G854" s="110"/>
      <c r="H854" s="111">
        <f t="shared" si="38"/>
        <v>0</v>
      </c>
      <c r="I854" s="95"/>
    </row>
    <row r="855" spans="2:9" hidden="1" x14ac:dyDescent="0.25">
      <c r="B855" s="106"/>
      <c r="E855" s="108"/>
      <c r="F855" s="109"/>
      <c r="H855" s="112">
        <f>ROUND(IF(N(E855)&gt;0,PRODUCT(E855,F855)/G854,0),0)</f>
        <v>0</v>
      </c>
      <c r="I855" s="95"/>
    </row>
    <row r="856" spans="2:9" ht="15.75" hidden="1" thickBot="1" x14ac:dyDescent="0.3">
      <c r="B856" s="113"/>
      <c r="C856" s="114"/>
      <c r="D856" s="115"/>
      <c r="E856" s="115"/>
      <c r="F856" s="116"/>
      <c r="G856" s="117"/>
      <c r="H856" s="118">
        <f t="shared" ref="H856" si="39">ROUND(IF(N(E856)&gt;0,PRODUCT(E856,F856)/G856,0),0)</f>
        <v>0</v>
      </c>
      <c r="I856" s="119">
        <f>SUM(H850:H856)</f>
        <v>134.05333006107529</v>
      </c>
    </row>
    <row r="857" spans="2:9" ht="15.75" hidden="1" thickBot="1" x14ac:dyDescent="0.3">
      <c r="B857" s="92"/>
      <c r="C857" s="120"/>
      <c r="D857" s="121"/>
      <c r="E857" s="120"/>
      <c r="F857" s="120"/>
      <c r="G857" s="121"/>
      <c r="H857" s="122"/>
      <c r="I857" s="95"/>
    </row>
    <row r="858" spans="2:9" ht="15.75" hidden="1" thickBot="1" x14ac:dyDescent="0.3">
      <c r="B858" s="97" t="s">
        <v>83</v>
      </c>
      <c r="C858" s="98" t="s">
        <v>93</v>
      </c>
      <c r="D858" s="98" t="s">
        <v>82</v>
      </c>
      <c r="E858" s="98" t="s">
        <v>85</v>
      </c>
      <c r="F858" s="98" t="s">
        <v>94</v>
      </c>
      <c r="G858" s="98" t="s">
        <v>95</v>
      </c>
      <c r="H858" s="99" t="s">
        <v>88</v>
      </c>
      <c r="I858" s="95"/>
    </row>
    <row r="859" spans="2:9" hidden="1" x14ac:dyDescent="0.25">
      <c r="B859" s="100"/>
      <c r="C859" s="123" t="s">
        <v>194</v>
      </c>
      <c r="D859" s="124" t="s">
        <v>195</v>
      </c>
      <c r="E859" s="167">
        <v>1</v>
      </c>
      <c r="F859" s="109">
        <v>7854</v>
      </c>
      <c r="G859" s="126"/>
      <c r="H859" s="127">
        <f>ROUND(IF(N(E859)&gt;0,PRODUCT(E859,F859)*(1+G859),0),0)</f>
        <v>7854</v>
      </c>
      <c r="I859" s="95"/>
    </row>
    <row r="860" spans="2:9" hidden="1" x14ac:dyDescent="0.25">
      <c r="B860" s="106"/>
      <c r="C860" s="128" t="s">
        <v>196</v>
      </c>
      <c r="D860" s="129" t="s">
        <v>195</v>
      </c>
      <c r="E860" s="132">
        <v>0.01</v>
      </c>
      <c r="F860" s="131">
        <v>8427</v>
      </c>
      <c r="G860" s="126"/>
      <c r="H860" s="127">
        <f t="shared" ref="H860:H861" si="40">ROUND(IF(N(E860)&gt;0,PRODUCT(E860,F860)*(1+G860),0),0)</f>
        <v>84</v>
      </c>
      <c r="I860" s="95"/>
    </row>
    <row r="861" spans="2:9" hidden="1" x14ac:dyDescent="0.25">
      <c r="B861" s="106"/>
      <c r="C861" s="128"/>
      <c r="D861" s="129"/>
      <c r="E861" s="132"/>
      <c r="F861" s="131"/>
      <c r="G861" s="126"/>
      <c r="H861" s="127">
        <f t="shared" si="40"/>
        <v>0</v>
      </c>
      <c r="I861" s="95"/>
    </row>
    <row r="862" spans="2:9" hidden="1" x14ac:dyDescent="0.25">
      <c r="B862" s="106"/>
      <c r="C862" s="128"/>
      <c r="D862" s="129"/>
      <c r="E862" s="132"/>
      <c r="F862" s="131"/>
      <c r="G862" s="126"/>
      <c r="H862" s="127"/>
      <c r="I862" s="95"/>
    </row>
    <row r="863" spans="2:9" hidden="1" x14ac:dyDescent="0.25">
      <c r="B863" s="106"/>
      <c r="C863" s="128"/>
      <c r="D863" s="129"/>
      <c r="E863" s="132"/>
      <c r="F863" s="131"/>
      <c r="G863" s="126"/>
      <c r="H863" s="127">
        <f t="shared" ref="H863:H871" si="41">ROUND(IF(N(E863)&gt;0,PRODUCT(E863,F863)*(1+G863),0),0)</f>
        <v>0</v>
      </c>
      <c r="I863" s="95"/>
    </row>
    <row r="864" spans="2:9" hidden="1" x14ac:dyDescent="0.25">
      <c r="B864" s="106"/>
      <c r="C864" s="128"/>
      <c r="D864" s="129"/>
      <c r="E864" s="132"/>
      <c r="F864" s="131"/>
      <c r="G864" s="126"/>
      <c r="H864" s="127">
        <f t="shared" si="41"/>
        <v>0</v>
      </c>
      <c r="I864" s="95"/>
    </row>
    <row r="865" spans="2:9" hidden="1" x14ac:dyDescent="0.25">
      <c r="B865" s="106"/>
      <c r="C865" s="128"/>
      <c r="D865" s="129"/>
      <c r="E865" s="132"/>
      <c r="F865" s="131"/>
      <c r="G865" s="126"/>
      <c r="H865" s="127">
        <f t="shared" si="41"/>
        <v>0</v>
      </c>
      <c r="I865" s="95"/>
    </row>
    <row r="866" spans="2:9" hidden="1" x14ac:dyDescent="0.25">
      <c r="B866" s="106"/>
      <c r="C866" s="128"/>
      <c r="D866" s="129"/>
      <c r="E866" s="132"/>
      <c r="F866" s="131"/>
      <c r="G866" s="126"/>
      <c r="H866" s="127">
        <f t="shared" si="41"/>
        <v>0</v>
      </c>
      <c r="I866" s="95"/>
    </row>
    <row r="867" spans="2:9" hidden="1" x14ac:dyDescent="0.25">
      <c r="B867" s="106"/>
      <c r="C867" s="128"/>
      <c r="D867" s="129"/>
      <c r="E867" s="132"/>
      <c r="F867" s="131"/>
      <c r="G867" s="126"/>
      <c r="H867" s="127">
        <f t="shared" si="41"/>
        <v>0</v>
      </c>
      <c r="I867" s="95"/>
    </row>
    <row r="868" spans="2:9" hidden="1" x14ac:dyDescent="0.25">
      <c r="B868" s="106"/>
      <c r="C868" s="128"/>
      <c r="D868" s="129"/>
      <c r="E868" s="132"/>
      <c r="F868" s="131"/>
      <c r="G868" s="126"/>
      <c r="H868" s="127">
        <f t="shared" si="41"/>
        <v>0</v>
      </c>
      <c r="I868" s="95"/>
    </row>
    <row r="869" spans="2:9" hidden="1" x14ac:dyDescent="0.25">
      <c r="B869" s="106"/>
      <c r="C869" s="128"/>
      <c r="D869" s="129"/>
      <c r="E869" s="132"/>
      <c r="F869" s="131"/>
      <c r="G869" s="126"/>
      <c r="H869" s="127">
        <f t="shared" si="41"/>
        <v>0</v>
      </c>
      <c r="I869" s="95"/>
    </row>
    <row r="870" spans="2:9" hidden="1" x14ac:dyDescent="0.25">
      <c r="B870" s="106"/>
      <c r="C870" s="128"/>
      <c r="D870" s="129"/>
      <c r="E870" s="132"/>
      <c r="F870" s="131"/>
      <c r="G870" s="126"/>
      <c r="H870" s="127">
        <f t="shared" si="41"/>
        <v>0</v>
      </c>
      <c r="I870" s="95"/>
    </row>
    <row r="871" spans="2:9" ht="15.75" hidden="1" thickBot="1" x14ac:dyDescent="0.3">
      <c r="B871" s="113"/>
      <c r="C871" s="133"/>
      <c r="D871" s="134"/>
      <c r="E871" s="135"/>
      <c r="F871" s="136"/>
      <c r="G871" s="137"/>
      <c r="H871" s="138">
        <f t="shared" si="41"/>
        <v>0</v>
      </c>
      <c r="I871" s="119">
        <f>SUM(H859:H871)</f>
        <v>7938</v>
      </c>
    </row>
    <row r="872" spans="2:9" ht="15.75" hidden="1" thickBot="1" x14ac:dyDescent="0.3">
      <c r="B872" s="139"/>
      <c r="C872" s="120"/>
      <c r="D872" s="120"/>
      <c r="E872" s="120"/>
      <c r="F872" s="120"/>
      <c r="G872" s="121"/>
      <c r="H872" s="122"/>
      <c r="I872" s="95"/>
    </row>
    <row r="873" spans="2:9" ht="15.75" hidden="1" thickBot="1" x14ac:dyDescent="0.3">
      <c r="B873" s="97" t="s">
        <v>83</v>
      </c>
      <c r="C873" s="98" t="s">
        <v>101</v>
      </c>
      <c r="D873" s="98" t="s">
        <v>82</v>
      </c>
      <c r="E873" s="98" t="s">
        <v>85</v>
      </c>
      <c r="F873" s="98" t="s">
        <v>94</v>
      </c>
      <c r="G873" s="98" t="s">
        <v>102</v>
      </c>
      <c r="H873" s="99" t="s">
        <v>88</v>
      </c>
      <c r="I873" s="95"/>
    </row>
    <row r="874" spans="2:9" hidden="1" x14ac:dyDescent="0.25">
      <c r="B874" s="100"/>
      <c r="C874" s="140"/>
      <c r="D874" s="141"/>
      <c r="E874" s="142"/>
      <c r="F874" s="143"/>
      <c r="G874" s="144"/>
      <c r="H874" s="145">
        <f>ROUND(IF(N(E874)&gt;0,PRODUCT(E874:G874),0),0)</f>
        <v>0</v>
      </c>
      <c r="I874" s="95"/>
    </row>
    <row r="875" spans="2:9" hidden="1" x14ac:dyDescent="0.25">
      <c r="B875" s="106"/>
      <c r="C875" s="128"/>
      <c r="D875" s="129"/>
      <c r="E875" s="132"/>
      <c r="F875" s="131"/>
      <c r="G875" s="126"/>
      <c r="H875" s="127">
        <f t="shared" ref="H875:H879" si="42">ROUND(IF(N(E875)&gt;0,PRODUCT(E875:G875),0),0)</f>
        <v>0</v>
      </c>
      <c r="I875" s="95"/>
    </row>
    <row r="876" spans="2:9" hidden="1" x14ac:dyDescent="0.25">
      <c r="B876" s="106"/>
      <c r="C876" s="128"/>
      <c r="D876" s="129"/>
      <c r="E876" s="132"/>
      <c r="F876" s="131"/>
      <c r="G876" s="126"/>
      <c r="H876" s="127">
        <f t="shared" si="42"/>
        <v>0</v>
      </c>
      <c r="I876" s="95"/>
    </row>
    <row r="877" spans="2:9" hidden="1" x14ac:dyDescent="0.25">
      <c r="B877" s="106"/>
      <c r="C877" s="128"/>
      <c r="D877" s="129"/>
      <c r="E877" s="132"/>
      <c r="F877" s="131"/>
      <c r="G877" s="126"/>
      <c r="H877" s="127">
        <f t="shared" si="42"/>
        <v>0</v>
      </c>
      <c r="I877" s="95"/>
    </row>
    <row r="878" spans="2:9" hidden="1" x14ac:dyDescent="0.25">
      <c r="B878" s="106"/>
      <c r="C878" s="128"/>
      <c r="D878" s="129"/>
      <c r="E878" s="132"/>
      <c r="F878" s="131"/>
      <c r="G878" s="126"/>
      <c r="H878" s="127">
        <f t="shared" si="42"/>
        <v>0</v>
      </c>
      <c r="I878" s="95"/>
    </row>
    <row r="879" spans="2:9" ht="15.75" hidden="1" thickBot="1" x14ac:dyDescent="0.3">
      <c r="B879" s="113"/>
      <c r="C879" s="133"/>
      <c r="D879" s="134"/>
      <c r="E879" s="135"/>
      <c r="F879" s="136"/>
      <c r="G879" s="137"/>
      <c r="H879" s="138">
        <f t="shared" si="42"/>
        <v>0</v>
      </c>
      <c r="I879" s="146">
        <f>SUM(H874:H879)</f>
        <v>0</v>
      </c>
    </row>
    <row r="880" spans="2:9" ht="15.75" hidden="1" thickBot="1" x14ac:dyDescent="0.3">
      <c r="B880" s="139"/>
      <c r="C880" s="120"/>
      <c r="D880" s="120"/>
      <c r="E880" s="120"/>
      <c r="F880" s="120"/>
      <c r="G880" s="147"/>
      <c r="H880" s="148"/>
      <c r="I880" s="95"/>
    </row>
    <row r="881" spans="2:9" ht="15.75" hidden="1" thickBot="1" x14ac:dyDescent="0.3">
      <c r="B881" s="97" t="s">
        <v>83</v>
      </c>
      <c r="C881" s="98" t="s">
        <v>103</v>
      </c>
      <c r="D881" s="98" t="s">
        <v>118</v>
      </c>
      <c r="E881" s="98" t="s">
        <v>104</v>
      </c>
      <c r="F881" s="98" t="s">
        <v>105</v>
      </c>
      <c r="G881" s="98" t="s">
        <v>87</v>
      </c>
      <c r="H881" s="99" t="s">
        <v>88</v>
      </c>
      <c r="I881" s="95"/>
    </row>
    <row r="882" spans="2:9" hidden="1" x14ac:dyDescent="0.25">
      <c r="B882" s="100"/>
      <c r="C882" s="140" t="s">
        <v>128</v>
      </c>
      <c r="D882" s="149">
        <v>98009.25925925927</v>
      </c>
      <c r="E882" s="150">
        <v>1.9644068935041981</v>
      </c>
      <c r="F882" s="151">
        <v>192530.06451612906</v>
      </c>
      <c r="G882" s="142">
        <v>500</v>
      </c>
      <c r="H882" s="152">
        <f>F882/G882</f>
        <v>385.06012903225815</v>
      </c>
      <c r="I882" s="95"/>
    </row>
    <row r="883" spans="2:9" hidden="1" x14ac:dyDescent="0.25">
      <c r="B883" s="106"/>
      <c r="C883" s="123" t="s">
        <v>130</v>
      </c>
      <c r="D883" s="154">
        <v>78407.407407407416</v>
      </c>
      <c r="E883" s="125">
        <v>1.9644068935041981</v>
      </c>
      <c r="F883" s="109">
        <v>154024.05161290325</v>
      </c>
      <c r="G883" s="190">
        <v>250</v>
      </c>
      <c r="H883" s="152">
        <f t="shared" ref="H883:H884" si="43">F883/G883</f>
        <v>616.09620645161294</v>
      </c>
      <c r="I883" s="95"/>
    </row>
    <row r="884" spans="2:9" hidden="1" x14ac:dyDescent="0.25">
      <c r="B884" s="106"/>
      <c r="C884" s="128" t="s">
        <v>132</v>
      </c>
      <c r="D884" s="154">
        <v>39203.703703703701</v>
      </c>
      <c r="E884" s="130">
        <v>2.1641894327883344</v>
      </c>
      <c r="F884" s="131">
        <v>84844.241281720431</v>
      </c>
      <c r="G884" s="190">
        <v>250</v>
      </c>
      <c r="H884" s="152">
        <f t="shared" si="43"/>
        <v>339.37696512688171</v>
      </c>
      <c r="I884" s="95"/>
    </row>
    <row r="885" spans="2:9" hidden="1" x14ac:dyDescent="0.25">
      <c r="B885" s="106"/>
      <c r="C885" s="128"/>
      <c r="D885" s="154"/>
      <c r="E885" s="130"/>
      <c r="F885" s="131"/>
      <c r="G885" s="126"/>
      <c r="H885" s="127"/>
      <c r="I885" s="95"/>
    </row>
    <row r="886" spans="2:9" hidden="1" x14ac:dyDescent="0.25">
      <c r="B886" s="155"/>
      <c r="C886" s="128"/>
      <c r="D886" s="154"/>
      <c r="E886" s="130"/>
      <c r="F886" s="131"/>
      <c r="G886" s="126"/>
      <c r="H886" s="127"/>
      <c r="I886" s="95"/>
    </row>
    <row r="887" spans="2:9" hidden="1" x14ac:dyDescent="0.25">
      <c r="B887" s="155"/>
      <c r="C887" s="128"/>
      <c r="D887" s="154"/>
      <c r="E887" s="130"/>
      <c r="F887" s="131"/>
      <c r="G887" s="126"/>
      <c r="H887" s="127"/>
      <c r="I887" s="95"/>
    </row>
    <row r="888" spans="2:9" ht="15.75" hidden="1" thickBot="1" x14ac:dyDescent="0.3">
      <c r="B888" s="156"/>
      <c r="C888" s="133"/>
      <c r="D888" s="157"/>
      <c r="E888" s="158"/>
      <c r="F888" s="136"/>
      <c r="G888" s="137"/>
      <c r="H888" s="138"/>
      <c r="I888" s="146">
        <f>SUM(H882:H888)</f>
        <v>1340.5333006107528</v>
      </c>
    </row>
    <row r="889" spans="2:9" hidden="1" x14ac:dyDescent="0.25">
      <c r="B889" s="139"/>
      <c r="C889" s="93"/>
      <c r="D889" s="93"/>
      <c r="E889" s="93"/>
      <c r="F889" s="93"/>
      <c r="G889" s="94"/>
      <c r="H889" s="85"/>
      <c r="I889" s="95"/>
    </row>
    <row r="890" spans="2:9" ht="15.75" hidden="1" thickBot="1" x14ac:dyDescent="0.3">
      <c r="B890" s="139"/>
      <c r="C890" s="93"/>
      <c r="D890" s="93"/>
      <c r="E890" s="93"/>
      <c r="F890" s="159" t="s">
        <v>109</v>
      </c>
      <c r="G890" s="94"/>
      <c r="H890" s="85"/>
      <c r="I890" s="146">
        <f>ROUND(+I856+I871+I879+I888,0)</f>
        <v>9413</v>
      </c>
    </row>
    <row r="891" spans="2:9" ht="15.75" hidden="1" thickBot="1" x14ac:dyDescent="0.3">
      <c r="B891" s="176"/>
      <c r="C891" s="177"/>
      <c r="D891" s="177"/>
      <c r="E891" s="177"/>
      <c r="F891" s="177"/>
      <c r="G891" s="177"/>
      <c r="H891" s="177"/>
      <c r="I891" s="178"/>
    </row>
    <row r="892" spans="2:9" hidden="1" x14ac:dyDescent="0.25"/>
    <row r="893" spans="2:9" hidden="1" x14ac:dyDescent="0.25">
      <c r="B893" s="207" t="s">
        <v>197</v>
      </c>
      <c r="C893" s="208"/>
      <c r="D893" s="208"/>
      <c r="E893" s="208"/>
      <c r="F893" s="208"/>
      <c r="G893" s="208"/>
      <c r="H893" s="208"/>
      <c r="I893" s="209"/>
    </row>
    <row r="894" spans="2:9" hidden="1" x14ac:dyDescent="0.25">
      <c r="B894" s="184"/>
      <c r="C894" s="185"/>
      <c r="D894" s="185"/>
      <c r="E894" s="185"/>
      <c r="F894" s="185"/>
      <c r="G894" s="185"/>
      <c r="H894" s="185"/>
      <c r="I894" s="186"/>
    </row>
    <row r="895" spans="2:9" hidden="1" x14ac:dyDescent="0.25">
      <c r="B895" s="179"/>
      <c r="I895" s="180"/>
    </row>
    <row r="896" spans="2:9" hidden="1" x14ac:dyDescent="0.25">
      <c r="B896" s="179"/>
      <c r="I896" s="180"/>
    </row>
    <row r="897" spans="2:9" ht="38.25" hidden="1" x14ac:dyDescent="0.25">
      <c r="B897" s="87" t="s">
        <v>2</v>
      </c>
      <c r="C897" s="88" t="s">
        <v>110</v>
      </c>
      <c r="D897" s="89" t="s">
        <v>198</v>
      </c>
      <c r="E897" s="89"/>
      <c r="F897" s="89"/>
      <c r="G897" s="88" t="s">
        <v>82</v>
      </c>
      <c r="H897" s="90" t="s">
        <v>4</v>
      </c>
      <c r="I897" s="91"/>
    </row>
    <row r="898" spans="2:9" hidden="1" x14ac:dyDescent="0.25">
      <c r="B898" s="92"/>
      <c r="C898" s="93"/>
      <c r="D898" s="93"/>
      <c r="E898" s="93"/>
      <c r="F898" s="93"/>
      <c r="G898" s="94"/>
      <c r="H898" s="85"/>
      <c r="I898" s="95"/>
    </row>
    <row r="899" spans="2:9" hidden="1" x14ac:dyDescent="0.25">
      <c r="B899" s="92"/>
      <c r="C899" s="93"/>
      <c r="D899" s="93"/>
      <c r="E899" s="93"/>
      <c r="F899" s="93"/>
      <c r="G899" s="94"/>
      <c r="H899" s="96"/>
      <c r="I899" s="95"/>
    </row>
    <row r="900" spans="2:9" hidden="1" x14ac:dyDescent="0.25">
      <c r="B900" s="92"/>
      <c r="C900" s="93"/>
      <c r="D900" s="93"/>
      <c r="E900" s="93"/>
      <c r="F900" s="93"/>
      <c r="G900" s="94"/>
      <c r="H900" s="85"/>
      <c r="I900" s="95"/>
    </row>
    <row r="901" spans="2:9" ht="15.75" hidden="1" thickBot="1" x14ac:dyDescent="0.3">
      <c r="B901" s="97" t="s">
        <v>83</v>
      </c>
      <c r="C901" s="98" t="s">
        <v>84</v>
      </c>
      <c r="D901" s="98" t="s">
        <v>82</v>
      </c>
      <c r="E901" s="98" t="s">
        <v>85</v>
      </c>
      <c r="F901" s="98" t="s">
        <v>86</v>
      </c>
      <c r="G901" s="98" t="s">
        <v>87</v>
      </c>
      <c r="H901" s="99" t="s">
        <v>88</v>
      </c>
      <c r="I901" s="95"/>
    </row>
    <row r="902" spans="2:9" hidden="1" x14ac:dyDescent="0.25">
      <c r="B902" s="100"/>
      <c r="C902" s="101" t="s">
        <v>113</v>
      </c>
      <c r="D902" s="102" t="s">
        <v>90</v>
      </c>
      <c r="E902" s="102">
        <v>1</v>
      </c>
      <c r="F902" s="103">
        <f>I940</f>
        <v>583340</v>
      </c>
      <c r="G902" s="104">
        <v>0.1</v>
      </c>
      <c r="H902" s="105">
        <f>F902*G902</f>
        <v>58334</v>
      </c>
      <c r="I902" s="95"/>
    </row>
    <row r="903" spans="2:9" hidden="1" x14ac:dyDescent="0.25">
      <c r="B903" s="106"/>
      <c r="C903" s="107" t="s">
        <v>199</v>
      </c>
      <c r="D903" s="108" t="s">
        <v>180</v>
      </c>
      <c r="E903" s="108">
        <v>1</v>
      </c>
      <c r="F903" s="109">
        <v>70000</v>
      </c>
      <c r="G903" s="110">
        <v>1</v>
      </c>
      <c r="H903" s="112">
        <f t="shared" ref="H903:H908" si="44">ROUND(IF(N(E903)&gt;0,PRODUCT(E903,F903)/G903,0),0)</f>
        <v>70000</v>
      </c>
      <c r="I903" s="95"/>
    </row>
    <row r="904" spans="2:9" hidden="1" x14ac:dyDescent="0.25">
      <c r="B904" s="106"/>
      <c r="C904" s="107"/>
      <c r="D904" s="108"/>
      <c r="E904" s="108"/>
      <c r="F904" s="109"/>
      <c r="G904" s="110"/>
      <c r="H904" s="112">
        <f t="shared" si="44"/>
        <v>0</v>
      </c>
      <c r="I904" s="95"/>
    </row>
    <row r="905" spans="2:9" hidden="1" x14ac:dyDescent="0.25">
      <c r="B905" s="106"/>
      <c r="C905" s="107"/>
      <c r="D905" s="108"/>
      <c r="E905" s="108"/>
      <c r="F905" s="109"/>
      <c r="G905" s="110"/>
      <c r="H905" s="112">
        <f t="shared" si="44"/>
        <v>0</v>
      </c>
      <c r="I905" s="95"/>
    </row>
    <row r="906" spans="2:9" hidden="1" x14ac:dyDescent="0.25">
      <c r="B906" s="106"/>
      <c r="C906" s="107"/>
      <c r="D906" s="108"/>
      <c r="E906" s="108"/>
      <c r="F906" s="109"/>
      <c r="G906" s="110"/>
      <c r="H906" s="112">
        <f t="shared" si="44"/>
        <v>0</v>
      </c>
      <c r="I906" s="95"/>
    </row>
    <row r="907" spans="2:9" hidden="1" x14ac:dyDescent="0.25">
      <c r="B907" s="106"/>
      <c r="C907" s="107"/>
      <c r="D907" s="108"/>
      <c r="E907" s="108"/>
      <c r="F907" s="109"/>
      <c r="G907" s="110"/>
      <c r="H907" s="112">
        <f t="shared" si="44"/>
        <v>0</v>
      </c>
      <c r="I907" s="95"/>
    </row>
    <row r="908" spans="2:9" ht="15.75" hidden="1" thickBot="1" x14ac:dyDescent="0.3">
      <c r="B908" s="113"/>
      <c r="C908" s="114"/>
      <c r="D908" s="115"/>
      <c r="E908" s="115"/>
      <c r="F908" s="116"/>
      <c r="G908" s="117"/>
      <c r="H908" s="118">
        <f t="shared" si="44"/>
        <v>0</v>
      </c>
      <c r="I908" s="119">
        <f>SUM(H902:H908)</f>
        <v>128334</v>
      </c>
    </row>
    <row r="909" spans="2:9" ht="15.75" hidden="1" thickBot="1" x14ac:dyDescent="0.3">
      <c r="B909" s="92"/>
      <c r="C909" s="120"/>
      <c r="D909" s="121"/>
      <c r="E909" s="120"/>
      <c r="F909" s="120"/>
      <c r="G909" s="121"/>
      <c r="H909" s="122"/>
      <c r="I909" s="95"/>
    </row>
    <row r="910" spans="2:9" ht="15.75" hidden="1" thickBot="1" x14ac:dyDescent="0.3">
      <c r="B910" s="97" t="s">
        <v>83</v>
      </c>
      <c r="C910" s="98" t="s">
        <v>93</v>
      </c>
      <c r="D910" s="98" t="s">
        <v>82</v>
      </c>
      <c r="E910" s="98" t="s">
        <v>85</v>
      </c>
      <c r="F910" s="98" t="s">
        <v>94</v>
      </c>
      <c r="G910" s="98" t="s">
        <v>95</v>
      </c>
      <c r="H910" s="99" t="s">
        <v>88</v>
      </c>
      <c r="I910" s="95"/>
    </row>
    <row r="911" spans="2:9" hidden="1" x14ac:dyDescent="0.25">
      <c r="B911" s="100"/>
      <c r="C911" s="123" t="s">
        <v>167</v>
      </c>
      <c r="D911" s="124" t="s">
        <v>12</v>
      </c>
      <c r="E911" s="126">
        <v>2.2000000000000002</v>
      </c>
      <c r="F911" s="109">
        <v>564172</v>
      </c>
      <c r="H911" s="127">
        <f>F911*E911</f>
        <v>1241178.4000000001</v>
      </c>
      <c r="I911" s="95"/>
    </row>
    <row r="912" spans="2:9" hidden="1" x14ac:dyDescent="0.25">
      <c r="B912" s="106"/>
      <c r="C912" s="128" t="s">
        <v>200</v>
      </c>
      <c r="D912" s="129" t="s">
        <v>12</v>
      </c>
      <c r="E912" s="126">
        <v>0.02</v>
      </c>
      <c r="F912" s="131">
        <v>484766</v>
      </c>
      <c r="H912" s="127">
        <f t="shared" ref="H912:H923" si="45">F912*E912</f>
        <v>9695.32</v>
      </c>
      <c r="I912" s="95"/>
    </row>
    <row r="913" spans="2:9" hidden="1" x14ac:dyDescent="0.25">
      <c r="B913" s="106"/>
      <c r="C913" s="128" t="s">
        <v>137</v>
      </c>
      <c r="D913" s="129" t="s">
        <v>4</v>
      </c>
      <c r="E913" s="126">
        <v>1.5</v>
      </c>
      <c r="F913" s="131">
        <v>16900</v>
      </c>
      <c r="H913" s="127">
        <f t="shared" si="45"/>
        <v>25350</v>
      </c>
      <c r="I913" s="95"/>
    </row>
    <row r="914" spans="2:9" hidden="1" x14ac:dyDescent="0.25">
      <c r="B914" s="106"/>
      <c r="C914" s="128" t="s">
        <v>168</v>
      </c>
      <c r="D914" s="129" t="s">
        <v>4</v>
      </c>
      <c r="E914" s="126">
        <v>1</v>
      </c>
      <c r="F914" s="131">
        <v>10000</v>
      </c>
      <c r="H914" s="127">
        <f t="shared" si="45"/>
        <v>10000</v>
      </c>
      <c r="I914" s="95"/>
    </row>
    <row r="915" spans="2:9" hidden="1" x14ac:dyDescent="0.25">
      <c r="B915" s="106"/>
      <c r="C915" s="128" t="s">
        <v>170</v>
      </c>
      <c r="D915" s="129" t="s">
        <v>98</v>
      </c>
      <c r="E915" s="126">
        <v>0.6</v>
      </c>
      <c r="F915" s="131">
        <v>5500</v>
      </c>
      <c r="H915" s="127">
        <f t="shared" si="45"/>
        <v>3300</v>
      </c>
      <c r="I915" s="95"/>
    </row>
    <row r="916" spans="2:9" hidden="1" x14ac:dyDescent="0.25">
      <c r="B916" s="106"/>
      <c r="C916" s="128" t="s">
        <v>145</v>
      </c>
      <c r="D916" s="129" t="s">
        <v>146</v>
      </c>
      <c r="E916" s="126">
        <v>2</v>
      </c>
      <c r="F916" s="131">
        <v>4379</v>
      </c>
      <c r="H916" s="127">
        <f t="shared" si="45"/>
        <v>8758</v>
      </c>
      <c r="I916" s="95"/>
    </row>
    <row r="917" spans="2:9" ht="25.5" hidden="1" x14ac:dyDescent="0.25">
      <c r="B917" s="106"/>
      <c r="C917" s="192" t="s">
        <v>201</v>
      </c>
      <c r="D917" s="129" t="s">
        <v>12</v>
      </c>
      <c r="E917" s="126">
        <v>1.7</v>
      </c>
      <c r="F917" s="131">
        <v>62375</v>
      </c>
      <c r="H917" s="127">
        <f t="shared" si="45"/>
        <v>106037.5</v>
      </c>
      <c r="I917" s="95"/>
    </row>
    <row r="918" spans="2:9" hidden="1" x14ac:dyDescent="0.25">
      <c r="B918" s="106"/>
      <c r="C918" s="128" t="s">
        <v>202</v>
      </c>
      <c r="D918" s="129" t="s">
        <v>172</v>
      </c>
      <c r="E918" s="126">
        <v>52.5</v>
      </c>
      <c r="F918" s="131">
        <v>7854</v>
      </c>
      <c r="H918" s="127">
        <f t="shared" si="45"/>
        <v>412335</v>
      </c>
      <c r="I918" s="95"/>
    </row>
    <row r="919" spans="2:9" hidden="1" x14ac:dyDescent="0.25">
      <c r="B919" s="106"/>
      <c r="C919" s="128"/>
      <c r="D919" s="129"/>
      <c r="E919" s="132"/>
      <c r="F919" s="131"/>
      <c r="G919" s="126"/>
      <c r="H919" s="127">
        <f t="shared" si="45"/>
        <v>0</v>
      </c>
      <c r="I919" s="95"/>
    </row>
    <row r="920" spans="2:9" hidden="1" x14ac:dyDescent="0.25">
      <c r="B920" s="106"/>
      <c r="C920" s="128"/>
      <c r="D920" s="129"/>
      <c r="E920" s="132"/>
      <c r="F920" s="131"/>
      <c r="G920" s="126"/>
      <c r="H920" s="127">
        <f t="shared" si="45"/>
        <v>0</v>
      </c>
      <c r="I920" s="95"/>
    </row>
    <row r="921" spans="2:9" hidden="1" x14ac:dyDescent="0.25">
      <c r="B921" s="106"/>
      <c r="C921" s="128"/>
      <c r="D921" s="129"/>
      <c r="E921" s="132"/>
      <c r="F921" s="131"/>
      <c r="G921" s="126"/>
      <c r="H921" s="127">
        <f t="shared" si="45"/>
        <v>0</v>
      </c>
      <c r="I921" s="95"/>
    </row>
    <row r="922" spans="2:9" hidden="1" x14ac:dyDescent="0.25">
      <c r="B922" s="106"/>
      <c r="C922" s="128"/>
      <c r="D922" s="129"/>
      <c r="E922" s="132"/>
      <c r="F922" s="131"/>
      <c r="G922" s="126"/>
      <c r="H922" s="127">
        <f t="shared" si="45"/>
        <v>0</v>
      </c>
      <c r="I922" s="95"/>
    </row>
    <row r="923" spans="2:9" ht="15.75" hidden="1" thickBot="1" x14ac:dyDescent="0.3">
      <c r="B923" s="113"/>
      <c r="C923" s="133"/>
      <c r="D923" s="134"/>
      <c r="E923" s="135"/>
      <c r="F923" s="136"/>
      <c r="G923" s="137"/>
      <c r="H923" s="127">
        <f t="shared" si="45"/>
        <v>0</v>
      </c>
      <c r="I923" s="119">
        <f>SUM(H911:H923)</f>
        <v>1816654.2200000002</v>
      </c>
    </row>
    <row r="924" spans="2:9" ht="15.75" hidden="1" thickBot="1" x14ac:dyDescent="0.3">
      <c r="B924" s="139"/>
      <c r="C924" s="120"/>
      <c r="D924" s="120"/>
      <c r="E924" s="120"/>
      <c r="F924" s="120"/>
      <c r="G924" s="121"/>
      <c r="H924" s="122"/>
      <c r="I924" s="95"/>
    </row>
    <row r="925" spans="2:9" ht="15.75" hidden="1" thickBot="1" x14ac:dyDescent="0.3">
      <c r="B925" s="97" t="s">
        <v>83</v>
      </c>
      <c r="C925" s="98" t="s">
        <v>101</v>
      </c>
      <c r="D925" s="98" t="s">
        <v>82</v>
      </c>
      <c r="E925" s="98" t="s">
        <v>85</v>
      </c>
      <c r="F925" s="98" t="s">
        <v>94</v>
      </c>
      <c r="G925" s="98" t="s">
        <v>102</v>
      </c>
      <c r="H925" s="99" t="s">
        <v>88</v>
      </c>
      <c r="I925" s="95"/>
    </row>
    <row r="926" spans="2:9" hidden="1" x14ac:dyDescent="0.25">
      <c r="B926" s="100"/>
      <c r="C926" s="140"/>
      <c r="D926" s="141"/>
      <c r="E926" s="142"/>
      <c r="F926" s="143"/>
      <c r="G926" s="144"/>
      <c r="H926" s="145">
        <f>ROUND(IF(N(E926)&gt;0,PRODUCT(E926:G926),0),0)</f>
        <v>0</v>
      </c>
      <c r="I926" s="95"/>
    </row>
    <row r="927" spans="2:9" hidden="1" x14ac:dyDescent="0.25">
      <c r="B927" s="106"/>
      <c r="C927" s="128"/>
      <c r="D927" s="129"/>
      <c r="E927" s="132"/>
      <c r="F927" s="131"/>
      <c r="G927" s="126"/>
      <c r="H927" s="127">
        <f t="shared" ref="H927:H931" si="46">ROUND(IF(N(E927)&gt;0,PRODUCT(E927:G927),0),0)</f>
        <v>0</v>
      </c>
      <c r="I927" s="95"/>
    </row>
    <row r="928" spans="2:9" hidden="1" x14ac:dyDescent="0.25">
      <c r="B928" s="106"/>
      <c r="C928" s="128"/>
      <c r="D928" s="129"/>
      <c r="E928" s="132"/>
      <c r="F928" s="131"/>
      <c r="G928" s="126"/>
      <c r="H928" s="127">
        <f t="shared" si="46"/>
        <v>0</v>
      </c>
      <c r="I928" s="95"/>
    </row>
    <row r="929" spans="2:9" hidden="1" x14ac:dyDescent="0.25">
      <c r="B929" s="106"/>
      <c r="C929" s="128"/>
      <c r="D929" s="129"/>
      <c r="E929" s="132"/>
      <c r="F929" s="131"/>
      <c r="G929" s="126"/>
      <c r="H929" s="127">
        <f t="shared" si="46"/>
        <v>0</v>
      </c>
      <c r="I929" s="95"/>
    </row>
    <row r="930" spans="2:9" hidden="1" x14ac:dyDescent="0.25">
      <c r="B930" s="106"/>
      <c r="C930" s="128"/>
      <c r="D930" s="129"/>
      <c r="E930" s="132"/>
      <c r="F930" s="131"/>
      <c r="G930" s="126"/>
      <c r="H930" s="127">
        <f t="shared" si="46"/>
        <v>0</v>
      </c>
      <c r="I930" s="95"/>
    </row>
    <row r="931" spans="2:9" ht="15.75" hidden="1" thickBot="1" x14ac:dyDescent="0.3">
      <c r="B931" s="113"/>
      <c r="C931" s="133"/>
      <c r="D931" s="134"/>
      <c r="E931" s="135"/>
      <c r="F931" s="136"/>
      <c r="G931" s="137"/>
      <c r="H931" s="138">
        <f t="shared" si="46"/>
        <v>0</v>
      </c>
      <c r="I931" s="146">
        <f>SUM(H926:H931)</f>
        <v>0</v>
      </c>
    </row>
    <row r="932" spans="2:9" ht="15.75" hidden="1" thickBot="1" x14ac:dyDescent="0.3">
      <c r="B932" s="139"/>
      <c r="C932" s="120"/>
      <c r="D932" s="120"/>
      <c r="E932" s="120"/>
      <c r="F932" s="120"/>
      <c r="G932" s="147"/>
      <c r="H932" s="148"/>
      <c r="I932" s="95"/>
    </row>
    <row r="933" spans="2:9" ht="15.75" hidden="1" thickBot="1" x14ac:dyDescent="0.3">
      <c r="B933" s="97" t="s">
        <v>83</v>
      </c>
      <c r="C933" s="98" t="s">
        <v>103</v>
      </c>
      <c r="D933" s="98" t="s">
        <v>118</v>
      </c>
      <c r="E933" s="98" t="s">
        <v>104</v>
      </c>
      <c r="F933" s="98" t="s">
        <v>105</v>
      </c>
      <c r="G933" s="98" t="s">
        <v>87</v>
      </c>
      <c r="H933" s="99" t="s">
        <v>88</v>
      </c>
      <c r="I933" s="95"/>
    </row>
    <row r="934" spans="2:9" hidden="1" x14ac:dyDescent="0.25">
      <c r="B934" s="100"/>
      <c r="C934" s="140" t="s">
        <v>128</v>
      </c>
      <c r="D934" s="149">
        <v>98009.25925925927</v>
      </c>
      <c r="E934" s="150">
        <v>1.9644068935041981</v>
      </c>
      <c r="F934" s="151">
        <v>192530.06451612906</v>
      </c>
      <c r="G934" s="142">
        <v>1.5</v>
      </c>
      <c r="H934" s="152">
        <f t="shared" ref="H934:H940" si="47">ROUND(IF(N(G934)&gt;0,PRODUCT(F934,1/G934),0),0)</f>
        <v>128353</v>
      </c>
      <c r="I934" s="95"/>
    </row>
    <row r="935" spans="2:9" hidden="1" x14ac:dyDescent="0.25">
      <c r="B935" s="106"/>
      <c r="C935" s="123" t="s">
        <v>130</v>
      </c>
      <c r="D935" s="154">
        <v>78407.407407407416</v>
      </c>
      <c r="E935" s="125">
        <v>1.9644068935041981</v>
      </c>
      <c r="F935" s="109">
        <v>154024.05161290325</v>
      </c>
      <c r="G935" s="126">
        <v>0.52500000000000002</v>
      </c>
      <c r="H935" s="127">
        <f t="shared" si="47"/>
        <v>293379</v>
      </c>
      <c r="I935" s="95"/>
    </row>
    <row r="936" spans="2:9" hidden="1" x14ac:dyDescent="0.25">
      <c r="B936" s="106"/>
      <c r="C936" s="128" t="s">
        <v>132</v>
      </c>
      <c r="D936" s="154">
        <v>39203.703703703701</v>
      </c>
      <c r="E936" s="130">
        <v>2.1641894327883344</v>
      </c>
      <c r="F936" s="131">
        <v>84844.241281720431</v>
      </c>
      <c r="G936" s="126">
        <v>0.52500000000000002</v>
      </c>
      <c r="H936" s="127">
        <f t="shared" si="47"/>
        <v>161608</v>
      </c>
      <c r="I936" s="95"/>
    </row>
    <row r="937" spans="2:9" hidden="1" x14ac:dyDescent="0.25">
      <c r="B937" s="106"/>
      <c r="C937" s="128"/>
      <c r="D937" s="154"/>
      <c r="E937" s="130"/>
      <c r="F937" s="131"/>
      <c r="G937" s="126"/>
      <c r="H937" s="127">
        <f t="shared" si="47"/>
        <v>0</v>
      </c>
      <c r="I937" s="95"/>
    </row>
    <row r="938" spans="2:9" hidden="1" x14ac:dyDescent="0.25">
      <c r="B938" s="155"/>
      <c r="C938" s="128"/>
      <c r="D938" s="154"/>
      <c r="E938" s="130"/>
      <c r="F938" s="131"/>
      <c r="G938" s="126"/>
      <c r="H938" s="127">
        <f t="shared" si="47"/>
        <v>0</v>
      </c>
      <c r="I938" s="95"/>
    </row>
    <row r="939" spans="2:9" hidden="1" x14ac:dyDescent="0.25">
      <c r="B939" s="155"/>
      <c r="C939" s="128"/>
      <c r="D939" s="154"/>
      <c r="E939" s="130"/>
      <c r="F939" s="131"/>
      <c r="G939" s="126"/>
      <c r="H939" s="127">
        <f t="shared" si="47"/>
        <v>0</v>
      </c>
      <c r="I939" s="95"/>
    </row>
    <row r="940" spans="2:9" ht="15.75" hidden="1" thickBot="1" x14ac:dyDescent="0.3">
      <c r="B940" s="156"/>
      <c r="C940" s="133"/>
      <c r="D940" s="157"/>
      <c r="E940" s="158"/>
      <c r="F940" s="136"/>
      <c r="G940" s="137"/>
      <c r="H940" s="138">
        <f t="shared" si="47"/>
        <v>0</v>
      </c>
      <c r="I940" s="146">
        <f>SUM(H934:H940)</f>
        <v>583340</v>
      </c>
    </row>
    <row r="941" spans="2:9" hidden="1" x14ac:dyDescent="0.25">
      <c r="B941" s="139"/>
      <c r="C941" s="93"/>
      <c r="D941" s="93"/>
      <c r="E941" s="93"/>
      <c r="F941" s="93"/>
      <c r="G941" s="94"/>
      <c r="H941" s="85"/>
      <c r="I941" s="95"/>
    </row>
    <row r="942" spans="2:9" ht="15.75" hidden="1" thickBot="1" x14ac:dyDescent="0.3">
      <c r="B942" s="139"/>
      <c r="C942" s="93"/>
      <c r="D942" s="93"/>
      <c r="E942" s="93"/>
      <c r="F942" s="159" t="s">
        <v>109</v>
      </c>
      <c r="G942" s="94"/>
      <c r="H942" s="85"/>
      <c r="I942" s="146">
        <f>ROUND(+I908+I923+I931+I940,0)</f>
        <v>2528328</v>
      </c>
    </row>
    <row r="943" spans="2:9" ht="15.75" hidden="1" thickBot="1" x14ac:dyDescent="0.3">
      <c r="B943" s="168"/>
      <c r="C943" s="169"/>
      <c r="D943" s="169"/>
      <c r="E943" s="169"/>
      <c r="F943" s="169"/>
      <c r="G943" s="170"/>
      <c r="H943" s="164"/>
      <c r="I943" s="171"/>
    </row>
    <row r="944" spans="2:9" hidden="1" x14ac:dyDescent="0.25"/>
    <row r="945" spans="2:9" hidden="1" x14ac:dyDescent="0.25">
      <c r="B945" s="173"/>
      <c r="C945" s="174"/>
      <c r="D945" s="174"/>
      <c r="E945" s="174"/>
      <c r="F945" s="174"/>
      <c r="G945" s="174"/>
      <c r="H945" s="174"/>
      <c r="I945" s="175"/>
    </row>
    <row r="946" spans="2:9" ht="38.25" hidden="1" x14ac:dyDescent="0.25">
      <c r="B946" s="87" t="s">
        <v>2</v>
      </c>
      <c r="C946" s="88" t="s">
        <v>110</v>
      </c>
      <c r="D946" s="89" t="s">
        <v>203</v>
      </c>
      <c r="E946" s="89"/>
      <c r="F946" s="89"/>
      <c r="G946" s="88" t="s">
        <v>82</v>
      </c>
      <c r="H946" s="90" t="s">
        <v>4</v>
      </c>
      <c r="I946" s="91"/>
    </row>
    <row r="947" spans="2:9" hidden="1" x14ac:dyDescent="0.25">
      <c r="B947" s="92"/>
      <c r="C947" s="93"/>
      <c r="D947" s="93"/>
      <c r="E947" s="93"/>
      <c r="F947" s="93"/>
      <c r="G947" s="94"/>
      <c r="H947" s="85"/>
      <c r="I947" s="95"/>
    </row>
    <row r="948" spans="2:9" hidden="1" x14ac:dyDescent="0.25">
      <c r="B948" s="92"/>
      <c r="C948" s="93"/>
      <c r="D948" s="93"/>
      <c r="E948" s="93"/>
      <c r="F948" s="93"/>
      <c r="G948" s="94"/>
      <c r="H948" s="96"/>
      <c r="I948" s="95"/>
    </row>
    <row r="949" spans="2:9" hidden="1" x14ac:dyDescent="0.25">
      <c r="B949" s="92"/>
      <c r="C949" s="93"/>
      <c r="D949" s="93"/>
      <c r="E949" s="93"/>
      <c r="F949" s="93"/>
      <c r="G949" s="94"/>
      <c r="H949" s="85"/>
      <c r="I949" s="95"/>
    </row>
    <row r="950" spans="2:9" ht="15.75" hidden="1" thickBot="1" x14ac:dyDescent="0.3">
      <c r="B950" s="97" t="s">
        <v>83</v>
      </c>
      <c r="C950" s="98" t="s">
        <v>84</v>
      </c>
      <c r="D950" s="98" t="s">
        <v>82</v>
      </c>
      <c r="E950" s="98" t="s">
        <v>85</v>
      </c>
      <c r="F950" s="98" t="s">
        <v>86</v>
      </c>
      <c r="G950" s="98" t="s">
        <v>87</v>
      </c>
      <c r="H950" s="99" t="s">
        <v>88</v>
      </c>
      <c r="I950" s="95"/>
    </row>
    <row r="951" spans="2:9" hidden="1" x14ac:dyDescent="0.25">
      <c r="B951" s="100"/>
      <c r="C951" s="101" t="s">
        <v>113</v>
      </c>
      <c r="D951" s="102" t="s">
        <v>90</v>
      </c>
      <c r="E951" s="102">
        <v>1</v>
      </c>
      <c r="F951" s="103">
        <f>I989</f>
        <v>356997</v>
      </c>
      <c r="G951" s="104">
        <v>0.1</v>
      </c>
      <c r="H951" s="105">
        <f>F951*G951</f>
        <v>35699.700000000004</v>
      </c>
      <c r="I951" s="95"/>
    </row>
    <row r="952" spans="2:9" hidden="1" x14ac:dyDescent="0.25">
      <c r="B952" s="106"/>
      <c r="C952" s="107" t="s">
        <v>116</v>
      </c>
      <c r="D952" s="108" t="s">
        <v>117</v>
      </c>
      <c r="E952" s="108">
        <v>1</v>
      </c>
      <c r="F952" s="109">
        <v>270400</v>
      </c>
      <c r="G952" s="110">
        <v>0.06</v>
      </c>
      <c r="H952" s="112">
        <f>F952*G952</f>
        <v>16224</v>
      </c>
      <c r="I952" s="95"/>
    </row>
    <row r="953" spans="2:9" hidden="1" x14ac:dyDescent="0.25">
      <c r="B953" s="106"/>
      <c r="C953" s="107"/>
      <c r="D953" s="108"/>
      <c r="E953" s="108"/>
      <c r="F953" s="109"/>
      <c r="G953" s="110"/>
      <c r="H953" s="112">
        <f t="shared" ref="H953:H957" si="48">ROUND(IF(N(E953)&gt;0,PRODUCT(E953,F953)/G953,0),0)</f>
        <v>0</v>
      </c>
      <c r="I953" s="95"/>
    </row>
    <row r="954" spans="2:9" hidden="1" x14ac:dyDescent="0.25">
      <c r="B954" s="106"/>
      <c r="C954" s="107"/>
      <c r="D954" s="108"/>
      <c r="E954" s="108"/>
      <c r="F954" s="109"/>
      <c r="G954" s="110"/>
      <c r="H954" s="112">
        <f t="shared" si="48"/>
        <v>0</v>
      </c>
      <c r="I954" s="95"/>
    </row>
    <row r="955" spans="2:9" hidden="1" x14ac:dyDescent="0.25">
      <c r="B955" s="106"/>
      <c r="C955" s="107"/>
      <c r="D955" s="108"/>
      <c r="E955" s="108"/>
      <c r="F955" s="109"/>
      <c r="G955" s="110"/>
      <c r="H955" s="112">
        <f t="shared" si="48"/>
        <v>0</v>
      </c>
      <c r="I955" s="95"/>
    </row>
    <row r="956" spans="2:9" hidden="1" x14ac:dyDescent="0.25">
      <c r="B956" s="106"/>
      <c r="C956" s="107"/>
      <c r="D956" s="108"/>
      <c r="E956" s="108"/>
      <c r="F956" s="109"/>
      <c r="G956" s="110"/>
      <c r="H956" s="112">
        <f t="shared" si="48"/>
        <v>0</v>
      </c>
      <c r="I956" s="95"/>
    </row>
    <row r="957" spans="2:9" ht="15.75" hidden="1" thickBot="1" x14ac:dyDescent="0.3">
      <c r="B957" s="113"/>
      <c r="C957" s="114"/>
      <c r="D957" s="115"/>
      <c r="E957" s="115"/>
      <c r="F957" s="116"/>
      <c r="G957" s="117"/>
      <c r="H957" s="118">
        <f t="shared" si="48"/>
        <v>0</v>
      </c>
      <c r="I957" s="119">
        <f>SUM(H951:H957)</f>
        <v>51923.700000000004</v>
      </c>
    </row>
    <row r="958" spans="2:9" ht="15.75" hidden="1" thickBot="1" x14ac:dyDescent="0.3">
      <c r="B958" s="92"/>
      <c r="C958" s="120"/>
      <c r="D958" s="121"/>
      <c r="E958" s="120"/>
      <c r="F958" s="120"/>
      <c r="G958" s="121"/>
      <c r="H958" s="122"/>
      <c r="I958" s="95"/>
    </row>
    <row r="959" spans="2:9" ht="15.75" hidden="1" thickBot="1" x14ac:dyDescent="0.3">
      <c r="B959" s="97" t="s">
        <v>83</v>
      </c>
      <c r="C959" s="98" t="s">
        <v>93</v>
      </c>
      <c r="D959" s="98" t="s">
        <v>82</v>
      </c>
      <c r="E959" s="98" t="s">
        <v>85</v>
      </c>
      <c r="F959" s="98" t="s">
        <v>94</v>
      </c>
      <c r="G959" s="98" t="s">
        <v>95</v>
      </c>
      <c r="H959" s="99" t="s">
        <v>88</v>
      </c>
      <c r="I959" s="95"/>
    </row>
    <row r="960" spans="2:9" hidden="1" x14ac:dyDescent="0.25">
      <c r="B960" s="100"/>
      <c r="C960" s="123" t="s">
        <v>175</v>
      </c>
      <c r="D960" s="124" t="s">
        <v>162</v>
      </c>
      <c r="E960" s="126">
        <v>0.25</v>
      </c>
      <c r="F960" s="109">
        <v>85000</v>
      </c>
      <c r="H960" s="127">
        <f t="shared" ref="H960:H972" si="49">F960*E960</f>
        <v>21250</v>
      </c>
      <c r="I960" s="95"/>
    </row>
    <row r="961" spans="2:9" hidden="1" x14ac:dyDescent="0.25">
      <c r="B961" s="106"/>
      <c r="C961" s="128" t="s">
        <v>204</v>
      </c>
      <c r="D961" s="129" t="s">
        <v>172</v>
      </c>
      <c r="E961" s="126">
        <v>0.12</v>
      </c>
      <c r="F961" s="131">
        <v>8427</v>
      </c>
      <c r="H961" s="127">
        <f t="shared" si="49"/>
        <v>1011.24</v>
      </c>
      <c r="I961" s="95"/>
    </row>
    <row r="962" spans="2:9" hidden="1" x14ac:dyDescent="0.25">
      <c r="B962" s="106"/>
      <c r="C962" s="128" t="s">
        <v>137</v>
      </c>
      <c r="D962" s="129" t="s">
        <v>4</v>
      </c>
      <c r="E962" s="126">
        <v>3.8</v>
      </c>
      <c r="F962" s="131">
        <v>16900</v>
      </c>
      <c r="H962" s="127">
        <f t="shared" si="49"/>
        <v>64220</v>
      </c>
      <c r="I962" s="95"/>
    </row>
    <row r="963" spans="2:9" hidden="1" x14ac:dyDescent="0.25">
      <c r="B963" s="106"/>
      <c r="C963" s="128" t="s">
        <v>167</v>
      </c>
      <c r="D963" s="129" t="s">
        <v>12</v>
      </c>
      <c r="E963" s="126">
        <v>0.38</v>
      </c>
      <c r="F963" s="131">
        <v>564172</v>
      </c>
      <c r="H963" s="127">
        <f t="shared" si="49"/>
        <v>214385.36000000002</v>
      </c>
      <c r="I963" s="95"/>
    </row>
    <row r="964" spans="2:9" hidden="1" x14ac:dyDescent="0.25">
      <c r="B964" s="106"/>
      <c r="C964" s="128" t="s">
        <v>202</v>
      </c>
      <c r="D964" s="129" t="s">
        <v>172</v>
      </c>
      <c r="E964" s="126">
        <v>5</v>
      </c>
      <c r="F964" s="131">
        <v>7854</v>
      </c>
      <c r="H964" s="127">
        <f t="shared" si="49"/>
        <v>39270</v>
      </c>
      <c r="I964" s="95"/>
    </row>
    <row r="965" spans="2:9" hidden="1" x14ac:dyDescent="0.25">
      <c r="B965" s="106"/>
      <c r="C965" s="128" t="s">
        <v>200</v>
      </c>
      <c r="D965" s="129" t="s">
        <v>12</v>
      </c>
      <c r="E965" s="126">
        <v>7.0000000000000007E-2</v>
      </c>
      <c r="F965" s="131">
        <v>484766</v>
      </c>
      <c r="H965" s="127">
        <f t="shared" si="49"/>
        <v>33933.620000000003</v>
      </c>
      <c r="I965" s="95"/>
    </row>
    <row r="966" spans="2:9" hidden="1" x14ac:dyDescent="0.25">
      <c r="B966" s="106"/>
      <c r="C966" s="192"/>
      <c r="D966" s="129"/>
      <c r="E966" s="126"/>
      <c r="F966" s="131"/>
      <c r="H966" s="127">
        <f t="shared" si="49"/>
        <v>0</v>
      </c>
      <c r="I966" s="95"/>
    </row>
    <row r="967" spans="2:9" hidden="1" x14ac:dyDescent="0.25">
      <c r="B967" s="106"/>
      <c r="C967" s="128"/>
      <c r="D967" s="129"/>
      <c r="E967" s="126"/>
      <c r="F967" s="131"/>
      <c r="H967" s="127">
        <f t="shared" si="49"/>
        <v>0</v>
      </c>
      <c r="I967" s="95"/>
    </row>
    <row r="968" spans="2:9" hidden="1" x14ac:dyDescent="0.25">
      <c r="B968" s="106"/>
      <c r="C968" s="128"/>
      <c r="D968" s="129"/>
      <c r="E968" s="132"/>
      <c r="F968" s="131"/>
      <c r="G968" s="126"/>
      <c r="H968" s="127">
        <f t="shared" si="49"/>
        <v>0</v>
      </c>
      <c r="I968" s="95"/>
    </row>
    <row r="969" spans="2:9" hidden="1" x14ac:dyDescent="0.25">
      <c r="B969" s="106"/>
      <c r="C969" s="128"/>
      <c r="D969" s="129"/>
      <c r="E969" s="132"/>
      <c r="F969" s="131"/>
      <c r="G969" s="126"/>
      <c r="H969" s="127">
        <f t="shared" si="49"/>
        <v>0</v>
      </c>
      <c r="I969" s="95"/>
    </row>
    <row r="970" spans="2:9" hidden="1" x14ac:dyDescent="0.25">
      <c r="B970" s="106"/>
      <c r="C970" s="128"/>
      <c r="D970" s="129"/>
      <c r="E970" s="132"/>
      <c r="F970" s="131"/>
      <c r="G970" s="126"/>
      <c r="H970" s="127">
        <f t="shared" si="49"/>
        <v>0</v>
      </c>
      <c r="I970" s="95"/>
    </row>
    <row r="971" spans="2:9" hidden="1" x14ac:dyDescent="0.25">
      <c r="B971" s="106"/>
      <c r="C971" s="128"/>
      <c r="D971" s="129"/>
      <c r="E971" s="132"/>
      <c r="F971" s="131"/>
      <c r="G971" s="126"/>
      <c r="H971" s="127">
        <f t="shared" si="49"/>
        <v>0</v>
      </c>
      <c r="I971" s="95"/>
    </row>
    <row r="972" spans="2:9" ht="15.75" hidden="1" thickBot="1" x14ac:dyDescent="0.3">
      <c r="B972" s="113"/>
      <c r="C972" s="133"/>
      <c r="D972" s="134"/>
      <c r="E972" s="135"/>
      <c r="F972" s="136"/>
      <c r="G972" s="137"/>
      <c r="H972" s="127">
        <f t="shared" si="49"/>
        <v>0</v>
      </c>
      <c r="I972" s="119">
        <f>SUM(H960:H972)</f>
        <v>374070.22000000003</v>
      </c>
    </row>
    <row r="973" spans="2:9" ht="15.75" hidden="1" thickBot="1" x14ac:dyDescent="0.3">
      <c r="B973" s="139"/>
      <c r="C973" s="120"/>
      <c r="D973" s="120"/>
      <c r="E973" s="120"/>
      <c r="F973" s="120"/>
      <c r="G973" s="121"/>
      <c r="H973" s="122"/>
      <c r="I973" s="95"/>
    </row>
    <row r="974" spans="2:9" ht="15.75" hidden="1" thickBot="1" x14ac:dyDescent="0.3">
      <c r="B974" s="97" t="s">
        <v>83</v>
      </c>
      <c r="C974" s="98" t="s">
        <v>101</v>
      </c>
      <c r="D974" s="98" t="s">
        <v>82</v>
      </c>
      <c r="E974" s="98" t="s">
        <v>85</v>
      </c>
      <c r="F974" s="98" t="s">
        <v>94</v>
      </c>
      <c r="G974" s="98" t="s">
        <v>102</v>
      </c>
      <c r="H974" s="99" t="s">
        <v>88</v>
      </c>
      <c r="I974" s="95"/>
    </row>
    <row r="975" spans="2:9" hidden="1" x14ac:dyDescent="0.25">
      <c r="B975" s="100"/>
      <c r="C975" s="140"/>
      <c r="D975" s="141"/>
      <c r="E975" s="142"/>
      <c r="F975" s="143"/>
      <c r="G975" s="144"/>
      <c r="H975" s="145">
        <f>ROUND(IF(N(E975)&gt;0,PRODUCT(E975:G975),0),0)</f>
        <v>0</v>
      </c>
      <c r="I975" s="95"/>
    </row>
    <row r="976" spans="2:9" hidden="1" x14ac:dyDescent="0.25">
      <c r="B976" s="106"/>
      <c r="C976" s="128"/>
      <c r="D976" s="129"/>
      <c r="E976" s="132"/>
      <c r="F976" s="131"/>
      <c r="G976" s="126"/>
      <c r="H976" s="127">
        <f t="shared" ref="H976:H980" si="50">ROUND(IF(N(E976)&gt;0,PRODUCT(E976:G976),0),0)</f>
        <v>0</v>
      </c>
      <c r="I976" s="95"/>
    </row>
    <row r="977" spans="2:9" hidden="1" x14ac:dyDescent="0.25">
      <c r="B977" s="106"/>
      <c r="C977" s="128"/>
      <c r="D977" s="129"/>
      <c r="E977" s="132"/>
      <c r="F977" s="131"/>
      <c r="G977" s="126"/>
      <c r="H977" s="127">
        <f t="shared" si="50"/>
        <v>0</v>
      </c>
      <c r="I977" s="95"/>
    </row>
    <row r="978" spans="2:9" hidden="1" x14ac:dyDescent="0.25">
      <c r="B978" s="106"/>
      <c r="C978" s="128"/>
      <c r="D978" s="129"/>
      <c r="E978" s="132"/>
      <c r="F978" s="131"/>
      <c r="G978" s="126"/>
      <c r="H978" s="127">
        <f t="shared" si="50"/>
        <v>0</v>
      </c>
      <c r="I978" s="95"/>
    </row>
    <row r="979" spans="2:9" hidden="1" x14ac:dyDescent="0.25">
      <c r="B979" s="106"/>
      <c r="C979" s="128"/>
      <c r="D979" s="129"/>
      <c r="E979" s="132"/>
      <c r="F979" s="131"/>
      <c r="G979" s="126"/>
      <c r="H979" s="127">
        <f t="shared" si="50"/>
        <v>0</v>
      </c>
      <c r="I979" s="95"/>
    </row>
    <row r="980" spans="2:9" ht="15.75" hidden="1" thickBot="1" x14ac:dyDescent="0.3">
      <c r="B980" s="113"/>
      <c r="C980" s="133"/>
      <c r="D980" s="134"/>
      <c r="E980" s="135"/>
      <c r="F980" s="136"/>
      <c r="G980" s="137"/>
      <c r="H980" s="138">
        <f t="shared" si="50"/>
        <v>0</v>
      </c>
      <c r="I980" s="146">
        <f>SUM(H975:H980)</f>
        <v>0</v>
      </c>
    </row>
    <row r="981" spans="2:9" ht="15.75" hidden="1" thickBot="1" x14ac:dyDescent="0.3">
      <c r="B981" s="139"/>
      <c r="C981" s="120"/>
      <c r="D981" s="120"/>
      <c r="E981" s="120"/>
      <c r="F981" s="120"/>
      <c r="G981" s="147"/>
      <c r="H981" s="148"/>
      <c r="I981" s="95"/>
    </row>
    <row r="982" spans="2:9" ht="15.75" hidden="1" thickBot="1" x14ac:dyDescent="0.3">
      <c r="B982" s="97" t="s">
        <v>83</v>
      </c>
      <c r="C982" s="98" t="s">
        <v>103</v>
      </c>
      <c r="D982" s="98" t="s">
        <v>118</v>
      </c>
      <c r="E982" s="98" t="s">
        <v>104</v>
      </c>
      <c r="F982" s="98" t="s">
        <v>105</v>
      </c>
      <c r="G982" s="98" t="s">
        <v>87</v>
      </c>
      <c r="H982" s="99" t="s">
        <v>88</v>
      </c>
      <c r="I982" s="95"/>
    </row>
    <row r="983" spans="2:9" hidden="1" x14ac:dyDescent="0.25">
      <c r="B983" s="100"/>
      <c r="C983" s="140" t="s">
        <v>128</v>
      </c>
      <c r="D983" s="149">
        <v>98009.25925925927</v>
      </c>
      <c r="E983" s="150">
        <v>1.9644068935041981</v>
      </c>
      <c r="F983" s="151">
        <v>192530.06451612906</v>
      </c>
      <c r="G983" s="142">
        <v>5</v>
      </c>
      <c r="H983" s="152">
        <f t="shared" ref="H983:H989" si="51">ROUND(IF(N(G983)&gt;0,PRODUCT(F983,1/G983),0),0)</f>
        <v>38506</v>
      </c>
      <c r="I983" s="95"/>
    </row>
    <row r="984" spans="2:9" hidden="1" x14ac:dyDescent="0.25">
      <c r="B984" s="106"/>
      <c r="C984" s="123" t="s">
        <v>130</v>
      </c>
      <c r="D984" s="154">
        <v>78407.407407407416</v>
      </c>
      <c r="E984" s="125">
        <v>1.9644068935041981</v>
      </c>
      <c r="F984" s="109">
        <v>154024.05161290325</v>
      </c>
      <c r="G984" s="126">
        <v>0.75</v>
      </c>
      <c r="H984" s="127">
        <f t="shared" si="51"/>
        <v>205365</v>
      </c>
      <c r="I984" s="95"/>
    </row>
    <row r="985" spans="2:9" hidden="1" x14ac:dyDescent="0.25">
      <c r="B985" s="106"/>
      <c r="C985" s="128" t="s">
        <v>132</v>
      </c>
      <c r="D985" s="154">
        <v>39203.703703703701</v>
      </c>
      <c r="E985" s="130">
        <v>2.1641894327883344</v>
      </c>
      <c r="F985" s="131">
        <v>84844.241281720431</v>
      </c>
      <c r="G985" s="126">
        <v>0.75</v>
      </c>
      <c r="H985" s="127">
        <f t="shared" si="51"/>
        <v>113126</v>
      </c>
      <c r="I985" s="95"/>
    </row>
    <row r="986" spans="2:9" hidden="1" x14ac:dyDescent="0.25">
      <c r="B986" s="106"/>
      <c r="C986" s="128"/>
      <c r="D986" s="154"/>
      <c r="E986" s="130"/>
      <c r="F986" s="131"/>
      <c r="G986" s="126"/>
      <c r="H986" s="127">
        <f t="shared" si="51"/>
        <v>0</v>
      </c>
      <c r="I986" s="95"/>
    </row>
    <row r="987" spans="2:9" hidden="1" x14ac:dyDescent="0.25">
      <c r="B987" s="155"/>
      <c r="C987" s="128"/>
      <c r="D987" s="154"/>
      <c r="E987" s="130"/>
      <c r="F987" s="131"/>
      <c r="G987" s="126"/>
      <c r="H987" s="127">
        <f t="shared" si="51"/>
        <v>0</v>
      </c>
      <c r="I987" s="95"/>
    </row>
    <row r="988" spans="2:9" hidden="1" x14ac:dyDescent="0.25">
      <c r="B988" s="155"/>
      <c r="C988" s="128"/>
      <c r="D988" s="154"/>
      <c r="E988" s="130"/>
      <c r="F988" s="131"/>
      <c r="G988" s="126"/>
      <c r="H988" s="127">
        <f t="shared" si="51"/>
        <v>0</v>
      </c>
      <c r="I988" s="95"/>
    </row>
    <row r="989" spans="2:9" ht="15.75" hidden="1" thickBot="1" x14ac:dyDescent="0.3">
      <c r="B989" s="156"/>
      <c r="C989" s="133"/>
      <c r="D989" s="157"/>
      <c r="E989" s="158"/>
      <c r="F989" s="136"/>
      <c r="G989" s="137"/>
      <c r="H989" s="138">
        <f t="shared" si="51"/>
        <v>0</v>
      </c>
      <c r="I989" s="146">
        <f>SUM(H983:H989)</f>
        <v>356997</v>
      </c>
    </row>
    <row r="990" spans="2:9" hidden="1" x14ac:dyDescent="0.25">
      <c r="B990" s="139"/>
      <c r="C990" s="93"/>
      <c r="D990" s="93"/>
      <c r="E990" s="93"/>
      <c r="F990" s="93"/>
      <c r="G990" s="94"/>
      <c r="H990" s="85"/>
      <c r="I990" s="95"/>
    </row>
    <row r="991" spans="2:9" ht="15.75" hidden="1" thickBot="1" x14ac:dyDescent="0.3">
      <c r="B991" s="139"/>
      <c r="C991" s="93"/>
      <c r="D991" s="93"/>
      <c r="E991" s="93"/>
      <c r="F991" s="159" t="s">
        <v>109</v>
      </c>
      <c r="G991" s="94"/>
      <c r="H991" s="85"/>
      <c r="I991" s="146">
        <f>ROUND(+I957+I972+I980+I989,0)</f>
        <v>782991</v>
      </c>
    </row>
    <row r="992" spans="2:9" ht="15.75" thickBot="1" x14ac:dyDescent="0.3">
      <c r="B992" s="168"/>
      <c r="C992" s="169"/>
      <c r="D992" s="169"/>
      <c r="E992" s="169"/>
      <c r="F992" s="169"/>
      <c r="G992" s="170"/>
      <c r="H992" s="164"/>
      <c r="I992" s="171"/>
    </row>
    <row r="993" spans="2:9" x14ac:dyDescent="0.25">
      <c r="B993" s="207" t="s">
        <v>205</v>
      </c>
      <c r="C993" s="208"/>
      <c r="D993" s="208"/>
      <c r="E993" s="208"/>
      <c r="F993" s="208"/>
      <c r="G993" s="208"/>
      <c r="H993" s="208"/>
      <c r="I993" s="209"/>
    </row>
    <row r="994" spans="2:9" x14ac:dyDescent="0.25">
      <c r="B994" s="184"/>
      <c r="C994" s="185"/>
      <c r="D994" s="185"/>
      <c r="E994" s="185"/>
      <c r="F994" s="185"/>
      <c r="G994" s="185"/>
      <c r="H994" s="185"/>
      <c r="I994" s="186"/>
    </row>
    <row r="995" spans="2:9" x14ac:dyDescent="0.25">
      <c r="B995" s="179"/>
      <c r="I995" s="180"/>
    </row>
    <row r="996" spans="2:9" x14ac:dyDescent="0.25">
      <c r="B996" s="179"/>
      <c r="I996" s="180"/>
    </row>
    <row r="997" spans="2:9" ht="45" customHeight="1" x14ac:dyDescent="0.25">
      <c r="B997" s="87" t="s">
        <v>2</v>
      </c>
      <c r="C997" s="88" t="s">
        <v>46</v>
      </c>
      <c r="D997" s="206" t="s">
        <v>68</v>
      </c>
      <c r="E997" s="206"/>
      <c r="F997" s="206"/>
      <c r="G997" s="88" t="s">
        <v>82</v>
      </c>
      <c r="H997" s="90" t="s">
        <v>4</v>
      </c>
      <c r="I997" s="91"/>
    </row>
    <row r="998" spans="2:9" ht="38.25" customHeight="1" x14ac:dyDescent="0.25">
      <c r="B998" s="92"/>
      <c r="C998" s="93"/>
      <c r="D998" s="93"/>
      <c r="E998" s="93"/>
      <c r="F998" s="93"/>
      <c r="G998" s="94"/>
      <c r="H998" s="85"/>
      <c r="I998" s="95"/>
    </row>
    <row r="999" spans="2:9" x14ac:dyDescent="0.25">
      <c r="B999" s="92"/>
      <c r="C999" s="93"/>
      <c r="D999" s="93"/>
      <c r="E999" s="93"/>
      <c r="F999" s="93"/>
      <c r="G999" s="94"/>
      <c r="H999" s="96"/>
      <c r="I999" s="95"/>
    </row>
    <row r="1000" spans="2:9" ht="15.75" thickBot="1" x14ac:dyDescent="0.3">
      <c r="B1000" s="92"/>
      <c r="C1000" s="93"/>
      <c r="D1000" s="93"/>
      <c r="E1000" s="93"/>
      <c r="F1000" s="93"/>
      <c r="G1000" s="94"/>
      <c r="H1000" s="85"/>
      <c r="I1000" s="95"/>
    </row>
    <row r="1001" spans="2:9" ht="15.75" thickBot="1" x14ac:dyDescent="0.3">
      <c r="B1001" s="97" t="s">
        <v>83</v>
      </c>
      <c r="C1001" s="98" t="s">
        <v>84</v>
      </c>
      <c r="D1001" s="98" t="s">
        <v>82</v>
      </c>
      <c r="E1001" s="98" t="s">
        <v>85</v>
      </c>
      <c r="F1001" s="98" t="s">
        <v>86</v>
      </c>
      <c r="G1001" s="98" t="s">
        <v>87</v>
      </c>
      <c r="H1001" s="99" t="s">
        <v>88</v>
      </c>
      <c r="I1001" s="95"/>
    </row>
    <row r="1002" spans="2:9" ht="15.75" thickBot="1" x14ac:dyDescent="0.3">
      <c r="B1002" s="100"/>
      <c r="C1002" s="101" t="s">
        <v>113</v>
      </c>
      <c r="D1002" s="102" t="s">
        <v>90</v>
      </c>
      <c r="E1002" s="102">
        <v>1</v>
      </c>
      <c r="F1002" s="103">
        <f>I1040</f>
        <v>7287.0137599999998</v>
      </c>
      <c r="G1002" s="104">
        <v>0.1</v>
      </c>
      <c r="H1002" s="105">
        <f>F1002*G1002</f>
        <v>728.70137599999998</v>
      </c>
      <c r="I1002" s="95"/>
    </row>
    <row r="1003" spans="2:9" ht="15.75" thickBot="1" x14ac:dyDescent="0.3">
      <c r="B1003" s="106"/>
      <c r="C1003" s="107"/>
      <c r="D1003" s="108"/>
      <c r="E1003" s="108"/>
      <c r="F1003" s="109"/>
      <c r="G1003" s="110"/>
      <c r="H1003" s="105"/>
      <c r="I1003" s="95"/>
    </row>
    <row r="1004" spans="2:9" x14ac:dyDescent="0.25">
      <c r="B1004" s="106"/>
      <c r="C1004" s="107"/>
      <c r="D1004" s="108"/>
      <c r="E1004" s="108"/>
      <c r="F1004" s="109"/>
      <c r="G1004" s="110"/>
      <c r="H1004" s="105"/>
      <c r="I1004" s="95"/>
    </row>
    <row r="1005" spans="2:9" x14ac:dyDescent="0.25">
      <c r="B1005" s="106"/>
      <c r="C1005" s="107"/>
      <c r="D1005" s="108"/>
      <c r="E1005" s="108"/>
      <c r="F1005" s="109"/>
      <c r="G1005" s="110"/>
      <c r="H1005" s="112">
        <f t="shared" ref="H1005:H1008" si="52">ROUND(IF(N(E1005)&gt;0,PRODUCT(E1005,F1005)/G1005,0),0)</f>
        <v>0</v>
      </c>
      <c r="I1005" s="95"/>
    </row>
    <row r="1006" spans="2:9" x14ac:dyDescent="0.25">
      <c r="B1006" s="106"/>
      <c r="C1006" s="107"/>
      <c r="D1006" s="108"/>
      <c r="E1006" s="108"/>
      <c r="F1006" s="109"/>
      <c r="G1006" s="110"/>
      <c r="H1006" s="112">
        <f t="shared" si="52"/>
        <v>0</v>
      </c>
      <c r="I1006" s="95"/>
    </row>
    <row r="1007" spans="2:9" ht="15.75" thickBot="1" x14ac:dyDescent="0.3">
      <c r="B1007" s="106"/>
      <c r="C1007" s="107"/>
      <c r="D1007" s="108"/>
      <c r="E1007" s="108"/>
      <c r="F1007" s="109"/>
      <c r="G1007" s="110"/>
      <c r="H1007" s="112">
        <f t="shared" si="52"/>
        <v>0</v>
      </c>
      <c r="I1007" s="95"/>
    </row>
    <row r="1008" spans="2:9" ht="15.75" thickBot="1" x14ac:dyDescent="0.3">
      <c r="B1008" s="113"/>
      <c r="C1008" s="114"/>
      <c r="D1008" s="115"/>
      <c r="E1008" s="115"/>
      <c r="F1008" s="116"/>
      <c r="G1008" s="117"/>
      <c r="H1008" s="118">
        <f t="shared" si="52"/>
        <v>0</v>
      </c>
      <c r="I1008" s="119">
        <f>SUM(H1002:H1008)</f>
        <v>728.70137599999998</v>
      </c>
    </row>
    <row r="1009" spans="2:9" ht="15.75" thickBot="1" x14ac:dyDescent="0.3">
      <c r="B1009" s="92"/>
      <c r="C1009" s="120"/>
      <c r="D1009" s="121"/>
      <c r="E1009" s="120"/>
      <c r="F1009" s="120"/>
      <c r="G1009" s="121"/>
      <c r="H1009" s="122"/>
      <c r="I1009" s="95"/>
    </row>
    <row r="1010" spans="2:9" ht="15.75" thickBot="1" x14ac:dyDescent="0.3">
      <c r="B1010" s="97" t="s">
        <v>83</v>
      </c>
      <c r="C1010" s="98" t="s">
        <v>93</v>
      </c>
      <c r="D1010" s="98" t="s">
        <v>82</v>
      </c>
      <c r="E1010" s="98" t="s">
        <v>85</v>
      </c>
      <c r="F1010" s="98" t="s">
        <v>94</v>
      </c>
      <c r="G1010" s="98" t="s">
        <v>95</v>
      </c>
      <c r="H1010" s="99" t="s">
        <v>88</v>
      </c>
      <c r="I1010" s="95"/>
    </row>
    <row r="1011" spans="2:9" x14ac:dyDescent="0.25">
      <c r="B1011" s="100"/>
      <c r="C1011" s="123" t="s">
        <v>208</v>
      </c>
      <c r="D1011" s="124" t="s">
        <v>8</v>
      </c>
      <c r="E1011" s="126">
        <v>1</v>
      </c>
      <c r="F1011" s="109">
        <v>151900</v>
      </c>
      <c r="H1011" s="127">
        <f>F1011*E1011</f>
        <v>151900</v>
      </c>
      <c r="I1011" s="95"/>
    </row>
    <row r="1012" spans="2:9" x14ac:dyDescent="0.25">
      <c r="B1012" s="106"/>
      <c r="C1012" s="128" t="s">
        <v>209</v>
      </c>
      <c r="D1012" s="129" t="s">
        <v>4</v>
      </c>
      <c r="E1012" s="126">
        <v>7.0000000000000007E-2</v>
      </c>
      <c r="F1012" s="131">
        <v>28166</v>
      </c>
      <c r="H1012" s="127">
        <f>F1012*E1012</f>
        <v>1971.6200000000001</v>
      </c>
      <c r="I1012" s="95"/>
    </row>
    <row r="1013" spans="2:9" x14ac:dyDescent="0.25">
      <c r="B1013" s="106"/>
      <c r="C1013" s="128"/>
      <c r="D1013" s="129"/>
      <c r="E1013" s="126"/>
      <c r="F1013" s="131"/>
      <c r="H1013" s="127">
        <f t="shared" ref="H1013:H1014" si="53">F1013*E1013</f>
        <v>0</v>
      </c>
      <c r="I1013" s="95"/>
    </row>
    <row r="1014" spans="2:9" x14ac:dyDescent="0.25">
      <c r="B1014" s="106"/>
      <c r="C1014" s="128"/>
      <c r="D1014" s="129"/>
      <c r="E1014" s="126"/>
      <c r="F1014" s="131"/>
      <c r="H1014" s="127">
        <f t="shared" si="53"/>
        <v>0</v>
      </c>
      <c r="I1014" s="95"/>
    </row>
    <row r="1015" spans="2:9" x14ac:dyDescent="0.25">
      <c r="B1015" s="106"/>
      <c r="C1015" s="128"/>
      <c r="D1015" s="129"/>
      <c r="E1015" s="126"/>
      <c r="F1015" s="131"/>
      <c r="H1015" s="127"/>
      <c r="I1015" s="95"/>
    </row>
    <row r="1016" spans="2:9" x14ac:dyDescent="0.25">
      <c r="B1016" s="106"/>
      <c r="C1016" s="128"/>
      <c r="D1016" s="129"/>
      <c r="E1016" s="126"/>
      <c r="F1016" s="131"/>
      <c r="H1016" s="127"/>
      <c r="I1016" s="95"/>
    </row>
    <row r="1017" spans="2:9" x14ac:dyDescent="0.25">
      <c r="B1017" s="106"/>
      <c r="C1017" s="192"/>
      <c r="D1017" s="129"/>
      <c r="E1017" s="126"/>
      <c r="F1017" s="131"/>
      <c r="H1017" s="127"/>
      <c r="I1017" s="95"/>
    </row>
    <row r="1018" spans="2:9" x14ac:dyDescent="0.25">
      <c r="B1018" s="106"/>
      <c r="C1018" s="128"/>
      <c r="D1018" s="129"/>
      <c r="E1018" s="126"/>
      <c r="F1018" s="131"/>
      <c r="H1018" s="127"/>
      <c r="I1018" s="95"/>
    </row>
    <row r="1019" spans="2:9" x14ac:dyDescent="0.25">
      <c r="B1019" s="106"/>
      <c r="C1019" s="128"/>
      <c r="D1019" s="129"/>
      <c r="E1019" s="132"/>
      <c r="F1019" s="131"/>
      <c r="G1019" s="126"/>
      <c r="H1019" s="127"/>
      <c r="I1019" s="95"/>
    </row>
    <row r="1020" spans="2:9" x14ac:dyDescent="0.25">
      <c r="B1020" s="106"/>
      <c r="C1020" s="128"/>
      <c r="D1020" s="129"/>
      <c r="E1020" s="132"/>
      <c r="F1020" s="131"/>
      <c r="G1020" s="126"/>
      <c r="H1020" s="127"/>
      <c r="I1020" s="95"/>
    </row>
    <row r="1021" spans="2:9" x14ac:dyDescent="0.25">
      <c r="B1021" s="106"/>
      <c r="C1021" s="128"/>
      <c r="D1021" s="129"/>
      <c r="E1021" s="132"/>
      <c r="F1021" s="131"/>
      <c r="G1021" s="126"/>
      <c r="H1021" s="127"/>
      <c r="I1021" s="95"/>
    </row>
    <row r="1022" spans="2:9" ht="15.75" thickBot="1" x14ac:dyDescent="0.3">
      <c r="B1022" s="106"/>
      <c r="C1022" s="128"/>
      <c r="D1022" s="129"/>
      <c r="E1022" s="132"/>
      <c r="F1022" s="131"/>
      <c r="G1022" s="126"/>
      <c r="H1022" s="127"/>
      <c r="I1022" s="95"/>
    </row>
    <row r="1023" spans="2:9" ht="15.75" thickBot="1" x14ac:dyDescent="0.3">
      <c r="B1023" s="113"/>
      <c r="C1023" s="133"/>
      <c r="D1023" s="134"/>
      <c r="E1023" s="135"/>
      <c r="F1023" s="136"/>
      <c r="G1023" s="137"/>
      <c r="H1023" s="118"/>
      <c r="I1023" s="119">
        <f>SUM(H1011:H1023)</f>
        <v>153871.62</v>
      </c>
    </row>
    <row r="1024" spans="2:9" ht="15.75" thickBot="1" x14ac:dyDescent="0.3">
      <c r="B1024" s="139"/>
      <c r="C1024" s="120"/>
      <c r="D1024" s="120"/>
      <c r="E1024" s="120"/>
      <c r="F1024" s="120"/>
      <c r="G1024" s="121"/>
      <c r="H1024" s="122"/>
      <c r="I1024" s="95"/>
    </row>
    <row r="1025" spans="2:9" ht="15.75" thickBot="1" x14ac:dyDescent="0.3">
      <c r="B1025" s="97" t="s">
        <v>83</v>
      </c>
      <c r="C1025" s="98" t="s">
        <v>101</v>
      </c>
      <c r="D1025" s="98" t="s">
        <v>82</v>
      </c>
      <c r="E1025" s="98" t="s">
        <v>85</v>
      </c>
      <c r="F1025" s="98" t="s">
        <v>94</v>
      </c>
      <c r="G1025" s="98" t="s">
        <v>102</v>
      </c>
      <c r="H1025" s="99" t="s">
        <v>88</v>
      </c>
      <c r="I1025" s="95"/>
    </row>
    <row r="1026" spans="2:9" ht="15.75" thickBot="1" x14ac:dyDescent="0.3">
      <c r="B1026" s="100"/>
      <c r="C1026" s="107" t="s">
        <v>206</v>
      </c>
      <c r="D1026" s="108" t="s">
        <v>207</v>
      </c>
      <c r="E1026" s="108"/>
      <c r="F1026" s="109">
        <v>5195</v>
      </c>
      <c r="G1026" s="110">
        <v>0.2</v>
      </c>
      <c r="H1026" s="105">
        <f>F1026*G1026</f>
        <v>1039</v>
      </c>
      <c r="I1026" s="95"/>
    </row>
    <row r="1027" spans="2:9" x14ac:dyDescent="0.25">
      <c r="B1027" s="106"/>
      <c r="C1027" s="107" t="s">
        <v>116</v>
      </c>
      <c r="D1027" s="108" t="s">
        <v>117</v>
      </c>
      <c r="E1027" s="108"/>
      <c r="F1027" s="109">
        <v>270400</v>
      </c>
      <c r="G1027" s="110">
        <v>0.01</v>
      </c>
      <c r="H1027" s="105">
        <f>F1027*G1027</f>
        <v>2704</v>
      </c>
      <c r="I1027" s="95"/>
    </row>
    <row r="1028" spans="2:9" x14ac:dyDescent="0.25">
      <c r="B1028" s="106"/>
      <c r="C1028" s="128"/>
      <c r="D1028" s="129"/>
      <c r="E1028" s="132"/>
      <c r="F1028" s="131"/>
      <c r="G1028" s="126"/>
      <c r="H1028" s="127">
        <f t="shared" ref="H1028:H1031" si="54">ROUND(IF(N(E1028)&gt;0,PRODUCT(E1028:G1028),0),0)</f>
        <v>0</v>
      </c>
      <c r="I1028" s="95"/>
    </row>
    <row r="1029" spans="2:9" x14ac:dyDescent="0.25">
      <c r="B1029" s="106"/>
      <c r="C1029" s="128"/>
      <c r="D1029" s="129"/>
      <c r="E1029" s="132"/>
      <c r="F1029" s="131"/>
      <c r="G1029" s="126"/>
      <c r="H1029" s="127">
        <f t="shared" si="54"/>
        <v>0</v>
      </c>
      <c r="I1029" s="95"/>
    </row>
    <row r="1030" spans="2:9" ht="15.75" thickBot="1" x14ac:dyDescent="0.3">
      <c r="B1030" s="106"/>
      <c r="C1030" s="128"/>
      <c r="D1030" s="129"/>
      <c r="E1030" s="132"/>
      <c r="F1030" s="131"/>
      <c r="G1030" s="126"/>
      <c r="H1030" s="127">
        <f t="shared" si="54"/>
        <v>0</v>
      </c>
      <c r="I1030" s="95"/>
    </row>
    <row r="1031" spans="2:9" ht="15.75" thickBot="1" x14ac:dyDescent="0.3">
      <c r="B1031" s="113"/>
      <c r="C1031" s="133"/>
      <c r="D1031" s="134"/>
      <c r="E1031" s="135"/>
      <c r="F1031" s="136"/>
      <c r="G1031" s="137"/>
      <c r="H1031" s="138">
        <f t="shared" si="54"/>
        <v>0</v>
      </c>
      <c r="I1031" s="146">
        <f>SUM(H1026:H1031)</f>
        <v>3743</v>
      </c>
    </row>
    <row r="1032" spans="2:9" ht="15.75" thickBot="1" x14ac:dyDescent="0.3">
      <c r="B1032" s="139"/>
      <c r="C1032" s="120"/>
      <c r="D1032" s="120"/>
      <c r="E1032" s="120"/>
      <c r="F1032" s="120"/>
      <c r="G1032" s="147"/>
      <c r="H1032" s="148"/>
      <c r="I1032" s="95"/>
    </row>
    <row r="1033" spans="2:9" ht="15.75" thickBot="1" x14ac:dyDescent="0.3">
      <c r="B1033" s="97" t="s">
        <v>83</v>
      </c>
      <c r="C1033" s="98" t="s">
        <v>103</v>
      </c>
      <c r="D1033" s="98" t="s">
        <v>118</v>
      </c>
      <c r="E1033" s="98" t="s">
        <v>104</v>
      </c>
      <c r="F1033" s="98" t="s">
        <v>105</v>
      </c>
      <c r="G1033" s="98" t="s">
        <v>87</v>
      </c>
      <c r="H1033" s="99" t="s">
        <v>88</v>
      </c>
      <c r="I1033" s="95"/>
    </row>
    <row r="1034" spans="2:9" x14ac:dyDescent="0.25">
      <c r="B1034" s="100"/>
      <c r="C1034" s="140" t="s">
        <v>108</v>
      </c>
      <c r="D1034" s="149" t="s">
        <v>107</v>
      </c>
      <c r="E1034" s="150"/>
      <c r="F1034" s="151">
        <v>46097</v>
      </c>
      <c r="G1034" s="142">
        <v>0.15808</v>
      </c>
      <c r="H1034" s="152">
        <f>F1034*G1034</f>
        <v>7287.0137599999998</v>
      </c>
      <c r="I1034" s="95"/>
    </row>
    <row r="1035" spans="2:9" x14ac:dyDescent="0.25">
      <c r="B1035" s="106"/>
      <c r="C1035" s="123"/>
      <c r="D1035" s="154"/>
      <c r="E1035" s="125"/>
      <c r="F1035" s="109"/>
      <c r="G1035" s="126"/>
      <c r="H1035" s="127">
        <f t="shared" ref="H1035:H1040" si="55">ROUND(IF(N(G1035)&gt;0,PRODUCT(F1035,1/G1035),0),0)</f>
        <v>0</v>
      </c>
      <c r="I1035" s="95"/>
    </row>
    <row r="1036" spans="2:9" x14ac:dyDescent="0.25">
      <c r="B1036" s="106"/>
      <c r="C1036" s="128"/>
      <c r="D1036" s="154"/>
      <c r="E1036" s="130"/>
      <c r="F1036" s="131"/>
      <c r="G1036" s="126"/>
      <c r="H1036" s="127">
        <f t="shared" si="55"/>
        <v>0</v>
      </c>
      <c r="I1036" s="95"/>
    </row>
    <row r="1037" spans="2:9" x14ac:dyDescent="0.25">
      <c r="B1037" s="106"/>
      <c r="C1037" s="128"/>
      <c r="D1037" s="154"/>
      <c r="E1037" s="130"/>
      <c r="F1037" s="131"/>
      <c r="G1037" s="126"/>
      <c r="H1037" s="127">
        <f t="shared" si="55"/>
        <v>0</v>
      </c>
      <c r="I1037" s="95"/>
    </row>
    <row r="1038" spans="2:9" x14ac:dyDescent="0.25">
      <c r="B1038" s="155"/>
      <c r="C1038" s="128"/>
      <c r="D1038" s="154"/>
      <c r="E1038" s="130"/>
      <c r="F1038" s="131"/>
      <c r="G1038" s="126"/>
      <c r="H1038" s="127">
        <f t="shared" si="55"/>
        <v>0</v>
      </c>
      <c r="I1038" s="95"/>
    </row>
    <row r="1039" spans="2:9" ht="15.75" thickBot="1" x14ac:dyDescent="0.3">
      <c r="B1039" s="155"/>
      <c r="C1039" s="128"/>
      <c r="D1039" s="154"/>
      <c r="E1039" s="130"/>
      <c r="F1039" s="131"/>
      <c r="G1039" s="126"/>
      <c r="H1039" s="127">
        <f t="shared" si="55"/>
        <v>0</v>
      </c>
      <c r="I1039" s="95"/>
    </row>
    <row r="1040" spans="2:9" ht="15.75" thickBot="1" x14ac:dyDescent="0.3">
      <c r="B1040" s="156"/>
      <c r="C1040" s="133"/>
      <c r="D1040" s="157"/>
      <c r="E1040" s="158"/>
      <c r="F1040" s="136"/>
      <c r="G1040" s="137"/>
      <c r="H1040" s="138">
        <f t="shared" si="55"/>
        <v>0</v>
      </c>
      <c r="I1040" s="146">
        <f>SUM(H1034:H1040)</f>
        <v>7287.0137599999998</v>
      </c>
    </row>
    <row r="1041" spans="2:9" ht="15.75" thickBot="1" x14ac:dyDescent="0.3">
      <c r="B1041" s="139"/>
      <c r="C1041" s="93"/>
      <c r="D1041" s="93"/>
      <c r="E1041" s="93"/>
      <c r="F1041" s="93"/>
      <c r="G1041" s="94"/>
      <c r="H1041" s="85"/>
      <c r="I1041" s="95"/>
    </row>
    <row r="1042" spans="2:9" ht="15.75" thickBot="1" x14ac:dyDescent="0.3">
      <c r="B1042" s="139"/>
      <c r="C1042" s="93"/>
      <c r="D1042" s="93"/>
      <c r="E1042" s="93"/>
      <c r="F1042" s="159" t="s">
        <v>109</v>
      </c>
      <c r="G1042" s="94"/>
      <c r="H1042" s="85"/>
      <c r="I1042" s="146">
        <f>ROUND(+I1008+I1023+I1031+I1040,0)</f>
        <v>165630</v>
      </c>
    </row>
    <row r="1043" spans="2:9" ht="15.75" thickBot="1" x14ac:dyDescent="0.3">
      <c r="B1043" s="168"/>
      <c r="C1043" s="169"/>
      <c r="D1043" s="169"/>
      <c r="E1043" s="169"/>
      <c r="F1043" s="169"/>
      <c r="G1043" s="170"/>
      <c r="H1043" s="164"/>
      <c r="I1043" s="171"/>
    </row>
    <row r="1044" spans="2:9" ht="15.75" thickBot="1" x14ac:dyDescent="0.3">
      <c r="B1044" s="83"/>
      <c r="C1044" s="83"/>
      <c r="D1044" s="83"/>
      <c r="E1044" s="83"/>
      <c r="F1044" s="83"/>
      <c r="G1044" s="84"/>
      <c r="H1044" s="85"/>
      <c r="I1044" s="83"/>
    </row>
    <row r="1045" spans="2:9" x14ac:dyDescent="0.25">
      <c r="B1045" s="173"/>
      <c r="C1045" s="174"/>
      <c r="D1045" s="174"/>
      <c r="E1045" s="174"/>
      <c r="F1045" s="174"/>
      <c r="G1045" s="174"/>
      <c r="H1045" s="174"/>
      <c r="I1045" s="175"/>
    </row>
    <row r="1046" spans="2:9" ht="25.5" x14ac:dyDescent="0.25">
      <c r="B1046" s="87" t="s">
        <v>2</v>
      </c>
      <c r="C1046" s="88" t="s">
        <v>47</v>
      </c>
      <c r="D1046" s="89" t="s">
        <v>15</v>
      </c>
      <c r="E1046" s="89"/>
      <c r="F1046" s="89"/>
      <c r="G1046" s="88" t="s">
        <v>82</v>
      </c>
      <c r="H1046" s="90" t="s">
        <v>8</v>
      </c>
      <c r="I1046" s="91"/>
    </row>
    <row r="1047" spans="2:9" x14ac:dyDescent="0.25">
      <c r="B1047" s="92"/>
      <c r="C1047" s="93"/>
      <c r="D1047" s="93"/>
      <c r="E1047" s="93"/>
      <c r="F1047" s="93"/>
      <c r="G1047" s="94"/>
      <c r="H1047" s="85"/>
      <c r="I1047" s="95"/>
    </row>
    <row r="1048" spans="2:9" x14ac:dyDescent="0.25">
      <c r="B1048" s="92"/>
      <c r="C1048" s="93"/>
      <c r="D1048" s="93"/>
      <c r="E1048" s="93"/>
      <c r="F1048" s="93"/>
      <c r="G1048" s="94"/>
      <c r="H1048" s="96"/>
      <c r="I1048" s="95"/>
    </row>
    <row r="1049" spans="2:9" ht="15.75" thickBot="1" x14ac:dyDescent="0.3">
      <c r="B1049" s="92"/>
      <c r="C1049" s="93"/>
      <c r="D1049" s="93"/>
      <c r="E1049" s="93"/>
      <c r="F1049" s="93"/>
      <c r="G1049" s="94"/>
      <c r="H1049" s="85"/>
      <c r="I1049" s="95"/>
    </row>
    <row r="1050" spans="2:9" ht="15.75" thickBot="1" x14ac:dyDescent="0.3">
      <c r="B1050" s="97" t="s">
        <v>83</v>
      </c>
      <c r="C1050" s="98" t="s">
        <v>84</v>
      </c>
      <c r="D1050" s="98" t="s">
        <v>82</v>
      </c>
      <c r="E1050" s="98" t="s">
        <v>85</v>
      </c>
      <c r="F1050" s="98" t="s">
        <v>86</v>
      </c>
      <c r="G1050" s="98" t="s">
        <v>87</v>
      </c>
      <c r="H1050" s="99" t="s">
        <v>88</v>
      </c>
      <c r="I1050" s="95"/>
    </row>
    <row r="1051" spans="2:9" x14ac:dyDescent="0.25">
      <c r="B1051" s="100"/>
      <c r="C1051" s="101" t="s">
        <v>113</v>
      </c>
      <c r="D1051" s="102" t="s">
        <v>90</v>
      </c>
      <c r="E1051" s="102">
        <v>1</v>
      </c>
      <c r="F1051" s="103">
        <f>I1089</f>
        <v>4470.9480300000005</v>
      </c>
      <c r="G1051" s="104">
        <v>0.1</v>
      </c>
      <c r="H1051" s="105">
        <f>F1051*G1051</f>
        <v>447.09480300000007</v>
      </c>
      <c r="I1051" s="95"/>
    </row>
    <row r="1052" spans="2:9" x14ac:dyDescent="0.25">
      <c r="B1052" s="106"/>
      <c r="C1052" s="107"/>
      <c r="D1052" s="108"/>
      <c r="E1052" s="108"/>
      <c r="F1052" s="109"/>
      <c r="G1052" s="110"/>
      <c r="H1052" s="112">
        <f t="shared" ref="H1052:H1057" si="56">ROUND(IF(N(E1052)&gt;0,PRODUCT(E1052,F1052)/G1052,0),0)</f>
        <v>0</v>
      </c>
      <c r="I1052" s="95"/>
    </row>
    <row r="1053" spans="2:9" x14ac:dyDescent="0.25">
      <c r="B1053" s="106"/>
      <c r="C1053" s="107"/>
      <c r="D1053" s="108"/>
      <c r="E1053" s="108"/>
      <c r="F1053" s="109"/>
      <c r="G1053" s="110"/>
      <c r="H1053" s="112">
        <f t="shared" si="56"/>
        <v>0</v>
      </c>
      <c r="I1053" s="95"/>
    </row>
    <row r="1054" spans="2:9" x14ac:dyDescent="0.25">
      <c r="B1054" s="106"/>
      <c r="C1054" s="107"/>
      <c r="D1054" s="108"/>
      <c r="E1054" s="108"/>
      <c r="F1054" s="109"/>
      <c r="G1054" s="110"/>
      <c r="H1054" s="112">
        <f t="shared" si="56"/>
        <v>0</v>
      </c>
      <c r="I1054" s="95"/>
    </row>
    <row r="1055" spans="2:9" x14ac:dyDescent="0.25">
      <c r="B1055" s="106"/>
      <c r="C1055" s="107"/>
      <c r="D1055" s="108"/>
      <c r="E1055" s="108"/>
      <c r="F1055" s="109"/>
      <c r="G1055" s="110"/>
      <c r="H1055" s="112">
        <f t="shared" si="56"/>
        <v>0</v>
      </c>
      <c r="I1055" s="95"/>
    </row>
    <row r="1056" spans="2:9" ht="15.75" thickBot="1" x14ac:dyDescent="0.3">
      <c r="B1056" s="106"/>
      <c r="C1056" s="107"/>
      <c r="D1056" s="108"/>
      <c r="E1056" s="108"/>
      <c r="F1056" s="109"/>
      <c r="G1056" s="110"/>
      <c r="H1056" s="112">
        <f t="shared" si="56"/>
        <v>0</v>
      </c>
      <c r="I1056" s="95"/>
    </row>
    <row r="1057" spans="2:9" ht="15.75" thickBot="1" x14ac:dyDescent="0.3">
      <c r="B1057" s="113"/>
      <c r="C1057" s="114"/>
      <c r="D1057" s="115"/>
      <c r="E1057" s="115"/>
      <c r="F1057" s="116"/>
      <c r="G1057" s="117"/>
      <c r="H1057" s="118">
        <f t="shared" si="56"/>
        <v>0</v>
      </c>
      <c r="I1057" s="119">
        <f>SUM(H1051:H1057)</f>
        <v>447.09480300000007</v>
      </c>
    </row>
    <row r="1058" spans="2:9" ht="15.75" thickBot="1" x14ac:dyDescent="0.3">
      <c r="B1058" s="92"/>
      <c r="C1058" s="120"/>
      <c r="D1058" s="121"/>
      <c r="E1058" s="120"/>
      <c r="F1058" s="120"/>
      <c r="G1058" s="121"/>
      <c r="H1058" s="122"/>
      <c r="I1058" s="95"/>
    </row>
    <row r="1059" spans="2:9" ht="15.75" thickBot="1" x14ac:dyDescent="0.3">
      <c r="B1059" s="97" t="s">
        <v>83</v>
      </c>
      <c r="C1059" s="98" t="s">
        <v>93</v>
      </c>
      <c r="D1059" s="98" t="s">
        <v>82</v>
      </c>
      <c r="E1059" s="98" t="s">
        <v>85</v>
      </c>
      <c r="F1059" s="98" t="s">
        <v>94</v>
      </c>
      <c r="G1059" s="98" t="s">
        <v>95</v>
      </c>
      <c r="H1059" s="99" t="s">
        <v>88</v>
      </c>
      <c r="I1059" s="95"/>
    </row>
    <row r="1060" spans="2:9" x14ac:dyDescent="0.25">
      <c r="B1060" s="100"/>
      <c r="C1060" s="123"/>
      <c r="D1060" s="124"/>
      <c r="E1060" s="126"/>
      <c r="F1060" s="109"/>
      <c r="H1060" s="127">
        <f>F1060*E1060</f>
        <v>0</v>
      </c>
      <c r="I1060" s="95"/>
    </row>
    <row r="1061" spans="2:9" x14ac:dyDescent="0.25">
      <c r="B1061" s="106"/>
      <c r="C1061" s="128"/>
      <c r="D1061" s="129"/>
      <c r="E1061" s="126"/>
      <c r="F1061" s="131"/>
      <c r="H1061" s="127">
        <f t="shared" ref="H1061:H1063" si="57">F1061*E1061</f>
        <v>0</v>
      </c>
      <c r="I1061" s="95"/>
    </row>
    <row r="1062" spans="2:9" x14ac:dyDescent="0.25">
      <c r="B1062" s="106"/>
      <c r="C1062" s="128"/>
      <c r="D1062" s="129"/>
      <c r="E1062" s="126"/>
      <c r="F1062" s="131"/>
      <c r="H1062" s="127">
        <f t="shared" si="57"/>
        <v>0</v>
      </c>
      <c r="I1062" s="95"/>
    </row>
    <row r="1063" spans="2:9" x14ac:dyDescent="0.25">
      <c r="B1063" s="106"/>
      <c r="C1063" s="128"/>
      <c r="D1063" s="129"/>
      <c r="E1063" s="126"/>
      <c r="F1063" s="131"/>
      <c r="H1063" s="127">
        <f t="shared" si="57"/>
        <v>0</v>
      </c>
      <c r="I1063" s="95"/>
    </row>
    <row r="1064" spans="2:9" x14ac:dyDescent="0.25">
      <c r="B1064" s="106"/>
      <c r="C1064" s="128"/>
      <c r="D1064" s="129"/>
      <c r="E1064" s="126"/>
      <c r="F1064" s="131"/>
      <c r="H1064" s="127"/>
      <c r="I1064" s="95"/>
    </row>
    <row r="1065" spans="2:9" x14ac:dyDescent="0.25">
      <c r="B1065" s="106"/>
      <c r="C1065" s="128"/>
      <c r="D1065" s="129"/>
      <c r="E1065" s="126"/>
      <c r="F1065" s="131"/>
      <c r="H1065" s="127"/>
      <c r="I1065" s="95"/>
    </row>
    <row r="1066" spans="2:9" x14ac:dyDescent="0.25">
      <c r="B1066" s="106"/>
      <c r="C1066" s="192"/>
      <c r="D1066" s="129"/>
      <c r="E1066" s="126"/>
      <c r="F1066" s="131"/>
      <c r="H1066" s="127"/>
      <c r="I1066" s="95"/>
    </row>
    <row r="1067" spans="2:9" x14ac:dyDescent="0.25">
      <c r="B1067" s="106"/>
      <c r="C1067" s="128"/>
      <c r="D1067" s="129"/>
      <c r="E1067" s="126"/>
      <c r="F1067" s="131"/>
      <c r="H1067" s="127"/>
      <c r="I1067" s="95"/>
    </row>
    <row r="1068" spans="2:9" x14ac:dyDescent="0.25">
      <c r="B1068" s="106"/>
      <c r="C1068" s="128"/>
      <c r="D1068" s="129"/>
      <c r="E1068" s="132"/>
      <c r="F1068" s="131"/>
      <c r="G1068" s="126"/>
      <c r="H1068" s="127"/>
      <c r="I1068" s="95"/>
    </row>
    <row r="1069" spans="2:9" x14ac:dyDescent="0.25">
      <c r="B1069" s="106"/>
      <c r="C1069" s="128"/>
      <c r="D1069" s="129"/>
      <c r="E1069" s="132"/>
      <c r="F1069" s="131"/>
      <c r="G1069" s="126"/>
      <c r="H1069" s="127"/>
      <c r="I1069" s="95"/>
    </row>
    <row r="1070" spans="2:9" x14ac:dyDescent="0.25">
      <c r="B1070" s="106"/>
      <c r="C1070" s="128"/>
      <c r="D1070" s="129"/>
      <c r="E1070" s="132"/>
      <c r="F1070" s="131"/>
      <c r="G1070" s="126"/>
      <c r="H1070" s="127"/>
      <c r="I1070" s="95"/>
    </row>
    <row r="1071" spans="2:9" ht="15.75" thickBot="1" x14ac:dyDescent="0.3">
      <c r="B1071" s="106"/>
      <c r="C1071" s="128"/>
      <c r="D1071" s="129"/>
      <c r="E1071" s="132"/>
      <c r="F1071" s="131"/>
      <c r="G1071" s="126"/>
      <c r="H1071" s="127"/>
      <c r="I1071" s="95"/>
    </row>
    <row r="1072" spans="2:9" ht="15.75" thickBot="1" x14ac:dyDescent="0.3">
      <c r="B1072" s="113"/>
      <c r="C1072" s="133"/>
      <c r="D1072" s="134"/>
      <c r="E1072" s="135"/>
      <c r="F1072" s="136"/>
      <c r="G1072" s="137"/>
      <c r="H1072" s="118"/>
      <c r="I1072" s="119">
        <f>SUM(H1060:H1072)</f>
        <v>0</v>
      </c>
    </row>
    <row r="1073" spans="2:9" ht="15.75" thickBot="1" x14ac:dyDescent="0.3">
      <c r="B1073" s="139"/>
      <c r="C1073" s="120"/>
      <c r="D1073" s="120"/>
      <c r="E1073" s="120"/>
      <c r="F1073" s="120"/>
      <c r="G1073" s="121"/>
      <c r="H1073" s="122"/>
      <c r="I1073" s="95"/>
    </row>
    <row r="1074" spans="2:9" ht="15.75" thickBot="1" x14ac:dyDescent="0.3">
      <c r="B1074" s="97" t="s">
        <v>83</v>
      </c>
      <c r="C1074" s="98" t="s">
        <v>101</v>
      </c>
      <c r="D1074" s="98" t="s">
        <v>82</v>
      </c>
      <c r="E1074" s="98" t="s">
        <v>85</v>
      </c>
      <c r="F1074" s="98" t="s">
        <v>94</v>
      </c>
      <c r="G1074" s="98" t="s">
        <v>102</v>
      </c>
      <c r="H1074" s="99" t="s">
        <v>88</v>
      </c>
      <c r="I1074" s="95"/>
    </row>
    <row r="1075" spans="2:9" x14ac:dyDescent="0.25">
      <c r="B1075" s="100"/>
      <c r="C1075" s="140"/>
      <c r="D1075" s="141"/>
      <c r="E1075" s="142"/>
      <c r="F1075" s="143"/>
      <c r="G1075" s="144"/>
      <c r="H1075" s="145">
        <f>ROUND(IF(N(E1075)&gt;0,PRODUCT(E1075:G1075),0),0)</f>
        <v>0</v>
      </c>
      <c r="I1075" s="95"/>
    </row>
    <row r="1076" spans="2:9" x14ac:dyDescent="0.25">
      <c r="B1076" s="106"/>
      <c r="C1076" s="128"/>
      <c r="D1076" s="129"/>
      <c r="E1076" s="132"/>
      <c r="F1076" s="131"/>
      <c r="G1076" s="126"/>
      <c r="H1076" s="127">
        <f t="shared" ref="H1076:H1080" si="58">ROUND(IF(N(E1076)&gt;0,PRODUCT(E1076:G1076),0),0)</f>
        <v>0</v>
      </c>
      <c r="I1076" s="95"/>
    </row>
    <row r="1077" spans="2:9" x14ac:dyDescent="0.25">
      <c r="B1077" s="106"/>
      <c r="C1077" s="128"/>
      <c r="D1077" s="129"/>
      <c r="E1077" s="132"/>
      <c r="F1077" s="131"/>
      <c r="G1077" s="126"/>
      <c r="H1077" s="127">
        <f t="shared" si="58"/>
        <v>0</v>
      </c>
      <c r="I1077" s="95"/>
    </row>
    <row r="1078" spans="2:9" x14ac:dyDescent="0.25">
      <c r="B1078" s="106"/>
      <c r="C1078" s="128"/>
      <c r="D1078" s="129"/>
      <c r="E1078" s="132"/>
      <c r="F1078" s="131"/>
      <c r="G1078" s="126"/>
      <c r="H1078" s="127">
        <f t="shared" si="58"/>
        <v>0</v>
      </c>
      <c r="I1078" s="95"/>
    </row>
    <row r="1079" spans="2:9" ht="15.75" thickBot="1" x14ac:dyDescent="0.3">
      <c r="B1079" s="106"/>
      <c r="C1079" s="128"/>
      <c r="D1079" s="129"/>
      <c r="E1079" s="132"/>
      <c r="F1079" s="131"/>
      <c r="G1079" s="126"/>
      <c r="H1079" s="127">
        <f t="shared" si="58"/>
        <v>0</v>
      </c>
      <c r="I1079" s="95"/>
    </row>
    <row r="1080" spans="2:9" ht="15.75" thickBot="1" x14ac:dyDescent="0.3">
      <c r="B1080" s="113"/>
      <c r="C1080" s="133"/>
      <c r="D1080" s="134"/>
      <c r="E1080" s="135"/>
      <c r="F1080" s="136"/>
      <c r="G1080" s="137"/>
      <c r="H1080" s="138">
        <f t="shared" si="58"/>
        <v>0</v>
      </c>
      <c r="I1080" s="146">
        <f>SUM(H1075:H1080)</f>
        <v>0</v>
      </c>
    </row>
    <row r="1081" spans="2:9" ht="15.75" thickBot="1" x14ac:dyDescent="0.3">
      <c r="B1081" s="139"/>
      <c r="C1081" s="120"/>
      <c r="D1081" s="120"/>
      <c r="E1081" s="120"/>
      <c r="F1081" s="120"/>
      <c r="G1081" s="147"/>
      <c r="H1081" s="148"/>
      <c r="I1081" s="95"/>
    </row>
    <row r="1082" spans="2:9" ht="15.75" thickBot="1" x14ac:dyDescent="0.3">
      <c r="B1082" s="97" t="s">
        <v>83</v>
      </c>
      <c r="C1082" s="98" t="s">
        <v>103</v>
      </c>
      <c r="D1082" s="98" t="s">
        <v>118</v>
      </c>
      <c r="E1082" s="98" t="s">
        <v>104</v>
      </c>
      <c r="F1082" s="98" t="s">
        <v>105</v>
      </c>
      <c r="G1082" s="98" t="s">
        <v>87</v>
      </c>
      <c r="H1082" s="99" t="s">
        <v>88</v>
      </c>
      <c r="I1082" s="95"/>
    </row>
    <row r="1083" spans="2:9" x14ac:dyDescent="0.25">
      <c r="B1083" s="100"/>
      <c r="C1083" s="140" t="s">
        <v>108</v>
      </c>
      <c r="D1083" s="149" t="s">
        <v>107</v>
      </c>
      <c r="E1083" s="150"/>
      <c r="F1083" s="151">
        <v>46097</v>
      </c>
      <c r="G1083" s="142">
        <v>9.6990000000000007E-2</v>
      </c>
      <c r="H1083" s="152">
        <f>F1083*G1083</f>
        <v>4470.9480300000005</v>
      </c>
      <c r="I1083" s="95"/>
    </row>
    <row r="1084" spans="2:9" x14ac:dyDescent="0.25">
      <c r="B1084" s="106"/>
      <c r="C1084" s="123"/>
      <c r="D1084" s="154"/>
      <c r="E1084" s="125"/>
      <c r="F1084" s="109"/>
      <c r="G1084" s="126"/>
      <c r="H1084" s="127">
        <f t="shared" ref="H1084:H1089" si="59">ROUND(IF(N(G1084)&gt;0,PRODUCT(F1084,1/G1084),0),0)</f>
        <v>0</v>
      </c>
      <c r="I1084" s="95"/>
    </row>
    <row r="1085" spans="2:9" x14ac:dyDescent="0.25">
      <c r="B1085" s="106"/>
      <c r="C1085" s="128"/>
      <c r="D1085" s="154"/>
      <c r="E1085" s="130"/>
      <c r="F1085" s="131"/>
      <c r="G1085" s="126"/>
      <c r="H1085" s="127">
        <f t="shared" si="59"/>
        <v>0</v>
      </c>
      <c r="I1085" s="95"/>
    </row>
    <row r="1086" spans="2:9" x14ac:dyDescent="0.25">
      <c r="B1086" s="106"/>
      <c r="C1086" s="128"/>
      <c r="D1086" s="154"/>
      <c r="E1086" s="130"/>
      <c r="F1086" s="131"/>
      <c r="G1086" s="126"/>
      <c r="H1086" s="127">
        <f t="shared" si="59"/>
        <v>0</v>
      </c>
      <c r="I1086" s="95"/>
    </row>
    <row r="1087" spans="2:9" x14ac:dyDescent="0.25">
      <c r="B1087" s="155"/>
      <c r="C1087" s="128"/>
      <c r="D1087" s="154"/>
      <c r="E1087" s="130"/>
      <c r="F1087" s="131"/>
      <c r="G1087" s="126"/>
      <c r="H1087" s="127">
        <f t="shared" si="59"/>
        <v>0</v>
      </c>
      <c r="I1087" s="95"/>
    </row>
    <row r="1088" spans="2:9" ht="15.75" thickBot="1" x14ac:dyDescent="0.3">
      <c r="B1088" s="155"/>
      <c r="C1088" s="128"/>
      <c r="D1088" s="154"/>
      <c r="E1088" s="130"/>
      <c r="F1088" s="131"/>
      <c r="G1088" s="126"/>
      <c r="H1088" s="127">
        <f t="shared" si="59"/>
        <v>0</v>
      </c>
      <c r="I1088" s="95"/>
    </row>
    <row r="1089" spans="2:9" ht="15.75" thickBot="1" x14ac:dyDescent="0.3">
      <c r="B1089" s="156"/>
      <c r="C1089" s="133"/>
      <c r="D1089" s="157"/>
      <c r="E1089" s="158"/>
      <c r="F1089" s="136"/>
      <c r="G1089" s="137"/>
      <c r="H1089" s="138">
        <f t="shared" si="59"/>
        <v>0</v>
      </c>
      <c r="I1089" s="146">
        <f>SUM(H1083:H1089)</f>
        <v>4470.9480300000005</v>
      </c>
    </row>
    <row r="1090" spans="2:9" ht="15.75" thickBot="1" x14ac:dyDescent="0.3">
      <c r="B1090" s="139"/>
      <c r="C1090" s="93"/>
      <c r="D1090" s="93"/>
      <c r="E1090" s="93"/>
      <c r="F1090" s="93"/>
      <c r="G1090" s="94"/>
      <c r="H1090" s="85"/>
      <c r="I1090" s="95"/>
    </row>
    <row r="1091" spans="2:9" ht="15.75" thickBot="1" x14ac:dyDescent="0.3">
      <c r="B1091" s="139"/>
      <c r="C1091" s="93"/>
      <c r="D1091" s="93"/>
      <c r="E1091" s="93"/>
      <c r="F1091" s="159" t="s">
        <v>109</v>
      </c>
      <c r="G1091" s="94"/>
      <c r="H1091" s="85"/>
      <c r="I1091" s="146">
        <f>ROUND(+I1057+I1072+I1080+I1089,0)</f>
        <v>4918</v>
      </c>
    </row>
    <row r="1092" spans="2:9" ht="15.75" thickBot="1" x14ac:dyDescent="0.3">
      <c r="B1092" s="176"/>
      <c r="C1092" s="177"/>
      <c r="D1092" s="177"/>
      <c r="E1092" s="177"/>
      <c r="F1092" s="177"/>
      <c r="G1092" s="177"/>
      <c r="H1092" s="177"/>
      <c r="I1092" s="178"/>
    </row>
    <row r="1093" spans="2:9" ht="15.75" thickBot="1" x14ac:dyDescent="0.3"/>
    <row r="1094" spans="2:9" x14ac:dyDescent="0.25">
      <c r="B1094" s="173"/>
      <c r="C1094" s="174"/>
      <c r="D1094" s="174"/>
      <c r="E1094" s="174"/>
      <c r="F1094" s="174"/>
      <c r="G1094" s="174"/>
      <c r="H1094" s="174"/>
      <c r="I1094" s="175"/>
    </row>
    <row r="1095" spans="2:9" ht="25.5" customHeight="1" x14ac:dyDescent="0.25">
      <c r="B1095" s="87" t="s">
        <v>2</v>
      </c>
      <c r="C1095" s="88" t="s">
        <v>48</v>
      </c>
      <c r="D1095" s="206" t="s">
        <v>210</v>
      </c>
      <c r="E1095" s="206"/>
      <c r="F1095" s="206"/>
      <c r="G1095" s="88" t="s">
        <v>82</v>
      </c>
      <c r="H1095" s="90" t="s">
        <v>8</v>
      </c>
      <c r="I1095" s="91"/>
    </row>
    <row r="1096" spans="2:9" x14ac:dyDescent="0.25">
      <c r="B1096" s="92"/>
      <c r="C1096" s="93"/>
      <c r="D1096" s="93"/>
      <c r="E1096" s="93"/>
      <c r="F1096" s="93"/>
      <c r="G1096" s="94"/>
      <c r="H1096" s="85"/>
      <c r="I1096" s="95"/>
    </row>
    <row r="1097" spans="2:9" x14ac:dyDescent="0.25">
      <c r="B1097" s="92"/>
      <c r="C1097" s="93"/>
      <c r="D1097" s="93"/>
      <c r="E1097" s="93"/>
      <c r="F1097" s="93"/>
      <c r="G1097" s="94"/>
      <c r="H1097" s="96"/>
      <c r="I1097" s="95"/>
    </row>
    <row r="1098" spans="2:9" ht="15.75" thickBot="1" x14ac:dyDescent="0.3">
      <c r="B1098" s="92"/>
      <c r="C1098" s="93"/>
      <c r="D1098" s="93"/>
      <c r="E1098" s="93"/>
      <c r="F1098" s="93"/>
      <c r="G1098" s="94"/>
      <c r="H1098" s="85"/>
      <c r="I1098" s="95"/>
    </row>
    <row r="1099" spans="2:9" ht="15.75" thickBot="1" x14ac:dyDescent="0.3">
      <c r="B1099" s="97" t="s">
        <v>83</v>
      </c>
      <c r="C1099" s="98" t="s">
        <v>84</v>
      </c>
      <c r="D1099" s="98" t="s">
        <v>82</v>
      </c>
      <c r="E1099" s="98" t="s">
        <v>85</v>
      </c>
      <c r="F1099" s="98" t="s">
        <v>86</v>
      </c>
      <c r="G1099" s="98" t="s">
        <v>87</v>
      </c>
      <c r="H1099" s="99" t="s">
        <v>88</v>
      </c>
      <c r="I1099" s="95"/>
    </row>
    <row r="1100" spans="2:9" x14ac:dyDescent="0.25">
      <c r="B1100" s="100"/>
      <c r="C1100" s="101" t="s">
        <v>113</v>
      </c>
      <c r="D1100" s="102" t="s">
        <v>90</v>
      </c>
      <c r="E1100" s="102"/>
      <c r="F1100" s="103">
        <f>I1138</f>
        <v>2765.8199999999997</v>
      </c>
      <c r="G1100" s="104">
        <v>0.1</v>
      </c>
      <c r="H1100" s="105">
        <f>F1100*G1100</f>
        <v>276.58199999999999</v>
      </c>
      <c r="I1100" s="95"/>
    </row>
    <row r="1101" spans="2:9" x14ac:dyDescent="0.25">
      <c r="B1101" s="106"/>
      <c r="C1101" s="107"/>
      <c r="D1101" s="108"/>
      <c r="E1101" s="108"/>
      <c r="F1101" s="109"/>
      <c r="G1101" s="110"/>
      <c r="H1101" s="112"/>
      <c r="I1101" s="95"/>
    </row>
    <row r="1102" spans="2:9" x14ac:dyDescent="0.25">
      <c r="B1102" s="106"/>
      <c r="C1102" s="107"/>
      <c r="D1102" s="108"/>
      <c r="E1102" s="108"/>
      <c r="F1102" s="109"/>
      <c r="G1102" s="110"/>
      <c r="H1102" s="112">
        <f t="shared" ref="H1102:H1106" si="60">ROUND(IF(N(E1102)&gt;0,PRODUCT(E1102,F1102)/G1102,0),0)</f>
        <v>0</v>
      </c>
      <c r="I1102" s="95"/>
    </row>
    <row r="1103" spans="2:9" x14ac:dyDescent="0.25">
      <c r="B1103" s="106"/>
      <c r="C1103" s="107"/>
      <c r="D1103" s="108"/>
      <c r="E1103" s="108"/>
      <c r="F1103" s="109"/>
      <c r="G1103" s="110"/>
      <c r="H1103" s="112">
        <f t="shared" si="60"/>
        <v>0</v>
      </c>
      <c r="I1103" s="95"/>
    </row>
    <row r="1104" spans="2:9" x14ac:dyDescent="0.25">
      <c r="B1104" s="106"/>
      <c r="C1104" s="107"/>
      <c r="D1104" s="108"/>
      <c r="E1104" s="108"/>
      <c r="F1104" s="109"/>
      <c r="G1104" s="110"/>
      <c r="H1104" s="112">
        <f t="shared" si="60"/>
        <v>0</v>
      </c>
      <c r="I1104" s="95"/>
    </row>
    <row r="1105" spans="2:9" ht="15.75" thickBot="1" x14ac:dyDescent="0.3">
      <c r="B1105" s="106"/>
      <c r="C1105" s="107"/>
      <c r="D1105" s="108"/>
      <c r="E1105" s="108"/>
      <c r="F1105" s="109"/>
      <c r="G1105" s="110"/>
      <c r="H1105" s="112">
        <f t="shared" si="60"/>
        <v>0</v>
      </c>
      <c r="I1105" s="95"/>
    </row>
    <row r="1106" spans="2:9" ht="15.75" thickBot="1" x14ac:dyDescent="0.3">
      <c r="B1106" s="113"/>
      <c r="C1106" s="114"/>
      <c r="D1106" s="115"/>
      <c r="E1106" s="115"/>
      <c r="F1106" s="116"/>
      <c r="G1106" s="117"/>
      <c r="H1106" s="118">
        <f t="shared" si="60"/>
        <v>0</v>
      </c>
      <c r="I1106" s="119">
        <f>SUM(H1100:H1106)</f>
        <v>276.58199999999999</v>
      </c>
    </row>
    <row r="1107" spans="2:9" ht="15.75" thickBot="1" x14ac:dyDescent="0.3">
      <c r="B1107" s="92"/>
      <c r="C1107" s="120"/>
      <c r="D1107" s="121"/>
      <c r="E1107" s="120"/>
      <c r="F1107" s="120"/>
      <c r="G1107" s="121"/>
      <c r="H1107" s="122"/>
      <c r="I1107" s="95"/>
    </row>
    <row r="1108" spans="2:9" ht="15.75" thickBot="1" x14ac:dyDescent="0.3">
      <c r="B1108" s="97" t="s">
        <v>83</v>
      </c>
      <c r="C1108" s="98" t="s">
        <v>93</v>
      </c>
      <c r="D1108" s="98" t="s">
        <v>82</v>
      </c>
      <c r="E1108" s="98" t="s">
        <v>85</v>
      </c>
      <c r="F1108" s="98" t="s">
        <v>94</v>
      </c>
      <c r="G1108" s="98" t="s">
        <v>95</v>
      </c>
      <c r="H1108" s="99" t="s">
        <v>88</v>
      </c>
      <c r="I1108" s="95"/>
    </row>
    <row r="1109" spans="2:9" x14ac:dyDescent="0.25">
      <c r="B1109" s="100"/>
      <c r="C1109" s="153" t="s">
        <v>211</v>
      </c>
      <c r="D1109" s="108" t="s">
        <v>212</v>
      </c>
      <c r="E1109" s="108"/>
      <c r="F1109" s="109">
        <v>800</v>
      </c>
      <c r="G1109" s="110">
        <v>1</v>
      </c>
      <c r="H1109" s="105">
        <f>F1109*G1109</f>
        <v>800</v>
      </c>
      <c r="I1109" s="95"/>
    </row>
    <row r="1110" spans="2:9" x14ac:dyDescent="0.25">
      <c r="B1110" s="106"/>
      <c r="C1110" s="128"/>
      <c r="D1110" s="129"/>
      <c r="E1110" s="126"/>
      <c r="F1110" s="131"/>
      <c r="H1110" s="127">
        <f t="shared" ref="H1110:H1112" si="61">F1110*E1110</f>
        <v>0</v>
      </c>
      <c r="I1110" s="95"/>
    </row>
    <row r="1111" spans="2:9" x14ac:dyDescent="0.25">
      <c r="B1111" s="106"/>
      <c r="C1111" s="128"/>
      <c r="D1111" s="129"/>
      <c r="E1111" s="126"/>
      <c r="F1111" s="131"/>
      <c r="H1111" s="127">
        <f t="shared" si="61"/>
        <v>0</v>
      </c>
      <c r="I1111" s="95"/>
    </row>
    <row r="1112" spans="2:9" x14ac:dyDescent="0.25">
      <c r="B1112" s="106"/>
      <c r="C1112" s="128"/>
      <c r="D1112" s="129"/>
      <c r="E1112" s="126"/>
      <c r="F1112" s="131"/>
      <c r="H1112" s="127">
        <f t="shared" si="61"/>
        <v>0</v>
      </c>
      <c r="I1112" s="95"/>
    </row>
    <row r="1113" spans="2:9" x14ac:dyDescent="0.25">
      <c r="B1113" s="106"/>
      <c r="C1113" s="128"/>
      <c r="D1113" s="129"/>
      <c r="E1113" s="126"/>
      <c r="F1113" s="131"/>
      <c r="H1113" s="127"/>
      <c r="I1113" s="95"/>
    </row>
    <row r="1114" spans="2:9" x14ac:dyDescent="0.25">
      <c r="B1114" s="106"/>
      <c r="C1114" s="128"/>
      <c r="D1114" s="129"/>
      <c r="E1114" s="126"/>
      <c r="F1114" s="131"/>
      <c r="H1114" s="127"/>
      <c r="I1114" s="95"/>
    </row>
    <row r="1115" spans="2:9" x14ac:dyDescent="0.25">
      <c r="B1115" s="106"/>
      <c r="C1115" s="192"/>
      <c r="D1115" s="129"/>
      <c r="E1115" s="126"/>
      <c r="F1115" s="131"/>
      <c r="H1115" s="127"/>
      <c r="I1115" s="95"/>
    </row>
    <row r="1116" spans="2:9" x14ac:dyDescent="0.25">
      <c r="B1116" s="106"/>
      <c r="C1116" s="128"/>
      <c r="D1116" s="129"/>
      <c r="E1116" s="126"/>
      <c r="F1116" s="131"/>
      <c r="H1116" s="127"/>
      <c r="I1116" s="95"/>
    </row>
    <row r="1117" spans="2:9" x14ac:dyDescent="0.25">
      <c r="B1117" s="106"/>
      <c r="C1117" s="128"/>
      <c r="D1117" s="129"/>
      <c r="E1117" s="132"/>
      <c r="F1117" s="131"/>
      <c r="G1117" s="126"/>
      <c r="H1117" s="127"/>
      <c r="I1117" s="95"/>
    </row>
    <row r="1118" spans="2:9" x14ac:dyDescent="0.25">
      <c r="B1118" s="106"/>
      <c r="C1118" s="128"/>
      <c r="D1118" s="129"/>
      <c r="E1118" s="132"/>
      <c r="F1118" s="131"/>
      <c r="G1118" s="126"/>
      <c r="H1118" s="127"/>
      <c r="I1118" s="95"/>
    </row>
    <row r="1119" spans="2:9" x14ac:dyDescent="0.25">
      <c r="B1119" s="106"/>
      <c r="C1119" s="128"/>
      <c r="D1119" s="129"/>
      <c r="E1119" s="132"/>
      <c r="F1119" s="131"/>
      <c r="G1119" s="126"/>
      <c r="H1119" s="127"/>
      <c r="I1119" s="95"/>
    </row>
    <row r="1120" spans="2:9" ht="15.75" thickBot="1" x14ac:dyDescent="0.3">
      <c r="B1120" s="106"/>
      <c r="C1120" s="128"/>
      <c r="D1120" s="129"/>
      <c r="E1120" s="132"/>
      <c r="F1120" s="131"/>
      <c r="G1120" s="126"/>
      <c r="H1120" s="127"/>
      <c r="I1120" s="95"/>
    </row>
    <row r="1121" spans="2:9" ht="15.75" thickBot="1" x14ac:dyDescent="0.3">
      <c r="B1121" s="113"/>
      <c r="C1121" s="133"/>
      <c r="D1121" s="134"/>
      <c r="E1121" s="135"/>
      <c r="F1121" s="136"/>
      <c r="G1121" s="137"/>
      <c r="H1121" s="118"/>
      <c r="I1121" s="119">
        <f>SUM(H1109:H1121)</f>
        <v>800</v>
      </c>
    </row>
    <row r="1122" spans="2:9" ht="15.75" thickBot="1" x14ac:dyDescent="0.3">
      <c r="B1122" s="139"/>
      <c r="C1122" s="120"/>
      <c r="D1122" s="120"/>
      <c r="E1122" s="120"/>
      <c r="F1122" s="120"/>
      <c r="G1122" s="121"/>
      <c r="H1122" s="122"/>
      <c r="I1122" s="95"/>
    </row>
    <row r="1123" spans="2:9" ht="15.75" thickBot="1" x14ac:dyDescent="0.3">
      <c r="B1123" s="97" t="s">
        <v>83</v>
      </c>
      <c r="C1123" s="98" t="s">
        <v>101</v>
      </c>
      <c r="D1123" s="98" t="s">
        <v>82</v>
      </c>
      <c r="E1123" s="98" t="s">
        <v>85</v>
      </c>
      <c r="F1123" s="98" t="s">
        <v>94</v>
      </c>
      <c r="G1123" s="98" t="s">
        <v>102</v>
      </c>
      <c r="H1123" s="99" t="s">
        <v>88</v>
      </c>
      <c r="I1123" s="95"/>
    </row>
    <row r="1124" spans="2:9" x14ac:dyDescent="0.25">
      <c r="B1124" s="100"/>
      <c r="C1124" s="140"/>
      <c r="D1124" s="141"/>
      <c r="E1124" s="142"/>
      <c r="F1124" s="143"/>
      <c r="G1124" s="144"/>
      <c r="H1124" s="145">
        <f>ROUND(IF(N(E1124)&gt;0,PRODUCT(E1124:G1124),0),0)</f>
        <v>0</v>
      </c>
      <c r="I1124" s="95"/>
    </row>
    <row r="1125" spans="2:9" x14ac:dyDescent="0.25">
      <c r="B1125" s="106"/>
      <c r="C1125" s="128"/>
      <c r="D1125" s="129"/>
      <c r="E1125" s="132"/>
      <c r="F1125" s="131"/>
      <c r="G1125" s="126"/>
      <c r="H1125" s="127">
        <f t="shared" ref="H1125:H1129" si="62">ROUND(IF(N(E1125)&gt;0,PRODUCT(E1125:G1125),0),0)</f>
        <v>0</v>
      </c>
      <c r="I1125" s="95"/>
    </row>
    <row r="1126" spans="2:9" x14ac:dyDescent="0.25">
      <c r="B1126" s="106"/>
      <c r="C1126" s="128"/>
      <c r="D1126" s="129"/>
      <c r="E1126" s="132"/>
      <c r="F1126" s="131"/>
      <c r="G1126" s="126"/>
      <c r="H1126" s="127">
        <f t="shared" si="62"/>
        <v>0</v>
      </c>
      <c r="I1126" s="95"/>
    </row>
    <row r="1127" spans="2:9" x14ac:dyDescent="0.25">
      <c r="B1127" s="106"/>
      <c r="C1127" s="128"/>
      <c r="D1127" s="129"/>
      <c r="E1127" s="132"/>
      <c r="F1127" s="131"/>
      <c r="G1127" s="126"/>
      <c r="H1127" s="127">
        <f t="shared" si="62"/>
        <v>0</v>
      </c>
      <c r="I1127" s="95"/>
    </row>
    <row r="1128" spans="2:9" ht="15.75" thickBot="1" x14ac:dyDescent="0.3">
      <c r="B1128" s="106"/>
      <c r="C1128" s="128"/>
      <c r="D1128" s="129"/>
      <c r="E1128" s="132"/>
      <c r="F1128" s="131"/>
      <c r="G1128" s="126"/>
      <c r="H1128" s="127">
        <f t="shared" si="62"/>
        <v>0</v>
      </c>
      <c r="I1128" s="95"/>
    </row>
    <row r="1129" spans="2:9" ht="15.75" thickBot="1" x14ac:dyDescent="0.3">
      <c r="B1129" s="113"/>
      <c r="C1129" s="133"/>
      <c r="D1129" s="134"/>
      <c r="E1129" s="135"/>
      <c r="F1129" s="136"/>
      <c r="G1129" s="137"/>
      <c r="H1129" s="138">
        <f t="shared" si="62"/>
        <v>0</v>
      </c>
      <c r="I1129" s="146">
        <f>SUM(H1124:H1129)</f>
        <v>0</v>
      </c>
    </row>
    <row r="1130" spans="2:9" ht="15.75" thickBot="1" x14ac:dyDescent="0.3">
      <c r="B1130" s="139"/>
      <c r="C1130" s="120"/>
      <c r="D1130" s="120"/>
      <c r="E1130" s="120"/>
      <c r="F1130" s="120"/>
      <c r="G1130" s="147"/>
      <c r="H1130" s="148"/>
      <c r="I1130" s="95"/>
    </row>
    <row r="1131" spans="2:9" ht="15.75" thickBot="1" x14ac:dyDescent="0.3">
      <c r="B1131" s="97" t="s">
        <v>83</v>
      </c>
      <c r="C1131" s="98" t="s">
        <v>103</v>
      </c>
      <c r="D1131" s="98" t="s">
        <v>118</v>
      </c>
      <c r="E1131" s="98" t="s">
        <v>104</v>
      </c>
      <c r="F1131" s="98" t="s">
        <v>105</v>
      </c>
      <c r="G1131" s="98" t="s">
        <v>87</v>
      </c>
      <c r="H1131" s="99" t="s">
        <v>88</v>
      </c>
      <c r="I1131" s="95"/>
    </row>
    <row r="1132" spans="2:9" x14ac:dyDescent="0.25">
      <c r="B1132" s="100"/>
      <c r="C1132" s="140" t="s">
        <v>108</v>
      </c>
      <c r="D1132" s="149" t="s">
        <v>107</v>
      </c>
      <c r="E1132" s="150"/>
      <c r="F1132" s="151">
        <v>46097</v>
      </c>
      <c r="G1132" s="142">
        <v>0.06</v>
      </c>
      <c r="H1132" s="152">
        <f>F1132*G1132</f>
        <v>2765.8199999999997</v>
      </c>
      <c r="I1132" s="95"/>
    </row>
    <row r="1133" spans="2:9" x14ac:dyDescent="0.25">
      <c r="B1133" s="106"/>
      <c r="C1133" s="123"/>
      <c r="D1133" s="154"/>
      <c r="E1133" s="125"/>
      <c r="F1133" s="109"/>
      <c r="G1133" s="126"/>
      <c r="H1133" s="127">
        <f t="shared" ref="H1133:H1138" si="63">ROUND(IF(N(G1133)&gt;0,PRODUCT(F1133,1/G1133),0),0)</f>
        <v>0</v>
      </c>
      <c r="I1133" s="95"/>
    </row>
    <row r="1134" spans="2:9" x14ac:dyDescent="0.25">
      <c r="B1134" s="106"/>
      <c r="C1134" s="128"/>
      <c r="D1134" s="154"/>
      <c r="E1134" s="130"/>
      <c r="F1134" s="131"/>
      <c r="G1134" s="126"/>
      <c r="H1134" s="127">
        <f t="shared" si="63"/>
        <v>0</v>
      </c>
      <c r="I1134" s="95"/>
    </row>
    <row r="1135" spans="2:9" x14ac:dyDescent="0.25">
      <c r="B1135" s="106"/>
      <c r="C1135" s="128"/>
      <c r="D1135" s="154"/>
      <c r="E1135" s="130"/>
      <c r="F1135" s="131"/>
      <c r="G1135" s="126"/>
      <c r="H1135" s="127">
        <f t="shared" si="63"/>
        <v>0</v>
      </c>
      <c r="I1135" s="95"/>
    </row>
    <row r="1136" spans="2:9" x14ac:dyDescent="0.25">
      <c r="B1136" s="155"/>
      <c r="C1136" s="128"/>
      <c r="D1136" s="154"/>
      <c r="E1136" s="130"/>
      <c r="F1136" s="131"/>
      <c r="G1136" s="126"/>
      <c r="H1136" s="127">
        <f t="shared" si="63"/>
        <v>0</v>
      </c>
      <c r="I1136" s="95"/>
    </row>
    <row r="1137" spans="2:9" ht="15.75" thickBot="1" x14ac:dyDescent="0.3">
      <c r="B1137" s="155"/>
      <c r="C1137" s="128"/>
      <c r="D1137" s="154"/>
      <c r="E1137" s="130"/>
      <c r="F1137" s="131"/>
      <c r="G1137" s="126"/>
      <c r="H1137" s="127">
        <f t="shared" si="63"/>
        <v>0</v>
      </c>
      <c r="I1137" s="95"/>
    </row>
    <row r="1138" spans="2:9" ht="15.75" thickBot="1" x14ac:dyDescent="0.3">
      <c r="B1138" s="156"/>
      <c r="C1138" s="133"/>
      <c r="D1138" s="157"/>
      <c r="E1138" s="158"/>
      <c r="F1138" s="136"/>
      <c r="G1138" s="137"/>
      <c r="H1138" s="138">
        <f t="shared" si="63"/>
        <v>0</v>
      </c>
      <c r="I1138" s="146">
        <f>SUM(H1132:H1138)</f>
        <v>2765.8199999999997</v>
      </c>
    </row>
    <row r="1139" spans="2:9" ht="15.75" thickBot="1" x14ac:dyDescent="0.3">
      <c r="B1139" s="139"/>
      <c r="C1139" s="93"/>
      <c r="D1139" s="93"/>
      <c r="E1139" s="93"/>
      <c r="F1139" s="93"/>
      <c r="G1139" s="94"/>
      <c r="H1139" s="85"/>
      <c r="I1139" s="95"/>
    </row>
    <row r="1140" spans="2:9" ht="15.75" thickBot="1" x14ac:dyDescent="0.3">
      <c r="B1140" s="139"/>
      <c r="C1140" s="93"/>
      <c r="D1140" s="93"/>
      <c r="E1140" s="93"/>
      <c r="F1140" s="159" t="s">
        <v>109</v>
      </c>
      <c r="G1140" s="94"/>
      <c r="H1140" s="85"/>
      <c r="I1140" s="146">
        <f>ROUND(+I1106+I1121+I1129+I1138,0)</f>
        <v>3842</v>
      </c>
    </row>
    <row r="1141" spans="2:9" ht="15.75" thickBot="1" x14ac:dyDescent="0.3">
      <c r="B1141" s="176"/>
      <c r="C1141" s="177"/>
      <c r="D1141" s="177"/>
      <c r="E1141" s="177"/>
      <c r="F1141" s="177"/>
      <c r="G1141" s="177"/>
      <c r="H1141" s="177"/>
      <c r="I1141" s="178"/>
    </row>
    <row r="1142" spans="2:9" ht="15.75" hidden="1" thickBot="1" x14ac:dyDescent="0.3">
      <c r="B1142" s="83"/>
      <c r="C1142" s="83"/>
      <c r="D1142" s="83"/>
      <c r="E1142" s="83"/>
      <c r="F1142" s="83"/>
      <c r="G1142" s="84"/>
      <c r="H1142" s="85"/>
      <c r="I1142" s="83"/>
    </row>
    <row r="1143" spans="2:9" hidden="1" x14ac:dyDescent="0.25">
      <c r="B1143" s="207" t="s">
        <v>213</v>
      </c>
      <c r="C1143" s="208"/>
      <c r="D1143" s="208"/>
      <c r="E1143" s="208"/>
      <c r="F1143" s="208"/>
      <c r="G1143" s="208"/>
      <c r="H1143" s="208"/>
      <c r="I1143" s="209"/>
    </row>
    <row r="1144" spans="2:9" hidden="1" x14ac:dyDescent="0.25">
      <c r="B1144" s="184"/>
      <c r="C1144" s="185"/>
      <c r="D1144" s="185"/>
      <c r="E1144" s="185"/>
      <c r="F1144" s="185"/>
      <c r="G1144" s="185"/>
      <c r="H1144" s="185"/>
      <c r="I1144" s="186"/>
    </row>
    <row r="1145" spans="2:9" hidden="1" x14ac:dyDescent="0.25">
      <c r="B1145" s="179"/>
      <c r="I1145" s="180"/>
    </row>
    <row r="1146" spans="2:9" hidden="1" x14ac:dyDescent="0.25">
      <c r="B1146" s="179"/>
      <c r="I1146" s="180"/>
    </row>
    <row r="1147" spans="2:9" ht="38.25" hidden="1" x14ac:dyDescent="0.25">
      <c r="B1147" s="87" t="s">
        <v>2</v>
      </c>
      <c r="C1147" s="88" t="s">
        <v>110</v>
      </c>
      <c r="D1147" s="89" t="s">
        <v>214</v>
      </c>
      <c r="E1147" s="89"/>
      <c r="F1147" s="89"/>
      <c r="G1147" s="88" t="s">
        <v>82</v>
      </c>
      <c r="H1147" s="90" t="s">
        <v>4</v>
      </c>
      <c r="I1147" s="91"/>
    </row>
    <row r="1148" spans="2:9" hidden="1" x14ac:dyDescent="0.25">
      <c r="B1148" s="92"/>
      <c r="C1148" s="93"/>
      <c r="D1148" s="93"/>
      <c r="E1148" s="93"/>
      <c r="F1148" s="93"/>
      <c r="G1148" s="94"/>
      <c r="H1148" s="85"/>
      <c r="I1148" s="95"/>
    </row>
    <row r="1149" spans="2:9" hidden="1" x14ac:dyDescent="0.25">
      <c r="B1149" s="92"/>
      <c r="C1149" s="93"/>
      <c r="D1149" s="93"/>
      <c r="E1149" s="93"/>
      <c r="F1149" s="93"/>
      <c r="G1149" s="94"/>
      <c r="H1149" s="96"/>
      <c r="I1149" s="95"/>
    </row>
    <row r="1150" spans="2:9" ht="15.75" hidden="1" thickBot="1" x14ac:dyDescent="0.3">
      <c r="B1150" s="92"/>
      <c r="C1150" s="93"/>
      <c r="D1150" s="93"/>
      <c r="E1150" s="93"/>
      <c r="F1150" s="93"/>
      <c r="G1150" s="94"/>
      <c r="H1150" s="85"/>
      <c r="I1150" s="95"/>
    </row>
    <row r="1151" spans="2:9" ht="15.75" hidden="1" thickBot="1" x14ac:dyDescent="0.3">
      <c r="B1151" s="97" t="s">
        <v>83</v>
      </c>
      <c r="C1151" s="98" t="s">
        <v>84</v>
      </c>
      <c r="D1151" s="98" t="s">
        <v>82</v>
      </c>
      <c r="E1151" s="98" t="s">
        <v>85</v>
      </c>
      <c r="F1151" s="98" t="s">
        <v>86</v>
      </c>
      <c r="G1151" s="98" t="s">
        <v>87</v>
      </c>
      <c r="H1151" s="99" t="s">
        <v>88</v>
      </c>
      <c r="I1151" s="95"/>
    </row>
    <row r="1152" spans="2:9" hidden="1" x14ac:dyDescent="0.25">
      <c r="B1152" s="100"/>
      <c r="C1152" s="101" t="s">
        <v>113</v>
      </c>
      <c r="D1152" s="102" t="s">
        <v>90</v>
      </c>
      <c r="E1152" s="102">
        <v>1</v>
      </c>
      <c r="F1152" s="103">
        <f>I1190</f>
        <v>16756</v>
      </c>
      <c r="G1152" s="104">
        <v>0.1</v>
      </c>
      <c r="H1152" s="105">
        <f>F1152*G1152</f>
        <v>1675.6000000000001</v>
      </c>
      <c r="I1152" s="95"/>
    </row>
    <row r="1153" spans="2:9" hidden="1" x14ac:dyDescent="0.25">
      <c r="B1153" s="106"/>
      <c r="C1153" s="107"/>
      <c r="D1153" s="108"/>
      <c r="E1153" s="108"/>
      <c r="F1153" s="109"/>
      <c r="G1153" s="110"/>
      <c r="H1153" s="112">
        <f t="shared" ref="H1153:H1158" si="64">ROUND(IF(N(E1153)&gt;0,PRODUCT(E1153,F1153)/G1153,0),0)</f>
        <v>0</v>
      </c>
      <c r="I1153" s="95"/>
    </row>
    <row r="1154" spans="2:9" hidden="1" x14ac:dyDescent="0.25">
      <c r="B1154" s="106"/>
      <c r="C1154" s="107"/>
      <c r="D1154" s="108"/>
      <c r="E1154" s="108"/>
      <c r="F1154" s="109"/>
      <c r="G1154" s="110"/>
      <c r="H1154" s="112">
        <f t="shared" si="64"/>
        <v>0</v>
      </c>
      <c r="I1154" s="95"/>
    </row>
    <row r="1155" spans="2:9" hidden="1" x14ac:dyDescent="0.25">
      <c r="B1155" s="106"/>
      <c r="C1155" s="107"/>
      <c r="D1155" s="108"/>
      <c r="E1155" s="108"/>
      <c r="F1155" s="109"/>
      <c r="G1155" s="110"/>
      <c r="H1155" s="112">
        <f t="shared" si="64"/>
        <v>0</v>
      </c>
      <c r="I1155" s="95"/>
    </row>
    <row r="1156" spans="2:9" hidden="1" x14ac:dyDescent="0.25">
      <c r="B1156" s="106"/>
      <c r="C1156" s="107"/>
      <c r="D1156" s="108"/>
      <c r="E1156" s="108"/>
      <c r="F1156" s="109"/>
      <c r="G1156" s="110"/>
      <c r="H1156" s="112">
        <f t="shared" si="64"/>
        <v>0</v>
      </c>
      <c r="I1156" s="95"/>
    </row>
    <row r="1157" spans="2:9" ht="15.75" hidden="1" thickBot="1" x14ac:dyDescent="0.3">
      <c r="B1157" s="106"/>
      <c r="C1157" s="107"/>
      <c r="D1157" s="108"/>
      <c r="E1157" s="108"/>
      <c r="F1157" s="109"/>
      <c r="G1157" s="110"/>
      <c r="H1157" s="112">
        <f t="shared" si="64"/>
        <v>0</v>
      </c>
      <c r="I1157" s="95"/>
    </row>
    <row r="1158" spans="2:9" ht="15.75" hidden="1" thickBot="1" x14ac:dyDescent="0.3">
      <c r="B1158" s="113"/>
      <c r="C1158" s="114"/>
      <c r="D1158" s="115"/>
      <c r="E1158" s="115"/>
      <c r="F1158" s="116"/>
      <c r="G1158" s="117"/>
      <c r="H1158" s="118">
        <f t="shared" si="64"/>
        <v>0</v>
      </c>
      <c r="I1158" s="119">
        <f>SUM(H1152:H1158)</f>
        <v>1675.6000000000001</v>
      </c>
    </row>
    <row r="1159" spans="2:9" ht="15.75" hidden="1" thickBot="1" x14ac:dyDescent="0.3">
      <c r="B1159" s="92"/>
      <c r="C1159" s="120"/>
      <c r="D1159" s="121"/>
      <c r="E1159" s="120"/>
      <c r="F1159" s="120"/>
      <c r="G1159" s="121"/>
      <c r="H1159" s="122"/>
      <c r="I1159" s="95"/>
    </row>
    <row r="1160" spans="2:9" ht="15.75" hidden="1" thickBot="1" x14ac:dyDescent="0.3">
      <c r="B1160" s="97" t="s">
        <v>83</v>
      </c>
      <c r="C1160" s="98" t="s">
        <v>93</v>
      </c>
      <c r="D1160" s="98" t="s">
        <v>82</v>
      </c>
      <c r="E1160" s="98" t="s">
        <v>85</v>
      </c>
      <c r="F1160" s="98" t="s">
        <v>94</v>
      </c>
      <c r="G1160" s="98" t="s">
        <v>95</v>
      </c>
      <c r="H1160" s="99" t="s">
        <v>88</v>
      </c>
      <c r="I1160" s="95"/>
    </row>
    <row r="1161" spans="2:9" hidden="1" x14ac:dyDescent="0.25">
      <c r="B1161" s="100"/>
      <c r="C1161" s="123" t="s">
        <v>215</v>
      </c>
      <c r="D1161" s="124" t="s">
        <v>8</v>
      </c>
      <c r="E1161" s="126">
        <v>1</v>
      </c>
      <c r="F1161" s="109">
        <v>256007</v>
      </c>
      <c r="H1161" s="127">
        <f>F1161*E1161</f>
        <v>256007</v>
      </c>
      <c r="I1161" s="95"/>
    </row>
    <row r="1162" spans="2:9" hidden="1" x14ac:dyDescent="0.25">
      <c r="B1162" s="106"/>
      <c r="C1162" s="128" t="s">
        <v>216</v>
      </c>
      <c r="D1162" s="129" t="s">
        <v>217</v>
      </c>
      <c r="E1162" s="126">
        <v>2E-3</v>
      </c>
      <c r="F1162" s="131">
        <v>111500</v>
      </c>
      <c r="H1162" s="127">
        <f t="shared" ref="H1162:H1164" si="65">F1162*E1162</f>
        <v>223</v>
      </c>
      <c r="I1162" s="95"/>
    </row>
    <row r="1163" spans="2:9" hidden="1" x14ac:dyDescent="0.25">
      <c r="B1163" s="106"/>
      <c r="C1163" s="128" t="s">
        <v>218</v>
      </c>
      <c r="D1163" s="129" t="s">
        <v>217</v>
      </c>
      <c r="E1163" s="126">
        <v>2E-3</v>
      </c>
      <c r="F1163" s="131">
        <v>131092</v>
      </c>
      <c r="H1163" s="127">
        <f t="shared" si="65"/>
        <v>262.18400000000003</v>
      </c>
      <c r="I1163" s="95"/>
    </row>
    <row r="1164" spans="2:9" hidden="1" x14ac:dyDescent="0.25">
      <c r="B1164" s="106"/>
      <c r="C1164" s="128" t="s">
        <v>219</v>
      </c>
      <c r="D1164" s="129" t="s">
        <v>4</v>
      </c>
      <c r="E1164" s="126">
        <v>0.33</v>
      </c>
      <c r="F1164" s="131">
        <v>9558</v>
      </c>
      <c r="H1164" s="127">
        <f t="shared" si="65"/>
        <v>3154.1400000000003</v>
      </c>
      <c r="I1164" s="95"/>
    </row>
    <row r="1165" spans="2:9" hidden="1" x14ac:dyDescent="0.25">
      <c r="B1165" s="106"/>
      <c r="C1165" s="128"/>
      <c r="D1165" s="129"/>
      <c r="E1165" s="126"/>
      <c r="F1165" s="131"/>
      <c r="H1165" s="127"/>
      <c r="I1165" s="95"/>
    </row>
    <row r="1166" spans="2:9" hidden="1" x14ac:dyDescent="0.25">
      <c r="B1166" s="106"/>
      <c r="C1166" s="128"/>
      <c r="D1166" s="129"/>
      <c r="E1166" s="126"/>
      <c r="F1166" s="131"/>
      <c r="H1166" s="127"/>
      <c r="I1166" s="95"/>
    </row>
    <row r="1167" spans="2:9" hidden="1" x14ac:dyDescent="0.25">
      <c r="B1167" s="106"/>
      <c r="C1167" s="192"/>
      <c r="D1167" s="129"/>
      <c r="E1167" s="126"/>
      <c r="F1167" s="131"/>
      <c r="H1167" s="127"/>
      <c r="I1167" s="95"/>
    </row>
    <row r="1168" spans="2:9" hidden="1" x14ac:dyDescent="0.25">
      <c r="B1168" s="106"/>
      <c r="C1168" s="128"/>
      <c r="D1168" s="129"/>
      <c r="E1168" s="126"/>
      <c r="F1168" s="131"/>
      <c r="H1168" s="127"/>
      <c r="I1168" s="95"/>
    </row>
    <row r="1169" spans="2:9" hidden="1" x14ac:dyDescent="0.25">
      <c r="B1169" s="106"/>
      <c r="C1169" s="128"/>
      <c r="D1169" s="129"/>
      <c r="E1169" s="132"/>
      <c r="F1169" s="131"/>
      <c r="G1169" s="126"/>
      <c r="H1169" s="127"/>
      <c r="I1169" s="95"/>
    </row>
    <row r="1170" spans="2:9" hidden="1" x14ac:dyDescent="0.25">
      <c r="B1170" s="106"/>
      <c r="C1170" s="128"/>
      <c r="D1170" s="129"/>
      <c r="E1170" s="132"/>
      <c r="F1170" s="131"/>
      <c r="G1170" s="126"/>
      <c r="H1170" s="127"/>
      <c r="I1170" s="95"/>
    </row>
    <row r="1171" spans="2:9" hidden="1" x14ac:dyDescent="0.25">
      <c r="B1171" s="106"/>
      <c r="C1171" s="128"/>
      <c r="D1171" s="129"/>
      <c r="E1171" s="132"/>
      <c r="F1171" s="131"/>
      <c r="G1171" s="126"/>
      <c r="H1171" s="127"/>
      <c r="I1171" s="95"/>
    </row>
    <row r="1172" spans="2:9" ht="15.75" hidden="1" thickBot="1" x14ac:dyDescent="0.3">
      <c r="B1172" s="106"/>
      <c r="C1172" s="128"/>
      <c r="D1172" s="129"/>
      <c r="E1172" s="132"/>
      <c r="F1172" s="131"/>
      <c r="G1172" s="126"/>
      <c r="H1172" s="127"/>
      <c r="I1172" s="95"/>
    </row>
    <row r="1173" spans="2:9" ht="15.75" hidden="1" thickBot="1" x14ac:dyDescent="0.3">
      <c r="B1173" s="113"/>
      <c r="C1173" s="133"/>
      <c r="D1173" s="134"/>
      <c r="E1173" s="135"/>
      <c r="F1173" s="136"/>
      <c r="G1173" s="137"/>
      <c r="H1173" s="118"/>
      <c r="I1173" s="119">
        <f>SUM(H1161:H1173)</f>
        <v>259646.32400000002</v>
      </c>
    </row>
    <row r="1174" spans="2:9" ht="15.75" hidden="1" thickBot="1" x14ac:dyDescent="0.3">
      <c r="B1174" s="139"/>
      <c r="C1174" s="120"/>
      <c r="D1174" s="120"/>
      <c r="E1174" s="120"/>
      <c r="F1174" s="120"/>
      <c r="G1174" s="121"/>
      <c r="H1174" s="122"/>
      <c r="I1174" s="95"/>
    </row>
    <row r="1175" spans="2:9" ht="15.75" hidden="1" thickBot="1" x14ac:dyDescent="0.3">
      <c r="B1175" s="97" t="s">
        <v>83</v>
      </c>
      <c r="C1175" s="98" t="s">
        <v>101</v>
      </c>
      <c r="D1175" s="98" t="s">
        <v>82</v>
      </c>
      <c r="E1175" s="98" t="s">
        <v>85</v>
      </c>
      <c r="F1175" s="98" t="s">
        <v>94</v>
      </c>
      <c r="G1175" s="98" t="s">
        <v>102</v>
      </c>
      <c r="H1175" s="99" t="s">
        <v>88</v>
      </c>
      <c r="I1175" s="95"/>
    </row>
    <row r="1176" spans="2:9" hidden="1" x14ac:dyDescent="0.25">
      <c r="B1176" s="100"/>
      <c r="C1176" s="140"/>
      <c r="D1176" s="141"/>
      <c r="E1176" s="142"/>
      <c r="F1176" s="143"/>
      <c r="G1176" s="144"/>
      <c r="H1176" s="145">
        <f>ROUND(IF(N(E1176)&gt;0,PRODUCT(E1176:G1176),0),0)</f>
        <v>0</v>
      </c>
      <c r="I1176" s="95"/>
    </row>
    <row r="1177" spans="2:9" hidden="1" x14ac:dyDescent="0.25">
      <c r="B1177" s="106"/>
      <c r="C1177" s="128"/>
      <c r="D1177" s="129"/>
      <c r="E1177" s="132"/>
      <c r="F1177" s="131"/>
      <c r="G1177" s="126"/>
      <c r="H1177" s="127">
        <f t="shared" ref="H1177:H1181" si="66">ROUND(IF(N(E1177)&gt;0,PRODUCT(E1177:G1177),0),0)</f>
        <v>0</v>
      </c>
      <c r="I1177" s="95"/>
    </row>
    <row r="1178" spans="2:9" hidden="1" x14ac:dyDescent="0.25">
      <c r="B1178" s="106"/>
      <c r="C1178" s="128"/>
      <c r="D1178" s="129"/>
      <c r="E1178" s="132"/>
      <c r="F1178" s="131"/>
      <c r="G1178" s="126"/>
      <c r="H1178" s="127">
        <f t="shared" si="66"/>
        <v>0</v>
      </c>
      <c r="I1178" s="95"/>
    </row>
    <row r="1179" spans="2:9" hidden="1" x14ac:dyDescent="0.25">
      <c r="B1179" s="106"/>
      <c r="C1179" s="128"/>
      <c r="D1179" s="129"/>
      <c r="E1179" s="132"/>
      <c r="F1179" s="131"/>
      <c r="G1179" s="126"/>
      <c r="H1179" s="127">
        <f t="shared" si="66"/>
        <v>0</v>
      </c>
      <c r="I1179" s="95"/>
    </row>
    <row r="1180" spans="2:9" ht="15.75" hidden="1" thickBot="1" x14ac:dyDescent="0.3">
      <c r="B1180" s="106"/>
      <c r="C1180" s="128"/>
      <c r="D1180" s="129"/>
      <c r="E1180" s="132"/>
      <c r="F1180" s="131"/>
      <c r="G1180" s="126"/>
      <c r="H1180" s="127">
        <f t="shared" si="66"/>
        <v>0</v>
      </c>
      <c r="I1180" s="95"/>
    </row>
    <row r="1181" spans="2:9" ht="15.75" hidden="1" thickBot="1" x14ac:dyDescent="0.3">
      <c r="B1181" s="113"/>
      <c r="C1181" s="133"/>
      <c r="D1181" s="134"/>
      <c r="E1181" s="135"/>
      <c r="F1181" s="136"/>
      <c r="G1181" s="137"/>
      <c r="H1181" s="138">
        <f t="shared" si="66"/>
        <v>0</v>
      </c>
      <c r="I1181" s="146">
        <f>SUM(H1176:H1181)</f>
        <v>0</v>
      </c>
    </row>
    <row r="1182" spans="2:9" ht="15.75" hidden="1" thickBot="1" x14ac:dyDescent="0.3">
      <c r="B1182" s="139"/>
      <c r="C1182" s="120"/>
      <c r="D1182" s="120"/>
      <c r="E1182" s="120"/>
      <c r="F1182" s="120"/>
      <c r="G1182" s="147"/>
      <c r="H1182" s="148"/>
      <c r="I1182" s="95"/>
    </row>
    <row r="1183" spans="2:9" ht="15.75" hidden="1" thickBot="1" x14ac:dyDescent="0.3">
      <c r="B1183" s="97" t="s">
        <v>83</v>
      </c>
      <c r="C1183" s="98" t="s">
        <v>103</v>
      </c>
      <c r="D1183" s="98" t="s">
        <v>118</v>
      </c>
      <c r="E1183" s="98" t="s">
        <v>104</v>
      </c>
      <c r="F1183" s="98" t="s">
        <v>105</v>
      </c>
      <c r="G1183" s="98" t="s">
        <v>87</v>
      </c>
      <c r="H1183" s="99" t="s">
        <v>88</v>
      </c>
      <c r="I1183" s="95"/>
    </row>
    <row r="1184" spans="2:9" hidden="1" x14ac:dyDescent="0.25">
      <c r="B1184" s="100"/>
      <c r="C1184" s="140" t="s">
        <v>128</v>
      </c>
      <c r="D1184" s="149">
        <v>98009.25925925927</v>
      </c>
      <c r="E1184" s="150">
        <v>1.9644068935041981</v>
      </c>
      <c r="F1184" s="151">
        <v>192530.06451612906</v>
      </c>
      <c r="G1184" s="142">
        <v>40</v>
      </c>
      <c r="H1184" s="152">
        <f t="shared" ref="H1184:H1190" si="67">ROUND(IF(N(G1184)&gt;0,PRODUCT(F1184,1/G1184),0),0)</f>
        <v>4813</v>
      </c>
      <c r="I1184" s="95"/>
    </row>
    <row r="1185" spans="2:9" hidden="1" x14ac:dyDescent="0.25">
      <c r="B1185" s="106"/>
      <c r="C1185" s="123" t="s">
        <v>130</v>
      </c>
      <c r="D1185" s="154">
        <v>78407.407407407416</v>
      </c>
      <c r="E1185" s="125">
        <v>1.9644068935041981</v>
      </c>
      <c r="F1185" s="109">
        <v>154024.05161290325</v>
      </c>
      <c r="G1185" s="126">
        <v>20</v>
      </c>
      <c r="H1185" s="127">
        <f t="shared" si="67"/>
        <v>7701</v>
      </c>
      <c r="I1185" s="95"/>
    </row>
    <row r="1186" spans="2:9" hidden="1" x14ac:dyDescent="0.25">
      <c r="B1186" s="106"/>
      <c r="C1186" s="128" t="s">
        <v>132</v>
      </c>
      <c r="D1186" s="154">
        <v>39203.703703703701</v>
      </c>
      <c r="E1186" s="130">
        <v>2.1641894327883344</v>
      </c>
      <c r="F1186" s="131">
        <v>84844.241281720431</v>
      </c>
      <c r="G1186" s="126">
        <v>20</v>
      </c>
      <c r="H1186" s="127">
        <f t="shared" si="67"/>
        <v>4242</v>
      </c>
      <c r="I1186" s="95"/>
    </row>
    <row r="1187" spans="2:9" hidden="1" x14ac:dyDescent="0.25">
      <c r="B1187" s="106"/>
      <c r="C1187" s="128"/>
      <c r="D1187" s="154"/>
      <c r="E1187" s="130"/>
      <c r="F1187" s="131"/>
      <c r="G1187" s="126"/>
      <c r="H1187" s="127">
        <f t="shared" si="67"/>
        <v>0</v>
      </c>
      <c r="I1187" s="95"/>
    </row>
    <row r="1188" spans="2:9" hidden="1" x14ac:dyDescent="0.25">
      <c r="B1188" s="155"/>
      <c r="C1188" s="128"/>
      <c r="D1188" s="154"/>
      <c r="E1188" s="130"/>
      <c r="F1188" s="131"/>
      <c r="G1188" s="126"/>
      <c r="H1188" s="127">
        <f t="shared" si="67"/>
        <v>0</v>
      </c>
      <c r="I1188" s="95"/>
    </row>
    <row r="1189" spans="2:9" ht="15.75" hidden="1" thickBot="1" x14ac:dyDescent="0.3">
      <c r="B1189" s="155"/>
      <c r="C1189" s="128"/>
      <c r="D1189" s="154"/>
      <c r="E1189" s="130"/>
      <c r="F1189" s="131"/>
      <c r="G1189" s="126"/>
      <c r="H1189" s="127">
        <f t="shared" si="67"/>
        <v>0</v>
      </c>
      <c r="I1189" s="95"/>
    </row>
    <row r="1190" spans="2:9" ht="15.75" hidden="1" thickBot="1" x14ac:dyDescent="0.3">
      <c r="B1190" s="156"/>
      <c r="C1190" s="133"/>
      <c r="D1190" s="157"/>
      <c r="E1190" s="158"/>
      <c r="F1190" s="136"/>
      <c r="G1190" s="137"/>
      <c r="H1190" s="138">
        <f t="shared" si="67"/>
        <v>0</v>
      </c>
      <c r="I1190" s="146">
        <f>SUM(H1184:H1190)</f>
        <v>16756</v>
      </c>
    </row>
    <row r="1191" spans="2:9" ht="15.75" hidden="1" thickBot="1" x14ac:dyDescent="0.3">
      <c r="B1191" s="139"/>
      <c r="C1191" s="93"/>
      <c r="D1191" s="93"/>
      <c r="E1191" s="93"/>
      <c r="F1191" s="93"/>
      <c r="G1191" s="94"/>
      <c r="H1191" s="85"/>
      <c r="I1191" s="95"/>
    </row>
    <row r="1192" spans="2:9" ht="15.75" hidden="1" thickBot="1" x14ac:dyDescent="0.3">
      <c r="B1192" s="139"/>
      <c r="C1192" s="93"/>
      <c r="D1192" s="93"/>
      <c r="E1192" s="93"/>
      <c r="F1192" s="159" t="s">
        <v>109</v>
      </c>
      <c r="G1192" s="94"/>
      <c r="H1192" s="85"/>
      <c r="I1192" s="146">
        <f>ROUND(+I1158+I1173+I1181+I1190,0)</f>
        <v>278078</v>
      </c>
    </row>
    <row r="1193" spans="2:9" ht="15.75" hidden="1" thickBot="1" x14ac:dyDescent="0.3">
      <c r="B1193" s="168"/>
      <c r="C1193" s="169"/>
      <c r="D1193" s="169"/>
      <c r="E1193" s="169"/>
      <c r="F1193" s="169"/>
      <c r="G1193" s="170"/>
      <c r="H1193" s="164"/>
      <c r="I1193" s="171"/>
    </row>
    <row r="1194" spans="2:9" ht="15.75" hidden="1" thickBot="1" x14ac:dyDescent="0.3"/>
    <row r="1195" spans="2:9" hidden="1" x14ac:dyDescent="0.25">
      <c r="B1195" s="173"/>
      <c r="C1195" s="174"/>
      <c r="D1195" s="174"/>
      <c r="E1195" s="174"/>
      <c r="F1195" s="174"/>
      <c r="G1195" s="174"/>
      <c r="H1195" s="174"/>
      <c r="I1195" s="175"/>
    </row>
    <row r="1196" spans="2:9" ht="38.25" hidden="1" x14ac:dyDescent="0.25">
      <c r="B1196" s="87" t="s">
        <v>2</v>
      </c>
      <c r="C1196" s="88" t="s">
        <v>110</v>
      </c>
      <c r="D1196" s="89" t="s">
        <v>220</v>
      </c>
      <c r="E1196" s="89"/>
      <c r="F1196" s="89"/>
      <c r="G1196" s="88" t="s">
        <v>82</v>
      </c>
      <c r="H1196" s="90" t="s">
        <v>4</v>
      </c>
      <c r="I1196" s="91"/>
    </row>
    <row r="1197" spans="2:9" hidden="1" x14ac:dyDescent="0.25">
      <c r="B1197" s="92"/>
      <c r="C1197" s="93"/>
      <c r="D1197" s="93"/>
      <c r="E1197" s="93"/>
      <c r="F1197" s="93"/>
      <c r="G1197" s="94"/>
      <c r="H1197" s="85"/>
      <c r="I1197" s="95"/>
    </row>
    <row r="1198" spans="2:9" hidden="1" x14ac:dyDescent="0.25">
      <c r="B1198" s="92"/>
      <c r="C1198" s="93"/>
      <c r="D1198" s="93"/>
      <c r="E1198" s="93"/>
      <c r="F1198" s="93"/>
      <c r="G1198" s="94"/>
      <c r="H1198" s="96"/>
      <c r="I1198" s="95"/>
    </row>
    <row r="1199" spans="2:9" ht="15.75" hidden="1" thickBot="1" x14ac:dyDescent="0.3">
      <c r="B1199" s="92"/>
      <c r="C1199" s="93"/>
      <c r="D1199" s="93"/>
      <c r="E1199" s="93"/>
      <c r="F1199" s="93"/>
      <c r="G1199" s="94"/>
      <c r="H1199" s="85"/>
      <c r="I1199" s="95"/>
    </row>
    <row r="1200" spans="2:9" ht="15.75" hidden="1" thickBot="1" x14ac:dyDescent="0.3">
      <c r="B1200" s="97" t="s">
        <v>83</v>
      </c>
      <c r="C1200" s="98" t="s">
        <v>84</v>
      </c>
      <c r="D1200" s="98" t="s">
        <v>82</v>
      </c>
      <c r="E1200" s="98" t="s">
        <v>85</v>
      </c>
      <c r="F1200" s="98" t="s">
        <v>86</v>
      </c>
      <c r="G1200" s="98" t="s">
        <v>87</v>
      </c>
      <c r="H1200" s="99" t="s">
        <v>88</v>
      </c>
      <c r="I1200" s="95"/>
    </row>
    <row r="1201" spans="2:9" hidden="1" x14ac:dyDescent="0.25">
      <c r="B1201" s="100"/>
      <c r="C1201" s="101" t="s">
        <v>113</v>
      </c>
      <c r="D1201" s="102" t="s">
        <v>90</v>
      </c>
      <c r="E1201" s="102">
        <v>1</v>
      </c>
      <c r="F1201" s="103">
        <f>I1239</f>
        <v>16756</v>
      </c>
      <c r="G1201" s="104">
        <v>0.1</v>
      </c>
      <c r="H1201" s="105">
        <f>F1201*G1201</f>
        <v>1675.6000000000001</v>
      </c>
      <c r="I1201" s="95"/>
    </row>
    <row r="1202" spans="2:9" hidden="1" x14ac:dyDescent="0.25">
      <c r="B1202" s="106"/>
      <c r="C1202" s="107"/>
      <c r="D1202" s="108"/>
      <c r="E1202" s="108"/>
      <c r="F1202" s="109"/>
      <c r="G1202" s="110"/>
      <c r="H1202" s="112">
        <f t="shared" ref="H1202:H1207" si="68">ROUND(IF(N(E1202)&gt;0,PRODUCT(E1202,F1202)/G1202,0),0)</f>
        <v>0</v>
      </c>
      <c r="I1202" s="95"/>
    </row>
    <row r="1203" spans="2:9" hidden="1" x14ac:dyDescent="0.25">
      <c r="B1203" s="106"/>
      <c r="C1203" s="107"/>
      <c r="D1203" s="108"/>
      <c r="E1203" s="108"/>
      <c r="F1203" s="109"/>
      <c r="G1203" s="110"/>
      <c r="H1203" s="112">
        <f t="shared" si="68"/>
        <v>0</v>
      </c>
      <c r="I1203" s="95"/>
    </row>
    <row r="1204" spans="2:9" hidden="1" x14ac:dyDescent="0.25">
      <c r="B1204" s="106"/>
      <c r="C1204" s="107"/>
      <c r="D1204" s="108"/>
      <c r="E1204" s="108"/>
      <c r="F1204" s="109"/>
      <c r="G1204" s="110"/>
      <c r="H1204" s="112">
        <f t="shared" si="68"/>
        <v>0</v>
      </c>
      <c r="I1204" s="95"/>
    </row>
    <row r="1205" spans="2:9" hidden="1" x14ac:dyDescent="0.25">
      <c r="B1205" s="106"/>
      <c r="C1205" s="107"/>
      <c r="D1205" s="108"/>
      <c r="E1205" s="108"/>
      <c r="F1205" s="109"/>
      <c r="G1205" s="110"/>
      <c r="H1205" s="112">
        <f t="shared" si="68"/>
        <v>0</v>
      </c>
      <c r="I1205" s="95"/>
    </row>
    <row r="1206" spans="2:9" ht="15.75" hidden="1" thickBot="1" x14ac:dyDescent="0.3">
      <c r="B1206" s="106"/>
      <c r="C1206" s="107"/>
      <c r="D1206" s="108"/>
      <c r="E1206" s="108"/>
      <c r="F1206" s="109"/>
      <c r="G1206" s="110"/>
      <c r="H1206" s="112">
        <f t="shared" si="68"/>
        <v>0</v>
      </c>
      <c r="I1206" s="95"/>
    </row>
    <row r="1207" spans="2:9" ht="15.75" hidden="1" thickBot="1" x14ac:dyDescent="0.3">
      <c r="B1207" s="113"/>
      <c r="C1207" s="114"/>
      <c r="D1207" s="115"/>
      <c r="E1207" s="115"/>
      <c r="F1207" s="116"/>
      <c r="G1207" s="117"/>
      <c r="H1207" s="118">
        <f t="shared" si="68"/>
        <v>0</v>
      </c>
      <c r="I1207" s="119">
        <f>SUM(H1201:H1207)</f>
        <v>1675.6000000000001</v>
      </c>
    </row>
    <row r="1208" spans="2:9" ht="15.75" hidden="1" thickBot="1" x14ac:dyDescent="0.3">
      <c r="B1208" s="92"/>
      <c r="C1208" s="120"/>
      <c r="D1208" s="121"/>
      <c r="E1208" s="120"/>
      <c r="F1208" s="120"/>
      <c r="G1208" s="121"/>
      <c r="H1208" s="122"/>
      <c r="I1208" s="95"/>
    </row>
    <row r="1209" spans="2:9" ht="15.75" hidden="1" thickBot="1" x14ac:dyDescent="0.3">
      <c r="B1209" s="97" t="s">
        <v>83</v>
      </c>
      <c r="C1209" s="98" t="s">
        <v>93</v>
      </c>
      <c r="D1209" s="98" t="s">
        <v>82</v>
      </c>
      <c r="E1209" s="98" t="s">
        <v>85</v>
      </c>
      <c r="F1209" s="98" t="s">
        <v>94</v>
      </c>
      <c r="G1209" s="98" t="s">
        <v>95</v>
      </c>
      <c r="H1209" s="99" t="s">
        <v>88</v>
      </c>
      <c r="I1209" s="95"/>
    </row>
    <row r="1210" spans="2:9" hidden="1" x14ac:dyDescent="0.25">
      <c r="B1210" s="100"/>
      <c r="C1210" s="123" t="s">
        <v>221</v>
      </c>
      <c r="D1210" s="124" t="s">
        <v>8</v>
      </c>
      <c r="E1210" s="126">
        <v>1</v>
      </c>
      <c r="F1210" s="109">
        <v>365963</v>
      </c>
      <c r="H1210" s="127">
        <f>F1210*E1210</f>
        <v>365963</v>
      </c>
      <c r="I1210" s="95"/>
    </row>
    <row r="1211" spans="2:9" hidden="1" x14ac:dyDescent="0.25">
      <c r="B1211" s="106"/>
      <c r="C1211" s="128" t="s">
        <v>216</v>
      </c>
      <c r="D1211" s="129" t="s">
        <v>217</v>
      </c>
      <c r="E1211" s="126">
        <v>2E-3</v>
      </c>
      <c r="F1211" s="131">
        <v>111500</v>
      </c>
      <c r="H1211" s="127">
        <f t="shared" ref="H1211:H1213" si="69">F1211*E1211</f>
        <v>223</v>
      </c>
      <c r="I1211" s="95"/>
    </row>
    <row r="1212" spans="2:9" hidden="1" x14ac:dyDescent="0.25">
      <c r="B1212" s="106"/>
      <c r="C1212" s="128" t="s">
        <v>218</v>
      </c>
      <c r="D1212" s="129" t="s">
        <v>217</v>
      </c>
      <c r="E1212" s="126">
        <v>2E-3</v>
      </c>
      <c r="F1212" s="131">
        <v>131092</v>
      </c>
      <c r="H1212" s="127">
        <f t="shared" si="69"/>
        <v>262.18400000000003</v>
      </c>
      <c r="I1212" s="95"/>
    </row>
    <row r="1213" spans="2:9" hidden="1" x14ac:dyDescent="0.25">
      <c r="B1213" s="106"/>
      <c r="C1213" s="128" t="s">
        <v>219</v>
      </c>
      <c r="D1213" s="129" t="s">
        <v>4</v>
      </c>
      <c r="E1213" s="126">
        <v>0.33</v>
      </c>
      <c r="F1213" s="131">
        <v>9558</v>
      </c>
      <c r="H1213" s="127">
        <f t="shared" si="69"/>
        <v>3154.1400000000003</v>
      </c>
      <c r="I1213" s="95"/>
    </row>
    <row r="1214" spans="2:9" hidden="1" x14ac:dyDescent="0.25">
      <c r="B1214" s="106"/>
      <c r="C1214" s="128"/>
      <c r="D1214" s="129"/>
      <c r="E1214" s="126"/>
      <c r="F1214" s="131"/>
      <c r="H1214" s="127"/>
      <c r="I1214" s="95"/>
    </row>
    <row r="1215" spans="2:9" hidden="1" x14ac:dyDescent="0.25">
      <c r="B1215" s="106"/>
      <c r="C1215" s="128"/>
      <c r="D1215" s="129"/>
      <c r="E1215" s="126"/>
      <c r="F1215" s="131"/>
      <c r="H1215" s="127"/>
      <c r="I1215" s="95"/>
    </row>
    <row r="1216" spans="2:9" hidden="1" x14ac:dyDescent="0.25">
      <c r="B1216" s="106"/>
      <c r="C1216" s="192"/>
      <c r="D1216" s="129"/>
      <c r="E1216" s="126"/>
      <c r="F1216" s="131"/>
      <c r="H1216" s="127"/>
      <c r="I1216" s="95"/>
    </row>
    <row r="1217" spans="2:9" hidden="1" x14ac:dyDescent="0.25">
      <c r="B1217" s="106"/>
      <c r="C1217" s="128"/>
      <c r="D1217" s="129"/>
      <c r="E1217" s="126"/>
      <c r="F1217" s="131"/>
      <c r="H1217" s="127"/>
      <c r="I1217" s="95"/>
    </row>
    <row r="1218" spans="2:9" hidden="1" x14ac:dyDescent="0.25">
      <c r="B1218" s="106"/>
      <c r="C1218" s="128"/>
      <c r="D1218" s="129"/>
      <c r="E1218" s="132"/>
      <c r="F1218" s="131"/>
      <c r="G1218" s="126"/>
      <c r="H1218" s="127"/>
      <c r="I1218" s="95"/>
    </row>
    <row r="1219" spans="2:9" hidden="1" x14ac:dyDescent="0.25">
      <c r="B1219" s="106"/>
      <c r="C1219" s="128"/>
      <c r="D1219" s="129"/>
      <c r="E1219" s="132"/>
      <c r="F1219" s="131"/>
      <c r="G1219" s="126"/>
      <c r="H1219" s="127"/>
      <c r="I1219" s="95"/>
    </row>
    <row r="1220" spans="2:9" hidden="1" x14ac:dyDescent="0.25">
      <c r="B1220" s="106"/>
      <c r="C1220" s="128"/>
      <c r="D1220" s="129"/>
      <c r="E1220" s="132"/>
      <c r="F1220" s="131"/>
      <c r="G1220" s="126"/>
      <c r="H1220" s="127"/>
      <c r="I1220" s="95"/>
    </row>
    <row r="1221" spans="2:9" ht="15.75" hidden="1" thickBot="1" x14ac:dyDescent="0.3">
      <c r="B1221" s="106"/>
      <c r="C1221" s="128"/>
      <c r="D1221" s="129"/>
      <c r="E1221" s="132"/>
      <c r="F1221" s="131"/>
      <c r="G1221" s="126"/>
      <c r="H1221" s="127"/>
      <c r="I1221" s="95"/>
    </row>
    <row r="1222" spans="2:9" ht="15.75" hidden="1" thickBot="1" x14ac:dyDescent="0.3">
      <c r="B1222" s="113"/>
      <c r="C1222" s="133"/>
      <c r="D1222" s="134"/>
      <c r="E1222" s="135"/>
      <c r="F1222" s="136"/>
      <c r="G1222" s="137"/>
      <c r="H1222" s="118"/>
      <c r="I1222" s="119">
        <f>SUM(H1210:H1222)</f>
        <v>369602.32400000002</v>
      </c>
    </row>
    <row r="1223" spans="2:9" ht="15.75" hidden="1" thickBot="1" x14ac:dyDescent="0.3">
      <c r="B1223" s="139"/>
      <c r="C1223" s="120"/>
      <c r="D1223" s="120"/>
      <c r="E1223" s="120"/>
      <c r="F1223" s="120"/>
      <c r="G1223" s="121"/>
      <c r="H1223" s="122"/>
      <c r="I1223" s="95"/>
    </row>
    <row r="1224" spans="2:9" ht="15.75" hidden="1" thickBot="1" x14ac:dyDescent="0.3">
      <c r="B1224" s="97" t="s">
        <v>83</v>
      </c>
      <c r="C1224" s="98" t="s">
        <v>101</v>
      </c>
      <c r="D1224" s="98" t="s">
        <v>82</v>
      </c>
      <c r="E1224" s="98" t="s">
        <v>85</v>
      </c>
      <c r="F1224" s="98" t="s">
        <v>94</v>
      </c>
      <c r="G1224" s="98" t="s">
        <v>102</v>
      </c>
      <c r="H1224" s="99" t="s">
        <v>88</v>
      </c>
      <c r="I1224" s="95"/>
    </row>
    <row r="1225" spans="2:9" hidden="1" x14ac:dyDescent="0.25">
      <c r="B1225" s="100"/>
      <c r="C1225" s="140"/>
      <c r="D1225" s="141"/>
      <c r="E1225" s="142"/>
      <c r="F1225" s="143"/>
      <c r="G1225" s="144"/>
      <c r="H1225" s="145">
        <f>ROUND(IF(N(E1225)&gt;0,PRODUCT(E1225:G1225),0),0)</f>
        <v>0</v>
      </c>
      <c r="I1225" s="95"/>
    </row>
    <row r="1226" spans="2:9" hidden="1" x14ac:dyDescent="0.25">
      <c r="B1226" s="106"/>
      <c r="C1226" s="128"/>
      <c r="D1226" s="129"/>
      <c r="E1226" s="132"/>
      <c r="F1226" s="131"/>
      <c r="G1226" s="126"/>
      <c r="H1226" s="127">
        <f t="shared" ref="H1226:H1230" si="70">ROUND(IF(N(E1226)&gt;0,PRODUCT(E1226:G1226),0),0)</f>
        <v>0</v>
      </c>
      <c r="I1226" s="95"/>
    </row>
    <row r="1227" spans="2:9" hidden="1" x14ac:dyDescent="0.25">
      <c r="B1227" s="106"/>
      <c r="C1227" s="128"/>
      <c r="D1227" s="129"/>
      <c r="E1227" s="132"/>
      <c r="F1227" s="131"/>
      <c r="G1227" s="126"/>
      <c r="H1227" s="127">
        <f t="shared" si="70"/>
        <v>0</v>
      </c>
      <c r="I1227" s="95"/>
    </row>
    <row r="1228" spans="2:9" hidden="1" x14ac:dyDescent="0.25">
      <c r="B1228" s="106"/>
      <c r="C1228" s="128"/>
      <c r="D1228" s="129"/>
      <c r="E1228" s="132"/>
      <c r="F1228" s="131"/>
      <c r="G1228" s="126"/>
      <c r="H1228" s="127">
        <f t="shared" si="70"/>
        <v>0</v>
      </c>
      <c r="I1228" s="95"/>
    </row>
    <row r="1229" spans="2:9" ht="15.75" hidden="1" thickBot="1" x14ac:dyDescent="0.3">
      <c r="B1229" s="106"/>
      <c r="C1229" s="128"/>
      <c r="D1229" s="129"/>
      <c r="E1229" s="132"/>
      <c r="F1229" s="131"/>
      <c r="G1229" s="126"/>
      <c r="H1229" s="127">
        <f t="shared" si="70"/>
        <v>0</v>
      </c>
      <c r="I1229" s="95"/>
    </row>
    <row r="1230" spans="2:9" ht="15.75" hidden="1" thickBot="1" x14ac:dyDescent="0.3">
      <c r="B1230" s="113"/>
      <c r="C1230" s="133"/>
      <c r="D1230" s="134"/>
      <c r="E1230" s="135"/>
      <c r="F1230" s="136"/>
      <c r="G1230" s="137"/>
      <c r="H1230" s="138">
        <f t="shared" si="70"/>
        <v>0</v>
      </c>
      <c r="I1230" s="146">
        <f>SUM(H1225:H1230)</f>
        <v>0</v>
      </c>
    </row>
    <row r="1231" spans="2:9" ht="15.75" hidden="1" thickBot="1" x14ac:dyDescent="0.3">
      <c r="B1231" s="139"/>
      <c r="C1231" s="120"/>
      <c r="D1231" s="120"/>
      <c r="E1231" s="120"/>
      <c r="F1231" s="120"/>
      <c r="G1231" s="147"/>
      <c r="H1231" s="148"/>
      <c r="I1231" s="95"/>
    </row>
    <row r="1232" spans="2:9" ht="15.75" hidden="1" thickBot="1" x14ac:dyDescent="0.3">
      <c r="B1232" s="97" t="s">
        <v>83</v>
      </c>
      <c r="C1232" s="98" t="s">
        <v>103</v>
      </c>
      <c r="D1232" s="98" t="s">
        <v>118</v>
      </c>
      <c r="E1232" s="98" t="s">
        <v>104</v>
      </c>
      <c r="F1232" s="98" t="s">
        <v>105</v>
      </c>
      <c r="G1232" s="98" t="s">
        <v>87</v>
      </c>
      <c r="H1232" s="99" t="s">
        <v>88</v>
      </c>
      <c r="I1232" s="95"/>
    </row>
    <row r="1233" spans="2:9" hidden="1" x14ac:dyDescent="0.25">
      <c r="B1233" s="100"/>
      <c r="C1233" s="140" t="s">
        <v>128</v>
      </c>
      <c r="D1233" s="149">
        <v>98009.25925925927</v>
      </c>
      <c r="E1233" s="150">
        <v>1.9644068935041981</v>
      </c>
      <c r="F1233" s="151">
        <v>192530.06451612906</v>
      </c>
      <c r="G1233" s="142">
        <v>40</v>
      </c>
      <c r="H1233" s="152">
        <f t="shared" ref="H1233:H1239" si="71">ROUND(IF(N(G1233)&gt;0,PRODUCT(F1233,1/G1233),0),0)</f>
        <v>4813</v>
      </c>
      <c r="I1233" s="95"/>
    </row>
    <row r="1234" spans="2:9" hidden="1" x14ac:dyDescent="0.25">
      <c r="B1234" s="106"/>
      <c r="C1234" s="123" t="s">
        <v>130</v>
      </c>
      <c r="D1234" s="154">
        <v>78407.407407407416</v>
      </c>
      <c r="E1234" s="125">
        <v>1.9644068935041981</v>
      </c>
      <c r="F1234" s="109">
        <v>154024.05161290325</v>
      </c>
      <c r="G1234" s="126">
        <v>20</v>
      </c>
      <c r="H1234" s="127">
        <f t="shared" si="71"/>
        <v>7701</v>
      </c>
      <c r="I1234" s="95"/>
    </row>
    <row r="1235" spans="2:9" hidden="1" x14ac:dyDescent="0.25">
      <c r="B1235" s="106"/>
      <c r="C1235" s="128" t="s">
        <v>132</v>
      </c>
      <c r="D1235" s="154">
        <v>39203.703703703701</v>
      </c>
      <c r="E1235" s="130">
        <v>2.1641894327883344</v>
      </c>
      <c r="F1235" s="131">
        <v>84844.241281720431</v>
      </c>
      <c r="G1235" s="126">
        <v>20</v>
      </c>
      <c r="H1235" s="127">
        <f t="shared" si="71"/>
        <v>4242</v>
      </c>
      <c r="I1235" s="95"/>
    </row>
    <row r="1236" spans="2:9" hidden="1" x14ac:dyDescent="0.25">
      <c r="B1236" s="106"/>
      <c r="C1236" s="128"/>
      <c r="D1236" s="154"/>
      <c r="E1236" s="130"/>
      <c r="F1236" s="131"/>
      <c r="G1236" s="126"/>
      <c r="H1236" s="127">
        <f t="shared" si="71"/>
        <v>0</v>
      </c>
      <c r="I1236" s="95"/>
    </row>
    <row r="1237" spans="2:9" hidden="1" x14ac:dyDescent="0.25">
      <c r="B1237" s="155"/>
      <c r="C1237" s="128"/>
      <c r="D1237" s="154"/>
      <c r="E1237" s="130"/>
      <c r="F1237" s="131"/>
      <c r="G1237" s="126"/>
      <c r="H1237" s="127">
        <f t="shared" si="71"/>
        <v>0</v>
      </c>
      <c r="I1237" s="95"/>
    </row>
    <row r="1238" spans="2:9" ht="15.75" hidden="1" thickBot="1" x14ac:dyDescent="0.3">
      <c r="B1238" s="155"/>
      <c r="C1238" s="128"/>
      <c r="D1238" s="154"/>
      <c r="E1238" s="130"/>
      <c r="F1238" s="131"/>
      <c r="G1238" s="126"/>
      <c r="H1238" s="127">
        <f t="shared" si="71"/>
        <v>0</v>
      </c>
      <c r="I1238" s="95"/>
    </row>
    <row r="1239" spans="2:9" ht="15.75" hidden="1" thickBot="1" x14ac:dyDescent="0.3">
      <c r="B1239" s="156"/>
      <c r="C1239" s="133"/>
      <c r="D1239" s="157"/>
      <c r="E1239" s="158"/>
      <c r="F1239" s="136"/>
      <c r="G1239" s="137"/>
      <c r="H1239" s="138">
        <f t="shared" si="71"/>
        <v>0</v>
      </c>
      <c r="I1239" s="146">
        <f>SUM(H1233:H1239)</f>
        <v>16756</v>
      </c>
    </row>
    <row r="1240" spans="2:9" ht="15.75" hidden="1" thickBot="1" x14ac:dyDescent="0.3">
      <c r="B1240" s="139"/>
      <c r="C1240" s="93"/>
      <c r="D1240" s="93"/>
      <c r="E1240" s="93"/>
      <c r="F1240" s="93"/>
      <c r="G1240" s="94"/>
      <c r="H1240" s="85"/>
      <c r="I1240" s="95"/>
    </row>
    <row r="1241" spans="2:9" ht="15.75" hidden="1" thickBot="1" x14ac:dyDescent="0.3">
      <c r="B1241" s="139"/>
      <c r="C1241" s="93"/>
      <c r="D1241" s="93"/>
      <c r="E1241" s="93"/>
      <c r="F1241" s="159" t="s">
        <v>109</v>
      </c>
      <c r="G1241" s="94"/>
      <c r="H1241" s="85"/>
      <c r="I1241" s="146">
        <f>ROUND(+I1207+I1222+I1230+I1239,0)</f>
        <v>388034</v>
      </c>
    </row>
    <row r="1242" spans="2:9" ht="15.75" hidden="1" thickBot="1" x14ac:dyDescent="0.3">
      <c r="B1242" s="176"/>
      <c r="C1242" s="177"/>
      <c r="D1242" s="177"/>
      <c r="E1242" s="177"/>
      <c r="F1242" s="177"/>
      <c r="G1242" s="177"/>
      <c r="H1242" s="177"/>
      <c r="I1242" s="178"/>
    </row>
    <row r="1243" spans="2:9" ht="15.75" hidden="1" thickBot="1" x14ac:dyDescent="0.3"/>
    <row r="1244" spans="2:9" hidden="1" x14ac:dyDescent="0.25">
      <c r="B1244" s="173"/>
      <c r="C1244" s="174"/>
      <c r="D1244" s="174"/>
      <c r="E1244" s="174"/>
      <c r="F1244" s="174"/>
      <c r="G1244" s="174"/>
      <c r="H1244" s="174"/>
      <c r="I1244" s="175"/>
    </row>
    <row r="1245" spans="2:9" ht="25.5" hidden="1" x14ac:dyDescent="0.25">
      <c r="B1245" s="87" t="s">
        <v>2</v>
      </c>
      <c r="C1245" s="88" t="s">
        <v>110</v>
      </c>
      <c r="D1245" s="89" t="s">
        <v>222</v>
      </c>
      <c r="E1245" s="89"/>
      <c r="F1245" s="89"/>
      <c r="G1245" s="88" t="s">
        <v>82</v>
      </c>
      <c r="H1245" s="90" t="s">
        <v>4</v>
      </c>
      <c r="I1245" s="91"/>
    </row>
    <row r="1246" spans="2:9" hidden="1" x14ac:dyDescent="0.25">
      <c r="B1246" s="92"/>
      <c r="C1246" s="93"/>
      <c r="D1246" s="93"/>
      <c r="E1246" s="93"/>
      <c r="F1246" s="93"/>
      <c r="G1246" s="94"/>
      <c r="H1246" s="85"/>
      <c r="I1246" s="95"/>
    </row>
    <row r="1247" spans="2:9" hidden="1" x14ac:dyDescent="0.25">
      <c r="B1247" s="92"/>
      <c r="C1247" s="93"/>
      <c r="D1247" s="93"/>
      <c r="E1247" s="93"/>
      <c r="F1247" s="93"/>
      <c r="G1247" s="94"/>
      <c r="H1247" s="96"/>
      <c r="I1247" s="95"/>
    </row>
    <row r="1248" spans="2:9" ht="15.75" hidden="1" thickBot="1" x14ac:dyDescent="0.3">
      <c r="B1248" s="92"/>
      <c r="C1248" s="93"/>
      <c r="D1248" s="93"/>
      <c r="E1248" s="93"/>
      <c r="F1248" s="93"/>
      <c r="G1248" s="94"/>
      <c r="H1248" s="85"/>
      <c r="I1248" s="95"/>
    </row>
    <row r="1249" spans="2:9" ht="15.75" hidden="1" thickBot="1" x14ac:dyDescent="0.3">
      <c r="B1249" s="97" t="s">
        <v>83</v>
      </c>
      <c r="C1249" s="98" t="s">
        <v>84</v>
      </c>
      <c r="D1249" s="98" t="s">
        <v>82</v>
      </c>
      <c r="E1249" s="98" t="s">
        <v>85</v>
      </c>
      <c r="F1249" s="98" t="s">
        <v>86</v>
      </c>
      <c r="G1249" s="98" t="s">
        <v>87</v>
      </c>
      <c r="H1249" s="99" t="s">
        <v>88</v>
      </c>
      <c r="I1249" s="95"/>
    </row>
    <row r="1250" spans="2:9" hidden="1" x14ac:dyDescent="0.25">
      <c r="B1250" s="100"/>
      <c r="C1250" s="101" t="s">
        <v>113</v>
      </c>
      <c r="D1250" s="102" t="s">
        <v>90</v>
      </c>
      <c r="E1250" s="102">
        <v>1</v>
      </c>
      <c r="F1250" s="103">
        <f>I1288</f>
        <v>42300</v>
      </c>
      <c r="G1250" s="104">
        <v>0.1</v>
      </c>
      <c r="H1250" s="105">
        <f>F1250*G1250</f>
        <v>4230</v>
      </c>
      <c r="I1250" s="95"/>
    </row>
    <row r="1251" spans="2:9" hidden="1" x14ac:dyDescent="0.25">
      <c r="B1251" s="106"/>
      <c r="C1251" s="107"/>
      <c r="D1251" s="108"/>
      <c r="E1251" s="108"/>
      <c r="F1251" s="109"/>
      <c r="G1251" s="110"/>
      <c r="H1251" s="112">
        <f t="shared" ref="H1251:H1256" si="72">ROUND(IF(N(E1251)&gt;0,PRODUCT(E1251,F1251)/G1251,0),0)</f>
        <v>0</v>
      </c>
      <c r="I1251" s="95"/>
    </row>
    <row r="1252" spans="2:9" hidden="1" x14ac:dyDescent="0.25">
      <c r="B1252" s="106"/>
      <c r="C1252" s="107"/>
      <c r="D1252" s="108"/>
      <c r="E1252" s="108"/>
      <c r="F1252" s="109"/>
      <c r="G1252" s="110"/>
      <c r="H1252" s="112">
        <f t="shared" si="72"/>
        <v>0</v>
      </c>
      <c r="I1252" s="95"/>
    </row>
    <row r="1253" spans="2:9" hidden="1" x14ac:dyDescent="0.25">
      <c r="B1253" s="106"/>
      <c r="C1253" s="107"/>
      <c r="D1253" s="108"/>
      <c r="E1253" s="108"/>
      <c r="F1253" s="109"/>
      <c r="G1253" s="110"/>
      <c r="H1253" s="112">
        <f t="shared" si="72"/>
        <v>0</v>
      </c>
      <c r="I1253" s="95"/>
    </row>
    <row r="1254" spans="2:9" hidden="1" x14ac:dyDescent="0.25">
      <c r="B1254" s="106"/>
      <c r="C1254" s="107"/>
      <c r="D1254" s="108"/>
      <c r="E1254" s="108"/>
      <c r="F1254" s="109"/>
      <c r="G1254" s="110"/>
      <c r="H1254" s="112">
        <f t="shared" si="72"/>
        <v>0</v>
      </c>
      <c r="I1254" s="95"/>
    </row>
    <row r="1255" spans="2:9" ht="15.75" hidden="1" thickBot="1" x14ac:dyDescent="0.3">
      <c r="B1255" s="106"/>
      <c r="C1255" s="107"/>
      <c r="D1255" s="108"/>
      <c r="E1255" s="108"/>
      <c r="F1255" s="109"/>
      <c r="G1255" s="110"/>
      <c r="H1255" s="112">
        <f t="shared" si="72"/>
        <v>0</v>
      </c>
      <c r="I1255" s="95"/>
    </row>
    <row r="1256" spans="2:9" ht="15.75" hidden="1" thickBot="1" x14ac:dyDescent="0.3">
      <c r="B1256" s="113"/>
      <c r="C1256" s="114"/>
      <c r="D1256" s="115"/>
      <c r="E1256" s="115"/>
      <c r="F1256" s="116"/>
      <c r="G1256" s="117"/>
      <c r="H1256" s="118">
        <f t="shared" si="72"/>
        <v>0</v>
      </c>
      <c r="I1256" s="119">
        <f>SUM(H1250:H1256)</f>
        <v>4230</v>
      </c>
    </row>
    <row r="1257" spans="2:9" ht="15.75" hidden="1" thickBot="1" x14ac:dyDescent="0.3">
      <c r="B1257" s="92"/>
      <c r="C1257" s="120"/>
      <c r="D1257" s="121"/>
      <c r="E1257" s="120"/>
      <c r="F1257" s="120"/>
      <c r="G1257" s="121"/>
      <c r="H1257" s="122"/>
      <c r="I1257" s="95"/>
    </row>
    <row r="1258" spans="2:9" ht="15.75" hidden="1" thickBot="1" x14ac:dyDescent="0.3">
      <c r="B1258" s="97" t="s">
        <v>83</v>
      </c>
      <c r="C1258" s="98" t="s">
        <v>93</v>
      </c>
      <c r="D1258" s="98" t="s">
        <v>82</v>
      </c>
      <c r="E1258" s="98" t="s">
        <v>85</v>
      </c>
      <c r="F1258" s="98" t="s">
        <v>94</v>
      </c>
      <c r="G1258" s="98" t="s">
        <v>95</v>
      </c>
      <c r="H1258" s="99" t="s">
        <v>88</v>
      </c>
      <c r="I1258" s="95"/>
    </row>
    <row r="1259" spans="2:9" hidden="1" x14ac:dyDescent="0.25">
      <c r="B1259" s="100"/>
      <c r="C1259" s="123" t="s">
        <v>223</v>
      </c>
      <c r="D1259" s="124" t="s">
        <v>4</v>
      </c>
      <c r="E1259" s="126">
        <v>1</v>
      </c>
      <c r="F1259" s="109">
        <f>180084+115027</f>
        <v>295111</v>
      </c>
      <c r="H1259" s="127">
        <f>F1259*E1259</f>
        <v>295111</v>
      </c>
      <c r="I1259" s="95"/>
    </row>
    <row r="1260" spans="2:9" hidden="1" x14ac:dyDescent="0.25">
      <c r="B1260" s="106"/>
      <c r="C1260" s="128" t="s">
        <v>216</v>
      </c>
      <c r="D1260" s="129" t="s">
        <v>217</v>
      </c>
      <c r="E1260" s="126">
        <v>2E-3</v>
      </c>
      <c r="F1260" s="131">
        <v>111500</v>
      </c>
      <c r="H1260" s="127">
        <f t="shared" ref="H1260:H1262" si="73">F1260*E1260</f>
        <v>223</v>
      </c>
      <c r="I1260" s="95"/>
    </row>
    <row r="1261" spans="2:9" hidden="1" x14ac:dyDescent="0.25">
      <c r="B1261" s="106"/>
      <c r="C1261" s="128" t="s">
        <v>218</v>
      </c>
      <c r="D1261" s="129" t="s">
        <v>217</v>
      </c>
      <c r="E1261" s="126">
        <v>2E-3</v>
      </c>
      <c r="F1261" s="131">
        <v>131092</v>
      </c>
      <c r="H1261" s="127">
        <f t="shared" si="73"/>
        <v>262.18400000000003</v>
      </c>
      <c r="I1261" s="95"/>
    </row>
    <row r="1262" spans="2:9" hidden="1" x14ac:dyDescent="0.25">
      <c r="B1262" s="106"/>
      <c r="C1262" s="128"/>
      <c r="D1262" s="129"/>
      <c r="E1262" s="126"/>
      <c r="F1262" s="131"/>
      <c r="H1262" s="127">
        <f t="shared" si="73"/>
        <v>0</v>
      </c>
      <c r="I1262" s="95"/>
    </row>
    <row r="1263" spans="2:9" hidden="1" x14ac:dyDescent="0.25">
      <c r="B1263" s="106"/>
      <c r="C1263" s="128"/>
      <c r="D1263" s="129"/>
      <c r="E1263" s="126"/>
      <c r="F1263" s="131"/>
      <c r="H1263" s="127"/>
      <c r="I1263" s="95"/>
    </row>
    <row r="1264" spans="2:9" hidden="1" x14ac:dyDescent="0.25">
      <c r="B1264" s="106"/>
      <c r="C1264" s="128"/>
      <c r="D1264" s="129"/>
      <c r="E1264" s="126"/>
      <c r="F1264" s="131"/>
      <c r="H1264" s="127"/>
      <c r="I1264" s="95"/>
    </row>
    <row r="1265" spans="2:9" hidden="1" x14ac:dyDescent="0.25">
      <c r="B1265" s="106"/>
      <c r="C1265" s="192"/>
      <c r="D1265" s="129"/>
      <c r="E1265" s="126"/>
      <c r="F1265" s="131"/>
      <c r="H1265" s="127"/>
      <c r="I1265" s="95"/>
    </row>
    <row r="1266" spans="2:9" hidden="1" x14ac:dyDescent="0.25">
      <c r="B1266" s="106"/>
      <c r="C1266" s="128"/>
      <c r="D1266" s="129"/>
      <c r="E1266" s="126"/>
      <c r="F1266" s="131"/>
      <c r="H1266" s="127"/>
      <c r="I1266" s="95"/>
    </row>
    <row r="1267" spans="2:9" hidden="1" x14ac:dyDescent="0.25">
      <c r="B1267" s="106"/>
      <c r="C1267" s="128"/>
      <c r="D1267" s="129"/>
      <c r="E1267" s="132"/>
      <c r="F1267" s="131"/>
      <c r="G1267" s="126"/>
      <c r="H1267" s="127"/>
      <c r="I1267" s="95"/>
    </row>
    <row r="1268" spans="2:9" hidden="1" x14ac:dyDescent="0.25">
      <c r="B1268" s="106"/>
      <c r="C1268" s="128"/>
      <c r="D1268" s="129"/>
      <c r="E1268" s="132"/>
      <c r="F1268" s="131"/>
      <c r="G1268" s="126"/>
      <c r="H1268" s="127"/>
      <c r="I1268" s="95"/>
    </row>
    <row r="1269" spans="2:9" hidden="1" x14ac:dyDescent="0.25">
      <c r="B1269" s="106"/>
      <c r="C1269" s="128"/>
      <c r="D1269" s="129"/>
      <c r="E1269" s="132"/>
      <c r="F1269" s="131"/>
      <c r="G1269" s="126"/>
      <c r="H1269" s="127"/>
      <c r="I1269" s="95"/>
    </row>
    <row r="1270" spans="2:9" ht="15.75" hidden="1" thickBot="1" x14ac:dyDescent="0.3">
      <c r="B1270" s="106"/>
      <c r="C1270" s="128"/>
      <c r="D1270" s="129"/>
      <c r="E1270" s="132"/>
      <c r="F1270" s="131"/>
      <c r="G1270" s="126"/>
      <c r="H1270" s="127"/>
      <c r="I1270" s="95"/>
    </row>
    <row r="1271" spans="2:9" ht="15.75" hidden="1" thickBot="1" x14ac:dyDescent="0.3">
      <c r="B1271" s="113"/>
      <c r="C1271" s="133"/>
      <c r="D1271" s="134"/>
      <c r="E1271" s="135"/>
      <c r="F1271" s="136"/>
      <c r="G1271" s="137"/>
      <c r="H1271" s="118"/>
      <c r="I1271" s="119">
        <f>SUM(H1259:H1271)</f>
        <v>295596.18400000001</v>
      </c>
    </row>
    <row r="1272" spans="2:9" ht="15.75" hidden="1" thickBot="1" x14ac:dyDescent="0.3">
      <c r="B1272" s="139"/>
      <c r="C1272" s="120"/>
      <c r="D1272" s="120"/>
      <c r="E1272" s="120"/>
      <c r="F1272" s="120"/>
      <c r="G1272" s="121"/>
      <c r="H1272" s="122"/>
      <c r="I1272" s="95"/>
    </row>
    <row r="1273" spans="2:9" ht="15.75" hidden="1" thickBot="1" x14ac:dyDescent="0.3">
      <c r="B1273" s="97" t="s">
        <v>83</v>
      </c>
      <c r="C1273" s="98" t="s">
        <v>101</v>
      </c>
      <c r="D1273" s="98" t="s">
        <v>82</v>
      </c>
      <c r="E1273" s="98" t="s">
        <v>85</v>
      </c>
      <c r="F1273" s="98" t="s">
        <v>94</v>
      </c>
      <c r="G1273" s="98" t="s">
        <v>102</v>
      </c>
      <c r="H1273" s="99" t="s">
        <v>88</v>
      </c>
      <c r="I1273" s="95"/>
    </row>
    <row r="1274" spans="2:9" hidden="1" x14ac:dyDescent="0.25">
      <c r="B1274" s="100"/>
      <c r="C1274" s="140"/>
      <c r="D1274" s="141"/>
      <c r="E1274" s="142"/>
      <c r="F1274" s="143"/>
      <c r="G1274" s="144"/>
      <c r="H1274" s="145">
        <f>ROUND(IF(N(E1274)&gt;0,PRODUCT(E1274:G1274),0),0)</f>
        <v>0</v>
      </c>
      <c r="I1274" s="95"/>
    </row>
    <row r="1275" spans="2:9" hidden="1" x14ac:dyDescent="0.25">
      <c r="B1275" s="106"/>
      <c r="C1275" s="128"/>
      <c r="D1275" s="129"/>
      <c r="E1275" s="132"/>
      <c r="F1275" s="131"/>
      <c r="G1275" s="126"/>
      <c r="H1275" s="127">
        <f t="shared" ref="H1275:H1279" si="74">ROUND(IF(N(E1275)&gt;0,PRODUCT(E1275:G1275),0),0)</f>
        <v>0</v>
      </c>
      <c r="I1275" s="95"/>
    </row>
    <row r="1276" spans="2:9" hidden="1" x14ac:dyDescent="0.25">
      <c r="B1276" s="106"/>
      <c r="C1276" s="128"/>
      <c r="D1276" s="129"/>
      <c r="E1276" s="132"/>
      <c r="F1276" s="131"/>
      <c r="G1276" s="126"/>
      <c r="H1276" s="127">
        <f t="shared" si="74"/>
        <v>0</v>
      </c>
      <c r="I1276" s="95"/>
    </row>
    <row r="1277" spans="2:9" hidden="1" x14ac:dyDescent="0.25">
      <c r="B1277" s="106"/>
      <c r="C1277" s="128"/>
      <c r="D1277" s="129"/>
      <c r="E1277" s="132"/>
      <c r="F1277" s="131"/>
      <c r="G1277" s="126"/>
      <c r="H1277" s="127">
        <f t="shared" si="74"/>
        <v>0</v>
      </c>
      <c r="I1277" s="95"/>
    </row>
    <row r="1278" spans="2:9" ht="15.75" hidden="1" thickBot="1" x14ac:dyDescent="0.3">
      <c r="B1278" s="106"/>
      <c r="C1278" s="128"/>
      <c r="D1278" s="129"/>
      <c r="E1278" s="132"/>
      <c r="F1278" s="131"/>
      <c r="G1278" s="126"/>
      <c r="H1278" s="127">
        <f t="shared" si="74"/>
        <v>0</v>
      </c>
      <c r="I1278" s="95"/>
    </row>
    <row r="1279" spans="2:9" ht="15.75" hidden="1" thickBot="1" x14ac:dyDescent="0.3">
      <c r="B1279" s="113"/>
      <c r="C1279" s="133"/>
      <c r="D1279" s="134"/>
      <c r="E1279" s="135"/>
      <c r="F1279" s="136"/>
      <c r="G1279" s="137"/>
      <c r="H1279" s="138">
        <f t="shared" si="74"/>
        <v>0</v>
      </c>
      <c r="I1279" s="146">
        <f>SUM(H1274:H1279)</f>
        <v>0</v>
      </c>
    </row>
    <row r="1280" spans="2:9" ht="15.75" hidden="1" thickBot="1" x14ac:dyDescent="0.3">
      <c r="B1280" s="139"/>
      <c r="C1280" s="120"/>
      <c r="D1280" s="120"/>
      <c r="E1280" s="120"/>
      <c r="F1280" s="120"/>
      <c r="G1280" s="147"/>
      <c r="H1280" s="148"/>
      <c r="I1280" s="95"/>
    </row>
    <row r="1281" spans="2:9" ht="15.75" hidden="1" thickBot="1" x14ac:dyDescent="0.3">
      <c r="B1281" s="97" t="s">
        <v>83</v>
      </c>
      <c r="C1281" s="98" t="s">
        <v>103</v>
      </c>
      <c r="D1281" s="98" t="s">
        <v>118</v>
      </c>
      <c r="E1281" s="98" t="s">
        <v>104</v>
      </c>
      <c r="F1281" s="98" t="s">
        <v>105</v>
      </c>
      <c r="G1281" s="98" t="s">
        <v>87</v>
      </c>
      <c r="H1281" s="99" t="s">
        <v>88</v>
      </c>
      <c r="I1281" s="95"/>
    </row>
    <row r="1282" spans="2:9" hidden="1" x14ac:dyDescent="0.25">
      <c r="B1282" s="100"/>
      <c r="C1282" s="140" t="s">
        <v>128</v>
      </c>
      <c r="D1282" s="149">
        <v>98009.25925925927</v>
      </c>
      <c r="E1282" s="150">
        <v>1.9644068935041981</v>
      </c>
      <c r="F1282" s="151">
        <v>192530.06451612906</v>
      </c>
      <c r="G1282" s="142">
        <v>725</v>
      </c>
      <c r="H1282" s="152">
        <f t="shared" ref="H1282:H1288" si="75">ROUND(IF(N(G1282)&gt;0,PRODUCT(F1282,1/G1282),0),0)</f>
        <v>266</v>
      </c>
      <c r="I1282" s="95"/>
    </row>
    <row r="1283" spans="2:9" hidden="1" x14ac:dyDescent="0.25">
      <c r="B1283" s="106"/>
      <c r="C1283" s="123" t="s">
        <v>130</v>
      </c>
      <c r="D1283" s="154">
        <v>78407.407407407416</v>
      </c>
      <c r="E1283" s="125">
        <v>1.9644068935041981</v>
      </c>
      <c r="F1283" s="109">
        <v>154024.05161290325</v>
      </c>
      <c r="G1283" s="126">
        <v>7.875</v>
      </c>
      <c r="H1283" s="127">
        <f t="shared" si="75"/>
        <v>19559</v>
      </c>
      <c r="I1283" s="95"/>
    </row>
    <row r="1284" spans="2:9" hidden="1" x14ac:dyDescent="0.25">
      <c r="B1284" s="106"/>
      <c r="C1284" s="128" t="s">
        <v>132</v>
      </c>
      <c r="D1284" s="154">
        <v>39203.703703703701</v>
      </c>
      <c r="E1284" s="130">
        <v>2.1641894327883344</v>
      </c>
      <c r="F1284" s="131">
        <v>84844.241281720431</v>
      </c>
      <c r="G1284" s="126">
        <v>3.7749999999999999</v>
      </c>
      <c r="H1284" s="127">
        <f t="shared" si="75"/>
        <v>22475</v>
      </c>
      <c r="I1284" s="95"/>
    </row>
    <row r="1285" spans="2:9" hidden="1" x14ac:dyDescent="0.25">
      <c r="B1285" s="106"/>
      <c r="C1285" s="128"/>
      <c r="D1285" s="154"/>
      <c r="E1285" s="130"/>
      <c r="F1285" s="131"/>
      <c r="G1285" s="126"/>
      <c r="H1285" s="127">
        <f t="shared" si="75"/>
        <v>0</v>
      </c>
      <c r="I1285" s="95"/>
    </row>
    <row r="1286" spans="2:9" hidden="1" x14ac:dyDescent="0.25">
      <c r="B1286" s="155"/>
      <c r="C1286" s="128"/>
      <c r="D1286" s="154"/>
      <c r="E1286" s="130"/>
      <c r="F1286" s="131"/>
      <c r="G1286" s="126"/>
      <c r="H1286" s="127">
        <f t="shared" si="75"/>
        <v>0</v>
      </c>
      <c r="I1286" s="95"/>
    </row>
    <row r="1287" spans="2:9" ht="15.75" hidden="1" thickBot="1" x14ac:dyDescent="0.3">
      <c r="B1287" s="155"/>
      <c r="C1287" s="128"/>
      <c r="D1287" s="154"/>
      <c r="E1287" s="130"/>
      <c r="F1287" s="131"/>
      <c r="G1287" s="126"/>
      <c r="H1287" s="127">
        <f t="shared" si="75"/>
        <v>0</v>
      </c>
      <c r="I1287" s="95"/>
    </row>
    <row r="1288" spans="2:9" ht="15.75" hidden="1" thickBot="1" x14ac:dyDescent="0.3">
      <c r="B1288" s="156"/>
      <c r="C1288" s="133"/>
      <c r="D1288" s="157"/>
      <c r="E1288" s="158"/>
      <c r="F1288" s="136"/>
      <c r="G1288" s="137"/>
      <c r="H1288" s="138">
        <f t="shared" si="75"/>
        <v>0</v>
      </c>
      <c r="I1288" s="146">
        <f>SUM(H1282:H1288)</f>
        <v>42300</v>
      </c>
    </row>
    <row r="1289" spans="2:9" ht="15.75" hidden="1" thickBot="1" x14ac:dyDescent="0.3">
      <c r="B1289" s="139"/>
      <c r="C1289" s="93"/>
      <c r="D1289" s="93"/>
      <c r="E1289" s="93"/>
      <c r="F1289" s="93"/>
      <c r="G1289" s="94"/>
      <c r="H1289" s="85"/>
      <c r="I1289" s="95"/>
    </row>
    <row r="1290" spans="2:9" ht="15.75" hidden="1" thickBot="1" x14ac:dyDescent="0.3">
      <c r="B1290" s="139"/>
      <c r="C1290" s="93"/>
      <c r="D1290" s="93"/>
      <c r="E1290" s="93"/>
      <c r="F1290" s="159" t="s">
        <v>109</v>
      </c>
      <c r="G1290" s="94"/>
      <c r="H1290" s="85"/>
      <c r="I1290" s="146">
        <f>ROUND(+I1256+I1271+I1279+I1288,0)</f>
        <v>342126</v>
      </c>
    </row>
    <row r="1291" spans="2:9" ht="15.75" hidden="1" thickBot="1" x14ac:dyDescent="0.3">
      <c r="B1291" s="176"/>
      <c r="C1291" s="177"/>
      <c r="D1291" s="177"/>
      <c r="E1291" s="177"/>
      <c r="F1291" s="177"/>
      <c r="G1291" s="177"/>
      <c r="H1291" s="177"/>
      <c r="I1291" s="178"/>
    </row>
    <row r="1292" spans="2:9" ht="15.75" thickBot="1" x14ac:dyDescent="0.3"/>
    <row r="1293" spans="2:9" x14ac:dyDescent="0.25">
      <c r="B1293" s="207" t="s">
        <v>224</v>
      </c>
      <c r="C1293" s="208"/>
      <c r="D1293" s="208"/>
      <c r="E1293" s="208"/>
      <c r="F1293" s="208"/>
      <c r="G1293" s="208"/>
      <c r="H1293" s="208"/>
      <c r="I1293" s="209"/>
    </row>
    <row r="1294" spans="2:9" x14ac:dyDescent="0.25">
      <c r="B1294" s="210" t="s">
        <v>21</v>
      </c>
      <c r="C1294" s="211"/>
      <c r="D1294" s="211"/>
      <c r="E1294" s="211"/>
      <c r="F1294" s="211"/>
      <c r="G1294" s="211"/>
      <c r="H1294" s="211"/>
      <c r="I1294" s="212"/>
    </row>
    <row r="1295" spans="2:9" x14ac:dyDescent="0.25">
      <c r="B1295" s="179"/>
      <c r="I1295" s="180"/>
    </row>
    <row r="1296" spans="2:9" x14ac:dyDescent="0.25">
      <c r="B1296" s="179"/>
      <c r="I1296" s="180"/>
    </row>
    <row r="1297" spans="2:9" ht="38.25" customHeight="1" x14ac:dyDescent="0.25">
      <c r="B1297" s="87" t="s">
        <v>2</v>
      </c>
      <c r="C1297" s="88" t="s">
        <v>49</v>
      </c>
      <c r="D1297" s="206" t="s">
        <v>69</v>
      </c>
      <c r="E1297" s="206"/>
      <c r="F1297" s="206"/>
      <c r="G1297" s="88" t="s">
        <v>82</v>
      </c>
      <c r="H1297" s="90" t="s">
        <v>4</v>
      </c>
      <c r="I1297" s="91"/>
    </row>
    <row r="1298" spans="2:9" x14ac:dyDescent="0.25">
      <c r="B1298" s="92"/>
      <c r="C1298" s="93"/>
      <c r="D1298" s="93"/>
      <c r="E1298" s="93"/>
      <c r="F1298" s="93"/>
      <c r="G1298" s="94"/>
      <c r="H1298" s="85"/>
      <c r="I1298" s="95"/>
    </row>
    <row r="1299" spans="2:9" x14ac:dyDescent="0.25">
      <c r="B1299" s="92"/>
      <c r="C1299" s="93"/>
      <c r="D1299" s="93"/>
      <c r="E1299" s="93"/>
      <c r="F1299" s="93"/>
      <c r="G1299" s="94"/>
      <c r="H1299" s="96"/>
      <c r="I1299" s="95"/>
    </row>
    <row r="1300" spans="2:9" ht="15.75" thickBot="1" x14ac:dyDescent="0.3">
      <c r="B1300" s="92"/>
      <c r="C1300" s="93"/>
      <c r="D1300" s="93"/>
      <c r="E1300" s="93"/>
      <c r="F1300" s="93"/>
      <c r="G1300" s="94"/>
      <c r="H1300" s="85"/>
      <c r="I1300" s="95"/>
    </row>
    <row r="1301" spans="2:9" ht="15.75" thickBot="1" x14ac:dyDescent="0.3">
      <c r="B1301" s="97" t="s">
        <v>83</v>
      </c>
      <c r="C1301" s="98" t="s">
        <v>84</v>
      </c>
      <c r="D1301" s="98" t="s">
        <v>82</v>
      </c>
      <c r="E1301" s="98" t="s">
        <v>85</v>
      </c>
      <c r="F1301" s="98" t="s">
        <v>86</v>
      </c>
      <c r="G1301" s="98" t="s">
        <v>87</v>
      </c>
      <c r="H1301" s="99" t="s">
        <v>88</v>
      </c>
      <c r="I1301" s="95"/>
    </row>
    <row r="1302" spans="2:9" x14ac:dyDescent="0.25">
      <c r="B1302" s="100"/>
      <c r="C1302" s="101" t="s">
        <v>113</v>
      </c>
      <c r="D1302" s="102" t="s">
        <v>90</v>
      </c>
      <c r="E1302" s="102">
        <v>1</v>
      </c>
      <c r="F1302" s="103">
        <f>I1340</f>
        <v>59926.1</v>
      </c>
      <c r="G1302" s="104">
        <v>0.1</v>
      </c>
      <c r="H1302" s="105">
        <f>F1302*G1302</f>
        <v>5992.6100000000006</v>
      </c>
      <c r="I1302" s="95"/>
    </row>
    <row r="1303" spans="2:9" x14ac:dyDescent="0.25">
      <c r="B1303" s="106"/>
      <c r="C1303" s="107"/>
      <c r="D1303" s="108"/>
      <c r="E1303" s="108"/>
      <c r="F1303" s="109"/>
      <c r="G1303" s="110"/>
      <c r="H1303" s="112">
        <f t="shared" ref="H1303:H1308" si="76">ROUND(IF(N(E1303)&gt;0,PRODUCT(E1303,F1303)/G1303,0),0)</f>
        <v>0</v>
      </c>
      <c r="I1303" s="95"/>
    </row>
    <row r="1304" spans="2:9" x14ac:dyDescent="0.25">
      <c r="B1304" s="106"/>
      <c r="C1304" s="107"/>
      <c r="D1304" s="108"/>
      <c r="E1304" s="108"/>
      <c r="F1304" s="109"/>
      <c r="G1304" s="110"/>
      <c r="H1304" s="112">
        <f t="shared" si="76"/>
        <v>0</v>
      </c>
      <c r="I1304" s="95"/>
    </row>
    <row r="1305" spans="2:9" x14ac:dyDescent="0.25">
      <c r="B1305" s="106"/>
      <c r="C1305" s="107"/>
      <c r="D1305" s="108"/>
      <c r="E1305" s="108"/>
      <c r="F1305" s="109"/>
      <c r="G1305" s="110"/>
      <c r="H1305" s="112">
        <f t="shared" si="76"/>
        <v>0</v>
      </c>
      <c r="I1305" s="95"/>
    </row>
    <row r="1306" spans="2:9" x14ac:dyDescent="0.25">
      <c r="B1306" s="106"/>
      <c r="C1306" s="107"/>
      <c r="D1306" s="108"/>
      <c r="E1306" s="108"/>
      <c r="F1306" s="109"/>
      <c r="G1306" s="110"/>
      <c r="H1306" s="112">
        <f t="shared" si="76"/>
        <v>0</v>
      </c>
      <c r="I1306" s="95"/>
    </row>
    <row r="1307" spans="2:9" ht="15.75" thickBot="1" x14ac:dyDescent="0.3">
      <c r="B1307" s="106"/>
      <c r="C1307" s="107"/>
      <c r="D1307" s="108"/>
      <c r="E1307" s="108"/>
      <c r="F1307" s="109"/>
      <c r="G1307" s="110"/>
      <c r="H1307" s="112">
        <f t="shared" si="76"/>
        <v>0</v>
      </c>
      <c r="I1307" s="95"/>
    </row>
    <row r="1308" spans="2:9" ht="15.75" thickBot="1" x14ac:dyDescent="0.3">
      <c r="B1308" s="113"/>
      <c r="C1308" s="114"/>
      <c r="D1308" s="115"/>
      <c r="E1308" s="115"/>
      <c r="F1308" s="116"/>
      <c r="G1308" s="117"/>
      <c r="H1308" s="118">
        <f t="shared" si="76"/>
        <v>0</v>
      </c>
      <c r="I1308" s="119">
        <f>SUM(H1302:H1308)</f>
        <v>5992.6100000000006</v>
      </c>
    </row>
    <row r="1309" spans="2:9" ht="15.75" thickBot="1" x14ac:dyDescent="0.3">
      <c r="B1309" s="92"/>
      <c r="C1309" s="120"/>
      <c r="D1309" s="121"/>
      <c r="E1309" s="120"/>
      <c r="F1309" s="120"/>
      <c r="G1309" s="121"/>
      <c r="H1309" s="122"/>
      <c r="I1309" s="95"/>
    </row>
    <row r="1310" spans="2:9" ht="15.75" thickBot="1" x14ac:dyDescent="0.3">
      <c r="B1310" s="97" t="s">
        <v>83</v>
      </c>
      <c r="C1310" s="98" t="s">
        <v>93</v>
      </c>
      <c r="D1310" s="98" t="s">
        <v>82</v>
      </c>
      <c r="E1310" s="98" t="s">
        <v>85</v>
      </c>
      <c r="F1310" s="98" t="s">
        <v>94</v>
      </c>
      <c r="G1310" s="98" t="s">
        <v>95</v>
      </c>
      <c r="H1310" s="99" t="s">
        <v>88</v>
      </c>
      <c r="I1310" s="95"/>
    </row>
    <row r="1311" spans="2:9" x14ac:dyDescent="0.25">
      <c r="B1311" s="100"/>
      <c r="C1311" s="123" t="s">
        <v>225</v>
      </c>
      <c r="D1311" s="124" t="s">
        <v>4</v>
      </c>
      <c r="E1311" s="126">
        <v>1</v>
      </c>
      <c r="F1311" s="109">
        <v>215080</v>
      </c>
      <c r="H1311" s="127">
        <f>F1311*E1311</f>
        <v>215080</v>
      </c>
      <c r="I1311" s="95"/>
    </row>
    <row r="1312" spans="2:9" x14ac:dyDescent="0.25">
      <c r="B1312" s="106"/>
      <c r="C1312" s="128" t="s">
        <v>226</v>
      </c>
      <c r="D1312" s="129" t="s">
        <v>4</v>
      </c>
      <c r="E1312" s="126">
        <v>1</v>
      </c>
      <c r="F1312" s="131">
        <v>45280</v>
      </c>
      <c r="H1312" s="127">
        <f t="shared" ref="H1312:H1314" si="77">F1312*E1312</f>
        <v>45280</v>
      </c>
      <c r="I1312" s="95"/>
    </row>
    <row r="1313" spans="2:9" x14ac:dyDescent="0.25">
      <c r="B1313" s="106"/>
      <c r="C1313" s="128" t="s">
        <v>227</v>
      </c>
      <c r="D1313" s="129" t="s">
        <v>4</v>
      </c>
      <c r="E1313" s="126">
        <v>1</v>
      </c>
      <c r="F1313" s="131">
        <v>5094</v>
      </c>
      <c r="H1313" s="127">
        <f t="shared" si="77"/>
        <v>5094</v>
      </c>
      <c r="I1313" s="95"/>
    </row>
    <row r="1314" spans="2:9" x14ac:dyDescent="0.25">
      <c r="B1314" s="106"/>
      <c r="C1314" s="128"/>
      <c r="D1314" s="129"/>
      <c r="E1314" s="126"/>
      <c r="F1314" s="131"/>
      <c r="H1314" s="127">
        <f t="shared" si="77"/>
        <v>0</v>
      </c>
      <c r="I1314" s="95"/>
    </row>
    <row r="1315" spans="2:9" x14ac:dyDescent="0.25">
      <c r="B1315" s="106"/>
      <c r="C1315" s="128"/>
      <c r="D1315" s="129"/>
      <c r="E1315" s="126"/>
      <c r="F1315" s="131"/>
      <c r="H1315" s="127"/>
      <c r="I1315" s="95"/>
    </row>
    <row r="1316" spans="2:9" x14ac:dyDescent="0.25">
      <c r="B1316" s="106"/>
      <c r="C1316" s="128"/>
      <c r="D1316" s="129"/>
      <c r="E1316" s="126"/>
      <c r="F1316" s="131"/>
      <c r="H1316" s="127"/>
      <c r="I1316" s="95"/>
    </row>
    <row r="1317" spans="2:9" x14ac:dyDescent="0.25">
      <c r="B1317" s="106"/>
      <c r="C1317" s="192"/>
      <c r="D1317" s="129"/>
      <c r="E1317" s="126"/>
      <c r="F1317" s="131"/>
      <c r="H1317" s="127"/>
      <c r="I1317" s="95"/>
    </row>
    <row r="1318" spans="2:9" x14ac:dyDescent="0.25">
      <c r="B1318" s="106"/>
      <c r="C1318" s="128"/>
      <c r="D1318" s="129"/>
      <c r="E1318" s="126"/>
      <c r="F1318" s="131"/>
      <c r="H1318" s="127"/>
      <c r="I1318" s="95"/>
    </row>
    <row r="1319" spans="2:9" x14ac:dyDescent="0.25">
      <c r="B1319" s="106"/>
      <c r="C1319" s="128"/>
      <c r="D1319" s="129"/>
      <c r="E1319" s="132"/>
      <c r="F1319" s="131"/>
      <c r="G1319" s="126"/>
      <c r="H1319" s="127"/>
      <c r="I1319" s="95"/>
    </row>
    <row r="1320" spans="2:9" x14ac:dyDescent="0.25">
      <c r="B1320" s="106"/>
      <c r="C1320" s="128"/>
      <c r="D1320" s="129"/>
      <c r="E1320" s="132"/>
      <c r="F1320" s="131"/>
      <c r="G1320" s="126"/>
      <c r="H1320" s="127"/>
      <c r="I1320" s="95"/>
    </row>
    <row r="1321" spans="2:9" x14ac:dyDescent="0.25">
      <c r="B1321" s="106"/>
      <c r="C1321" s="128"/>
      <c r="D1321" s="129"/>
      <c r="E1321" s="132"/>
      <c r="F1321" s="131"/>
      <c r="G1321" s="126"/>
      <c r="H1321" s="127"/>
      <c r="I1321" s="95"/>
    </row>
    <row r="1322" spans="2:9" ht="15.75" thickBot="1" x14ac:dyDescent="0.3">
      <c r="B1322" s="106"/>
      <c r="C1322" s="128"/>
      <c r="D1322" s="129"/>
      <c r="E1322" s="132"/>
      <c r="F1322" s="131"/>
      <c r="G1322" s="126"/>
      <c r="H1322" s="127"/>
      <c r="I1322" s="95"/>
    </row>
    <row r="1323" spans="2:9" ht="15.75" thickBot="1" x14ac:dyDescent="0.3">
      <c r="B1323" s="113"/>
      <c r="C1323" s="133"/>
      <c r="D1323" s="134"/>
      <c r="E1323" s="135"/>
      <c r="F1323" s="136"/>
      <c r="G1323" s="137"/>
      <c r="H1323" s="118"/>
      <c r="I1323" s="119">
        <f>SUM(H1311:H1323)</f>
        <v>265454</v>
      </c>
    </row>
    <row r="1324" spans="2:9" ht="15.75" thickBot="1" x14ac:dyDescent="0.3">
      <c r="B1324" s="139"/>
      <c r="C1324" s="120"/>
      <c r="D1324" s="120"/>
      <c r="E1324" s="120"/>
      <c r="F1324" s="120"/>
      <c r="G1324" s="121"/>
      <c r="H1324" s="122"/>
      <c r="I1324" s="95"/>
    </row>
    <row r="1325" spans="2:9" ht="15.75" thickBot="1" x14ac:dyDescent="0.3">
      <c r="B1325" s="97" t="s">
        <v>83</v>
      </c>
      <c r="C1325" s="98" t="s">
        <v>101</v>
      </c>
      <c r="D1325" s="98" t="s">
        <v>82</v>
      </c>
      <c r="E1325" s="98" t="s">
        <v>85</v>
      </c>
      <c r="F1325" s="98" t="s">
        <v>94</v>
      </c>
      <c r="G1325" s="98" t="s">
        <v>102</v>
      </c>
      <c r="H1325" s="99" t="s">
        <v>88</v>
      </c>
      <c r="I1325" s="95"/>
    </row>
    <row r="1326" spans="2:9" x14ac:dyDescent="0.25">
      <c r="B1326" s="100"/>
      <c r="C1326" s="140"/>
      <c r="D1326" s="141"/>
      <c r="E1326" s="142"/>
      <c r="F1326" s="143"/>
      <c r="G1326" s="144"/>
      <c r="H1326" s="145">
        <f>ROUND(IF(N(E1326)&gt;0,PRODUCT(E1326:G1326),0),0)</f>
        <v>0</v>
      </c>
      <c r="I1326" s="95"/>
    </row>
    <row r="1327" spans="2:9" x14ac:dyDescent="0.25">
      <c r="B1327" s="106"/>
      <c r="C1327" s="128"/>
      <c r="D1327" s="129"/>
      <c r="E1327" s="132"/>
      <c r="F1327" s="131"/>
      <c r="G1327" s="126"/>
      <c r="H1327" s="127">
        <f t="shared" ref="H1327:H1331" si="78">ROUND(IF(N(E1327)&gt;0,PRODUCT(E1327:G1327),0),0)</f>
        <v>0</v>
      </c>
      <c r="I1327" s="95"/>
    </row>
    <row r="1328" spans="2:9" x14ac:dyDescent="0.25">
      <c r="B1328" s="106"/>
      <c r="C1328" s="128"/>
      <c r="D1328" s="129"/>
      <c r="E1328" s="132"/>
      <c r="F1328" s="131"/>
      <c r="G1328" s="126"/>
      <c r="H1328" s="127">
        <f t="shared" si="78"/>
        <v>0</v>
      </c>
      <c r="I1328" s="95"/>
    </row>
    <row r="1329" spans="2:9" x14ac:dyDescent="0.25">
      <c r="B1329" s="106"/>
      <c r="C1329" s="128"/>
      <c r="D1329" s="129"/>
      <c r="E1329" s="132"/>
      <c r="F1329" s="131"/>
      <c r="G1329" s="126"/>
      <c r="H1329" s="127">
        <f t="shared" si="78"/>
        <v>0</v>
      </c>
      <c r="I1329" s="95"/>
    </row>
    <row r="1330" spans="2:9" ht="15.75" thickBot="1" x14ac:dyDescent="0.3">
      <c r="B1330" s="106"/>
      <c r="C1330" s="128"/>
      <c r="D1330" s="129"/>
      <c r="E1330" s="132"/>
      <c r="F1330" s="131"/>
      <c r="G1330" s="126"/>
      <c r="H1330" s="127">
        <f t="shared" si="78"/>
        <v>0</v>
      </c>
      <c r="I1330" s="95"/>
    </row>
    <row r="1331" spans="2:9" ht="15.75" thickBot="1" x14ac:dyDescent="0.3">
      <c r="B1331" s="113"/>
      <c r="C1331" s="133"/>
      <c r="D1331" s="134"/>
      <c r="E1331" s="135"/>
      <c r="F1331" s="136"/>
      <c r="G1331" s="137"/>
      <c r="H1331" s="138">
        <f t="shared" si="78"/>
        <v>0</v>
      </c>
      <c r="I1331" s="146">
        <f>SUM(H1326:H1331)</f>
        <v>0</v>
      </c>
    </row>
    <row r="1332" spans="2:9" ht="15.75" thickBot="1" x14ac:dyDescent="0.3">
      <c r="B1332" s="139"/>
      <c r="C1332" s="120"/>
      <c r="D1332" s="120"/>
      <c r="E1332" s="120"/>
      <c r="F1332" s="120"/>
      <c r="G1332" s="147"/>
      <c r="H1332" s="148"/>
      <c r="I1332" s="95"/>
    </row>
    <row r="1333" spans="2:9" ht="15.75" thickBot="1" x14ac:dyDescent="0.3">
      <c r="B1333" s="97" t="s">
        <v>83</v>
      </c>
      <c r="C1333" s="98" t="s">
        <v>103</v>
      </c>
      <c r="D1333" s="98" t="s">
        <v>118</v>
      </c>
      <c r="E1333" s="98" t="s">
        <v>104</v>
      </c>
      <c r="F1333" s="98" t="s">
        <v>105</v>
      </c>
      <c r="G1333" s="98" t="s">
        <v>87</v>
      </c>
      <c r="H1333" s="99" t="s">
        <v>88</v>
      </c>
      <c r="I1333" s="95"/>
    </row>
    <row r="1334" spans="2:9" x14ac:dyDescent="0.25">
      <c r="B1334" s="100"/>
      <c r="C1334" s="140" t="s">
        <v>108</v>
      </c>
      <c r="D1334" s="149" t="s">
        <v>107</v>
      </c>
      <c r="E1334" s="150"/>
      <c r="F1334" s="151">
        <v>46097</v>
      </c>
      <c r="G1334" s="142">
        <v>1.3</v>
      </c>
      <c r="H1334" s="152">
        <f>F1334*G1334</f>
        <v>59926.1</v>
      </c>
      <c r="I1334" s="95"/>
    </row>
    <row r="1335" spans="2:9" x14ac:dyDescent="0.25">
      <c r="B1335" s="106"/>
      <c r="C1335" s="123"/>
      <c r="D1335" s="154"/>
      <c r="E1335" s="125"/>
      <c r="F1335" s="109"/>
      <c r="G1335" s="126"/>
      <c r="H1335" s="127">
        <f t="shared" ref="H1335:H1340" si="79">ROUND(IF(N(G1335)&gt;0,PRODUCT(F1335,1/G1335),0),0)</f>
        <v>0</v>
      </c>
      <c r="I1335" s="95"/>
    </row>
    <row r="1336" spans="2:9" x14ac:dyDescent="0.25">
      <c r="B1336" s="106"/>
      <c r="C1336" s="128"/>
      <c r="D1336" s="154"/>
      <c r="E1336" s="130"/>
      <c r="F1336" s="131"/>
      <c r="G1336" s="126"/>
      <c r="H1336" s="127">
        <f t="shared" si="79"/>
        <v>0</v>
      </c>
      <c r="I1336" s="95"/>
    </row>
    <row r="1337" spans="2:9" x14ac:dyDescent="0.25">
      <c r="B1337" s="106"/>
      <c r="C1337" s="128"/>
      <c r="D1337" s="154"/>
      <c r="E1337" s="130"/>
      <c r="F1337" s="131"/>
      <c r="G1337" s="126"/>
      <c r="H1337" s="127">
        <f t="shared" si="79"/>
        <v>0</v>
      </c>
      <c r="I1337" s="95"/>
    </row>
    <row r="1338" spans="2:9" x14ac:dyDescent="0.25">
      <c r="B1338" s="155"/>
      <c r="C1338" s="128"/>
      <c r="D1338" s="154"/>
      <c r="E1338" s="130"/>
      <c r="F1338" s="131"/>
      <c r="G1338" s="126"/>
      <c r="H1338" s="127">
        <f t="shared" si="79"/>
        <v>0</v>
      </c>
      <c r="I1338" s="95"/>
    </row>
    <row r="1339" spans="2:9" ht="15.75" thickBot="1" x14ac:dyDescent="0.3">
      <c r="B1339" s="155"/>
      <c r="C1339" s="128"/>
      <c r="D1339" s="154"/>
      <c r="E1339" s="130"/>
      <c r="F1339" s="131"/>
      <c r="G1339" s="126"/>
      <c r="H1339" s="127">
        <f t="shared" si="79"/>
        <v>0</v>
      </c>
      <c r="I1339" s="95"/>
    </row>
    <row r="1340" spans="2:9" ht="15.75" thickBot="1" x14ac:dyDescent="0.3">
      <c r="B1340" s="156"/>
      <c r="C1340" s="133"/>
      <c r="D1340" s="157"/>
      <c r="E1340" s="158"/>
      <c r="F1340" s="136"/>
      <c r="G1340" s="137"/>
      <c r="H1340" s="138">
        <f t="shared" si="79"/>
        <v>0</v>
      </c>
      <c r="I1340" s="146">
        <f>SUM(H1334:H1340)</f>
        <v>59926.1</v>
      </c>
    </row>
    <row r="1341" spans="2:9" ht="15.75" thickBot="1" x14ac:dyDescent="0.3">
      <c r="B1341" s="139"/>
      <c r="C1341" s="93"/>
      <c r="D1341" s="93"/>
      <c r="E1341" s="93"/>
      <c r="F1341" s="93"/>
      <c r="G1341" s="94"/>
      <c r="H1341" s="85"/>
      <c r="I1341" s="95"/>
    </row>
    <row r="1342" spans="2:9" ht="15.75" thickBot="1" x14ac:dyDescent="0.3">
      <c r="B1342" s="139"/>
      <c r="C1342" s="93"/>
      <c r="D1342" s="93"/>
      <c r="E1342" s="93"/>
      <c r="F1342" s="159" t="s">
        <v>109</v>
      </c>
      <c r="G1342" s="94"/>
      <c r="H1342" s="85"/>
      <c r="I1342" s="146">
        <f>ROUND(+I1308+I1323+I1331+I1340,0)</f>
        <v>331373</v>
      </c>
    </row>
    <row r="1343" spans="2:9" ht="15.75" thickBot="1" x14ac:dyDescent="0.3">
      <c r="B1343" s="168"/>
      <c r="C1343" s="169"/>
      <c r="D1343" s="169"/>
      <c r="E1343" s="169"/>
      <c r="F1343" s="169"/>
      <c r="G1343" s="170"/>
      <c r="H1343" s="164"/>
      <c r="I1343" s="171"/>
    </row>
    <row r="1344" spans="2:9" ht="15.75" thickBot="1" x14ac:dyDescent="0.3">
      <c r="B1344" s="83"/>
      <c r="C1344" s="83"/>
      <c r="D1344" s="83"/>
      <c r="E1344" s="83"/>
      <c r="F1344" s="83"/>
      <c r="G1344" s="84"/>
      <c r="H1344" s="85"/>
      <c r="I1344" s="83"/>
    </row>
    <row r="1345" spans="2:9" x14ac:dyDescent="0.25">
      <c r="B1345" s="173"/>
      <c r="C1345" s="174"/>
      <c r="D1345" s="174"/>
      <c r="E1345" s="174"/>
      <c r="F1345" s="174"/>
      <c r="G1345" s="174"/>
      <c r="H1345" s="174"/>
      <c r="I1345" s="175"/>
    </row>
    <row r="1346" spans="2:9" x14ac:dyDescent="0.25">
      <c r="B1346" s="87" t="s">
        <v>2</v>
      </c>
      <c r="C1346" s="88" t="s">
        <v>50</v>
      </c>
      <c r="D1346" s="89" t="s">
        <v>70</v>
      </c>
      <c r="E1346" s="89"/>
      <c r="F1346" s="89"/>
      <c r="G1346" s="88" t="s">
        <v>82</v>
      </c>
      <c r="H1346" s="90" t="s">
        <v>4</v>
      </c>
      <c r="I1346" s="91"/>
    </row>
    <row r="1347" spans="2:9" x14ac:dyDescent="0.25">
      <c r="B1347" s="92"/>
      <c r="C1347" s="93"/>
      <c r="D1347" s="93"/>
      <c r="E1347" s="93"/>
      <c r="F1347" s="93"/>
      <c r="G1347" s="94"/>
      <c r="H1347" s="85"/>
      <c r="I1347" s="95"/>
    </row>
    <row r="1348" spans="2:9" x14ac:dyDescent="0.25">
      <c r="B1348" s="92"/>
      <c r="C1348" s="93"/>
      <c r="D1348" s="93"/>
      <c r="E1348" s="93"/>
      <c r="F1348" s="93"/>
      <c r="G1348" s="94"/>
      <c r="H1348" s="96"/>
      <c r="I1348" s="95"/>
    </row>
    <row r="1349" spans="2:9" ht="15.75" thickBot="1" x14ac:dyDescent="0.3">
      <c r="B1349" s="92"/>
      <c r="C1349" s="93"/>
      <c r="D1349" s="93"/>
      <c r="E1349" s="93"/>
      <c r="F1349" s="93"/>
      <c r="G1349" s="94"/>
      <c r="H1349" s="85"/>
      <c r="I1349" s="95"/>
    </row>
    <row r="1350" spans="2:9" ht="15.75" thickBot="1" x14ac:dyDescent="0.3">
      <c r="B1350" s="97" t="s">
        <v>83</v>
      </c>
      <c r="C1350" s="98" t="s">
        <v>84</v>
      </c>
      <c r="D1350" s="98" t="s">
        <v>82</v>
      </c>
      <c r="E1350" s="98" t="s">
        <v>85</v>
      </c>
      <c r="F1350" s="98" t="s">
        <v>86</v>
      </c>
      <c r="G1350" s="98" t="s">
        <v>87</v>
      </c>
      <c r="H1350" s="99" t="s">
        <v>88</v>
      </c>
      <c r="I1350" s="95"/>
    </row>
    <row r="1351" spans="2:9" x14ac:dyDescent="0.25">
      <c r="B1351" s="100"/>
      <c r="C1351" s="101" t="s">
        <v>113</v>
      </c>
      <c r="D1351" s="102" t="s">
        <v>90</v>
      </c>
      <c r="E1351" s="102">
        <v>1</v>
      </c>
      <c r="F1351" s="103">
        <f>I1389</f>
        <v>8297.4599999999991</v>
      </c>
      <c r="G1351" s="104">
        <v>0.1</v>
      </c>
      <c r="H1351" s="105">
        <f>F1351*G1351</f>
        <v>829.74599999999998</v>
      </c>
      <c r="I1351" s="95"/>
    </row>
    <row r="1352" spans="2:9" x14ac:dyDescent="0.25">
      <c r="B1352" s="106"/>
      <c r="C1352" s="107"/>
      <c r="D1352" s="108"/>
      <c r="E1352" s="108"/>
      <c r="F1352" s="109"/>
      <c r="G1352" s="110"/>
      <c r="H1352" s="112">
        <f t="shared" ref="H1352:H1357" si="80">ROUND(IF(N(E1352)&gt;0,PRODUCT(E1352,F1352)/G1352,0),0)</f>
        <v>0</v>
      </c>
      <c r="I1352" s="95"/>
    </row>
    <row r="1353" spans="2:9" x14ac:dyDescent="0.25">
      <c r="B1353" s="106"/>
      <c r="C1353" s="107"/>
      <c r="D1353" s="108"/>
      <c r="E1353" s="108"/>
      <c r="F1353" s="109"/>
      <c r="G1353" s="110"/>
      <c r="H1353" s="112">
        <f t="shared" si="80"/>
        <v>0</v>
      </c>
      <c r="I1353" s="95"/>
    </row>
    <row r="1354" spans="2:9" x14ac:dyDescent="0.25">
      <c r="B1354" s="106"/>
      <c r="C1354" s="107"/>
      <c r="D1354" s="108"/>
      <c r="E1354" s="108"/>
      <c r="F1354" s="109"/>
      <c r="G1354" s="110"/>
      <c r="H1354" s="112">
        <f t="shared" si="80"/>
        <v>0</v>
      </c>
      <c r="I1354" s="95"/>
    </row>
    <row r="1355" spans="2:9" x14ac:dyDescent="0.25">
      <c r="B1355" s="106"/>
      <c r="C1355" s="107"/>
      <c r="D1355" s="108"/>
      <c r="E1355" s="108"/>
      <c r="F1355" s="109"/>
      <c r="G1355" s="110"/>
      <c r="H1355" s="112">
        <f t="shared" si="80"/>
        <v>0</v>
      </c>
      <c r="I1355" s="95"/>
    </row>
    <row r="1356" spans="2:9" ht="15.75" thickBot="1" x14ac:dyDescent="0.3">
      <c r="B1356" s="106"/>
      <c r="C1356" s="107"/>
      <c r="D1356" s="108"/>
      <c r="E1356" s="108"/>
      <c r="F1356" s="109"/>
      <c r="G1356" s="110"/>
      <c r="H1356" s="112">
        <f t="shared" si="80"/>
        <v>0</v>
      </c>
      <c r="I1356" s="95"/>
    </row>
    <row r="1357" spans="2:9" ht="15.75" thickBot="1" x14ac:dyDescent="0.3">
      <c r="B1357" s="113"/>
      <c r="C1357" s="114"/>
      <c r="D1357" s="115"/>
      <c r="E1357" s="115"/>
      <c r="F1357" s="116"/>
      <c r="G1357" s="117"/>
      <c r="H1357" s="118">
        <f t="shared" si="80"/>
        <v>0</v>
      </c>
      <c r="I1357" s="119">
        <f>SUM(H1351:H1357)</f>
        <v>829.74599999999998</v>
      </c>
    </row>
    <row r="1358" spans="2:9" ht="15.75" thickBot="1" x14ac:dyDescent="0.3">
      <c r="B1358" s="92"/>
      <c r="C1358" s="120"/>
      <c r="D1358" s="121"/>
      <c r="E1358" s="120"/>
      <c r="F1358" s="120"/>
      <c r="G1358" s="121"/>
      <c r="H1358" s="122"/>
      <c r="I1358" s="95"/>
    </row>
    <row r="1359" spans="2:9" ht="15.75" thickBot="1" x14ac:dyDescent="0.3">
      <c r="B1359" s="97" t="s">
        <v>83</v>
      </c>
      <c r="C1359" s="98" t="s">
        <v>93</v>
      </c>
      <c r="D1359" s="98" t="s">
        <v>82</v>
      </c>
      <c r="E1359" s="98" t="s">
        <v>85</v>
      </c>
      <c r="F1359" s="98" t="s">
        <v>94</v>
      </c>
      <c r="G1359" s="98" t="s">
        <v>95</v>
      </c>
      <c r="H1359" s="99" t="s">
        <v>88</v>
      </c>
      <c r="I1359" s="95"/>
    </row>
    <row r="1360" spans="2:9" x14ac:dyDescent="0.25">
      <c r="B1360" s="100"/>
      <c r="C1360" s="123" t="s">
        <v>228</v>
      </c>
      <c r="D1360" s="124" t="s">
        <v>4</v>
      </c>
      <c r="E1360" s="190">
        <v>2E-3</v>
      </c>
      <c r="F1360" s="109">
        <v>59921</v>
      </c>
      <c r="H1360" s="127">
        <f>F1360*E1360</f>
        <v>119.842</v>
      </c>
      <c r="I1360" s="95"/>
    </row>
    <row r="1361" spans="2:9" x14ac:dyDescent="0.25">
      <c r="B1361" s="106"/>
      <c r="C1361" s="193" t="s">
        <v>229</v>
      </c>
      <c r="D1361" s="194" t="s">
        <v>4</v>
      </c>
      <c r="E1361" s="194">
        <v>2E-3</v>
      </c>
      <c r="F1361" s="109">
        <v>124272</v>
      </c>
      <c r="H1361" s="127">
        <f t="shared" ref="H1361:H1365" si="81">F1361*E1361</f>
        <v>248.54400000000001</v>
      </c>
      <c r="I1361" s="95"/>
    </row>
    <row r="1362" spans="2:9" x14ac:dyDescent="0.25">
      <c r="B1362" s="106"/>
      <c r="C1362" s="128" t="s">
        <v>230</v>
      </c>
      <c r="D1362" s="129" t="s">
        <v>4</v>
      </c>
      <c r="E1362" s="126">
        <v>0.1</v>
      </c>
      <c r="F1362" s="131">
        <v>2900</v>
      </c>
      <c r="H1362" s="127">
        <f t="shared" si="81"/>
        <v>290</v>
      </c>
      <c r="I1362" s="95"/>
    </row>
    <row r="1363" spans="2:9" x14ac:dyDescent="0.25">
      <c r="B1363" s="106"/>
      <c r="C1363" s="128" t="s">
        <v>231</v>
      </c>
      <c r="D1363" s="129" t="s">
        <v>4</v>
      </c>
      <c r="E1363" s="126">
        <v>2</v>
      </c>
      <c r="F1363" s="131">
        <v>3118</v>
      </c>
      <c r="H1363" s="127">
        <f t="shared" si="81"/>
        <v>6236</v>
      </c>
      <c r="I1363" s="95"/>
    </row>
    <row r="1364" spans="2:9" x14ac:dyDescent="0.25">
      <c r="B1364" s="106"/>
      <c r="C1364" s="128" t="s">
        <v>232</v>
      </c>
      <c r="D1364" s="129" t="s">
        <v>4</v>
      </c>
      <c r="E1364" s="126">
        <v>1</v>
      </c>
      <c r="F1364" s="131">
        <v>69100</v>
      </c>
      <c r="H1364" s="127">
        <f t="shared" si="81"/>
        <v>69100</v>
      </c>
      <c r="I1364" s="95"/>
    </row>
    <row r="1365" spans="2:9" x14ac:dyDescent="0.25">
      <c r="B1365" s="106"/>
      <c r="C1365" s="128" t="s">
        <v>233</v>
      </c>
      <c r="D1365" s="129" t="s">
        <v>4</v>
      </c>
      <c r="E1365" s="126">
        <v>2</v>
      </c>
      <c r="F1365" s="131">
        <v>4355</v>
      </c>
      <c r="H1365" s="127">
        <f t="shared" si="81"/>
        <v>8710</v>
      </c>
      <c r="I1365" s="95"/>
    </row>
    <row r="1366" spans="2:9" x14ac:dyDescent="0.25">
      <c r="B1366" s="106"/>
      <c r="C1366" s="192"/>
      <c r="D1366" s="129"/>
      <c r="E1366" s="126"/>
      <c r="F1366" s="131"/>
      <c r="H1366" s="127"/>
      <c r="I1366" s="95"/>
    </row>
    <row r="1367" spans="2:9" x14ac:dyDescent="0.25">
      <c r="B1367" s="106"/>
      <c r="C1367" s="128"/>
      <c r="D1367" s="129"/>
      <c r="E1367" s="126"/>
      <c r="F1367" s="131"/>
      <c r="H1367" s="127"/>
      <c r="I1367" s="95"/>
    </row>
    <row r="1368" spans="2:9" x14ac:dyDescent="0.25">
      <c r="B1368" s="106"/>
      <c r="C1368" s="128"/>
      <c r="D1368" s="129"/>
      <c r="E1368" s="132"/>
      <c r="F1368" s="131"/>
      <c r="G1368" s="126"/>
      <c r="H1368" s="127"/>
      <c r="I1368" s="95"/>
    </row>
    <row r="1369" spans="2:9" x14ac:dyDescent="0.25">
      <c r="B1369" s="106"/>
      <c r="C1369" s="128"/>
      <c r="D1369" s="129"/>
      <c r="E1369" s="132"/>
      <c r="F1369" s="131"/>
      <c r="G1369" s="126"/>
      <c r="H1369" s="127"/>
      <c r="I1369" s="95"/>
    </row>
    <row r="1370" spans="2:9" x14ac:dyDescent="0.25">
      <c r="B1370" s="106"/>
      <c r="C1370" s="128"/>
      <c r="D1370" s="129"/>
      <c r="E1370" s="132"/>
      <c r="F1370" s="131"/>
      <c r="G1370" s="126"/>
      <c r="H1370" s="127"/>
      <c r="I1370" s="95"/>
    </row>
    <row r="1371" spans="2:9" ht="15.75" thickBot="1" x14ac:dyDescent="0.3">
      <c r="B1371" s="106"/>
      <c r="C1371" s="128"/>
      <c r="D1371" s="129"/>
      <c r="E1371" s="132"/>
      <c r="F1371" s="131"/>
      <c r="G1371" s="126"/>
      <c r="H1371" s="127"/>
      <c r="I1371" s="95"/>
    </row>
    <row r="1372" spans="2:9" ht="15.75" thickBot="1" x14ac:dyDescent="0.3">
      <c r="B1372" s="113"/>
      <c r="C1372" s="133"/>
      <c r="D1372" s="134"/>
      <c r="E1372" s="135"/>
      <c r="F1372" s="136"/>
      <c r="G1372" s="137"/>
      <c r="H1372" s="118"/>
      <c r="I1372" s="119">
        <f>SUM(H1360:H1372)</f>
        <v>84704.385999999999</v>
      </c>
    </row>
    <row r="1373" spans="2:9" ht="15.75" thickBot="1" x14ac:dyDescent="0.3">
      <c r="B1373" s="139"/>
      <c r="C1373" s="120"/>
      <c r="D1373" s="120"/>
      <c r="E1373" s="120"/>
      <c r="F1373" s="120"/>
      <c r="G1373" s="121"/>
      <c r="H1373" s="122"/>
      <c r="I1373" s="95"/>
    </row>
    <row r="1374" spans="2:9" ht="15.75" thickBot="1" x14ac:dyDescent="0.3">
      <c r="B1374" s="97" t="s">
        <v>83</v>
      </c>
      <c r="C1374" s="98" t="s">
        <v>101</v>
      </c>
      <c r="D1374" s="98" t="s">
        <v>82</v>
      </c>
      <c r="E1374" s="98" t="s">
        <v>85</v>
      </c>
      <c r="F1374" s="98" t="s">
        <v>94</v>
      </c>
      <c r="G1374" s="98" t="s">
        <v>102</v>
      </c>
      <c r="H1374" s="99" t="s">
        <v>88</v>
      </c>
      <c r="I1374" s="95"/>
    </row>
    <row r="1375" spans="2:9" x14ac:dyDescent="0.25">
      <c r="B1375" s="100"/>
      <c r="C1375" s="140"/>
      <c r="D1375" s="141"/>
      <c r="E1375" s="142"/>
      <c r="F1375" s="143"/>
      <c r="G1375" s="144"/>
      <c r="H1375" s="145">
        <f>ROUND(IF(N(E1375)&gt;0,PRODUCT(E1375:G1375),0),0)</f>
        <v>0</v>
      </c>
      <c r="I1375" s="95"/>
    </row>
    <row r="1376" spans="2:9" x14ac:dyDescent="0.25">
      <c r="B1376" s="106"/>
      <c r="C1376" s="128"/>
      <c r="D1376" s="129"/>
      <c r="E1376" s="132"/>
      <c r="F1376" s="131"/>
      <c r="G1376" s="126"/>
      <c r="H1376" s="127">
        <f t="shared" ref="H1376:H1380" si="82">ROUND(IF(N(E1376)&gt;0,PRODUCT(E1376:G1376),0),0)</f>
        <v>0</v>
      </c>
      <c r="I1376" s="95"/>
    </row>
    <row r="1377" spans="2:9" x14ac:dyDescent="0.25">
      <c r="B1377" s="106"/>
      <c r="C1377" s="128"/>
      <c r="D1377" s="129"/>
      <c r="E1377" s="132"/>
      <c r="F1377" s="131"/>
      <c r="G1377" s="126"/>
      <c r="H1377" s="127">
        <f t="shared" si="82"/>
        <v>0</v>
      </c>
      <c r="I1377" s="95"/>
    </row>
    <row r="1378" spans="2:9" x14ac:dyDescent="0.25">
      <c r="B1378" s="106"/>
      <c r="C1378" s="128"/>
      <c r="D1378" s="129"/>
      <c r="E1378" s="132"/>
      <c r="F1378" s="131"/>
      <c r="G1378" s="126"/>
      <c r="H1378" s="127">
        <f t="shared" si="82"/>
        <v>0</v>
      </c>
      <c r="I1378" s="95"/>
    </row>
    <row r="1379" spans="2:9" ht="15.75" thickBot="1" x14ac:dyDescent="0.3">
      <c r="B1379" s="106"/>
      <c r="C1379" s="128"/>
      <c r="D1379" s="129"/>
      <c r="E1379" s="132"/>
      <c r="F1379" s="131"/>
      <c r="G1379" s="126"/>
      <c r="H1379" s="127">
        <f t="shared" si="82"/>
        <v>0</v>
      </c>
      <c r="I1379" s="95"/>
    </row>
    <row r="1380" spans="2:9" ht="15.75" thickBot="1" x14ac:dyDescent="0.3">
      <c r="B1380" s="113"/>
      <c r="C1380" s="133"/>
      <c r="D1380" s="134"/>
      <c r="E1380" s="135"/>
      <c r="F1380" s="136"/>
      <c r="G1380" s="137"/>
      <c r="H1380" s="138">
        <f t="shared" si="82"/>
        <v>0</v>
      </c>
      <c r="I1380" s="146">
        <f>SUM(H1375:H1380)</f>
        <v>0</v>
      </c>
    </row>
    <row r="1381" spans="2:9" ht="15.75" thickBot="1" x14ac:dyDescent="0.3">
      <c r="B1381" s="139"/>
      <c r="C1381" s="120"/>
      <c r="D1381" s="120"/>
      <c r="E1381" s="120"/>
      <c r="F1381" s="120"/>
      <c r="G1381" s="147"/>
      <c r="H1381" s="148"/>
      <c r="I1381" s="95"/>
    </row>
    <row r="1382" spans="2:9" ht="15.75" thickBot="1" x14ac:dyDescent="0.3">
      <c r="B1382" s="97" t="s">
        <v>83</v>
      </c>
      <c r="C1382" s="98" t="s">
        <v>103</v>
      </c>
      <c r="D1382" s="98" t="s">
        <v>118</v>
      </c>
      <c r="E1382" s="98" t="s">
        <v>104</v>
      </c>
      <c r="F1382" s="98" t="s">
        <v>105</v>
      </c>
      <c r="G1382" s="98" t="s">
        <v>87</v>
      </c>
      <c r="H1382" s="99" t="s">
        <v>88</v>
      </c>
      <c r="I1382" s="95"/>
    </row>
    <row r="1383" spans="2:9" x14ac:dyDescent="0.25">
      <c r="B1383" s="100"/>
      <c r="C1383" s="140" t="s">
        <v>108</v>
      </c>
      <c r="D1383" s="149" t="s">
        <v>107</v>
      </c>
      <c r="E1383" s="150"/>
      <c r="F1383" s="151">
        <v>46097</v>
      </c>
      <c r="G1383" s="142">
        <v>0.18</v>
      </c>
      <c r="H1383" s="152">
        <f>F1383*G1383</f>
        <v>8297.4599999999991</v>
      </c>
      <c r="I1383" s="95"/>
    </row>
    <row r="1384" spans="2:9" x14ac:dyDescent="0.25">
      <c r="B1384" s="106"/>
      <c r="C1384" s="123"/>
      <c r="D1384" s="154"/>
      <c r="E1384" s="125"/>
      <c r="F1384" s="109"/>
      <c r="G1384" s="126"/>
      <c r="H1384" s="127">
        <f t="shared" ref="H1384:H1389" si="83">ROUND(IF(N(G1384)&gt;0,PRODUCT(F1384,1/G1384),0),0)</f>
        <v>0</v>
      </c>
      <c r="I1384" s="95"/>
    </row>
    <row r="1385" spans="2:9" x14ac:dyDescent="0.25">
      <c r="B1385" s="106"/>
      <c r="C1385" s="128"/>
      <c r="D1385" s="154"/>
      <c r="E1385" s="130"/>
      <c r="F1385" s="131"/>
      <c r="G1385" s="126"/>
      <c r="H1385" s="127">
        <f t="shared" si="83"/>
        <v>0</v>
      </c>
      <c r="I1385" s="95"/>
    </row>
    <row r="1386" spans="2:9" x14ac:dyDescent="0.25">
      <c r="B1386" s="106"/>
      <c r="C1386" s="128"/>
      <c r="D1386" s="154"/>
      <c r="E1386" s="130"/>
      <c r="F1386" s="131"/>
      <c r="G1386" s="126"/>
      <c r="H1386" s="127">
        <f t="shared" si="83"/>
        <v>0</v>
      </c>
      <c r="I1386" s="95"/>
    </row>
    <row r="1387" spans="2:9" x14ac:dyDescent="0.25">
      <c r="B1387" s="155"/>
      <c r="C1387" s="128"/>
      <c r="D1387" s="154"/>
      <c r="E1387" s="130"/>
      <c r="F1387" s="131"/>
      <c r="G1387" s="126"/>
      <c r="H1387" s="127">
        <f t="shared" si="83"/>
        <v>0</v>
      </c>
      <c r="I1387" s="95"/>
    </row>
    <row r="1388" spans="2:9" ht="15.75" thickBot="1" x14ac:dyDescent="0.3">
      <c r="B1388" s="155"/>
      <c r="C1388" s="128"/>
      <c r="D1388" s="154"/>
      <c r="E1388" s="130"/>
      <c r="F1388" s="131"/>
      <c r="G1388" s="126"/>
      <c r="H1388" s="127">
        <f t="shared" si="83"/>
        <v>0</v>
      </c>
      <c r="I1388" s="95"/>
    </row>
    <row r="1389" spans="2:9" ht="15.75" thickBot="1" x14ac:dyDescent="0.3">
      <c r="B1389" s="156"/>
      <c r="C1389" s="133"/>
      <c r="D1389" s="157"/>
      <c r="E1389" s="158"/>
      <c r="F1389" s="136"/>
      <c r="G1389" s="137"/>
      <c r="H1389" s="138">
        <f t="shared" si="83"/>
        <v>0</v>
      </c>
      <c r="I1389" s="146">
        <f>SUM(H1383:H1389)</f>
        <v>8297.4599999999991</v>
      </c>
    </row>
    <row r="1390" spans="2:9" ht="15.75" thickBot="1" x14ac:dyDescent="0.3">
      <c r="B1390" s="139"/>
      <c r="C1390" s="93"/>
      <c r="D1390" s="93"/>
      <c r="E1390" s="93"/>
      <c r="F1390" s="93"/>
      <c r="G1390" s="94"/>
      <c r="H1390" s="85"/>
      <c r="I1390" s="95"/>
    </row>
    <row r="1391" spans="2:9" ht="15.75" thickBot="1" x14ac:dyDescent="0.3">
      <c r="B1391" s="139"/>
      <c r="C1391" s="93"/>
      <c r="D1391" s="93"/>
      <c r="E1391" s="93"/>
      <c r="F1391" s="159" t="s">
        <v>109</v>
      </c>
      <c r="G1391" s="94"/>
      <c r="H1391" s="85"/>
      <c r="I1391" s="146">
        <f>ROUND(+I1357+I1372+I1380+I1389,0)</f>
        <v>93832</v>
      </c>
    </row>
    <row r="1392" spans="2:9" ht="15.75" thickBot="1" x14ac:dyDescent="0.3">
      <c r="B1392" s="176"/>
      <c r="C1392" s="177"/>
      <c r="D1392" s="177"/>
      <c r="E1392" s="177"/>
      <c r="F1392" s="177"/>
      <c r="G1392" s="177"/>
      <c r="H1392" s="177"/>
      <c r="I1392" s="178"/>
    </row>
    <row r="1393" spans="2:9" ht="15.75" thickBot="1" x14ac:dyDescent="0.3"/>
    <row r="1394" spans="2:9" x14ac:dyDescent="0.25">
      <c r="B1394" s="173"/>
      <c r="C1394" s="174"/>
      <c r="D1394" s="174"/>
      <c r="E1394" s="174"/>
      <c r="F1394" s="174"/>
      <c r="G1394" s="174"/>
      <c r="H1394" s="174"/>
      <c r="I1394" s="175"/>
    </row>
    <row r="1395" spans="2:9" ht="25.5" x14ac:dyDescent="0.25">
      <c r="B1395" s="87" t="s">
        <v>2</v>
      </c>
      <c r="C1395" s="88" t="s">
        <v>51</v>
      </c>
      <c r="D1395" s="89" t="s">
        <v>71</v>
      </c>
      <c r="E1395" s="89"/>
      <c r="F1395" s="89"/>
      <c r="G1395" s="88" t="s">
        <v>82</v>
      </c>
      <c r="H1395" s="90" t="s">
        <v>4</v>
      </c>
      <c r="I1395" s="91"/>
    </row>
    <row r="1396" spans="2:9" ht="21.75" customHeight="1" x14ac:dyDescent="0.25">
      <c r="B1396" s="92"/>
      <c r="C1396" s="93"/>
      <c r="D1396" s="93"/>
      <c r="E1396" s="93"/>
      <c r="F1396" s="93"/>
      <c r="G1396" s="94"/>
      <c r="H1396" s="85"/>
      <c r="I1396" s="95"/>
    </row>
    <row r="1397" spans="2:9" x14ac:dyDescent="0.25">
      <c r="B1397" s="92"/>
      <c r="C1397" s="93"/>
      <c r="D1397" s="93"/>
      <c r="E1397" s="93"/>
      <c r="F1397" s="93"/>
      <c r="G1397" s="94"/>
      <c r="H1397" s="96"/>
      <c r="I1397" s="95"/>
    </row>
    <row r="1398" spans="2:9" ht="15.75" thickBot="1" x14ac:dyDescent="0.3">
      <c r="B1398" s="92"/>
      <c r="C1398" s="93"/>
      <c r="D1398" s="93"/>
      <c r="E1398" s="93"/>
      <c r="F1398" s="93"/>
      <c r="G1398" s="94"/>
      <c r="H1398" s="85"/>
      <c r="I1398" s="95"/>
    </row>
    <row r="1399" spans="2:9" ht="15.75" thickBot="1" x14ac:dyDescent="0.3">
      <c r="B1399" s="97" t="s">
        <v>83</v>
      </c>
      <c r="C1399" s="98" t="s">
        <v>84</v>
      </c>
      <c r="D1399" s="98" t="s">
        <v>82</v>
      </c>
      <c r="E1399" s="98" t="s">
        <v>85</v>
      </c>
      <c r="F1399" s="98" t="s">
        <v>86</v>
      </c>
      <c r="G1399" s="98" t="s">
        <v>87</v>
      </c>
      <c r="H1399" s="99" t="s">
        <v>88</v>
      </c>
      <c r="I1399" s="95"/>
    </row>
    <row r="1400" spans="2:9" x14ac:dyDescent="0.25">
      <c r="B1400" s="100"/>
      <c r="C1400" s="101" t="s">
        <v>113</v>
      </c>
      <c r="D1400" s="102" t="s">
        <v>90</v>
      </c>
      <c r="E1400" s="102">
        <v>1</v>
      </c>
      <c r="F1400" s="103">
        <f>I1438</f>
        <v>46097</v>
      </c>
      <c r="G1400" s="104">
        <v>0.1</v>
      </c>
      <c r="H1400" s="105">
        <f>F1400*G1400</f>
        <v>4609.7</v>
      </c>
      <c r="I1400" s="95"/>
    </row>
    <row r="1401" spans="2:9" x14ac:dyDescent="0.25">
      <c r="B1401" s="106"/>
      <c r="C1401" s="107"/>
      <c r="D1401" s="108"/>
      <c r="E1401" s="108"/>
      <c r="F1401" s="109"/>
      <c r="G1401" s="110"/>
      <c r="H1401" s="112">
        <f t="shared" ref="H1401:H1406" si="84">ROUND(IF(N(E1401)&gt;0,PRODUCT(E1401,F1401)/G1401,0),0)</f>
        <v>0</v>
      </c>
      <c r="I1401" s="95"/>
    </row>
    <row r="1402" spans="2:9" x14ac:dyDescent="0.25">
      <c r="B1402" s="106"/>
      <c r="C1402" s="107"/>
      <c r="D1402" s="108"/>
      <c r="E1402" s="108"/>
      <c r="F1402" s="109"/>
      <c r="G1402" s="110"/>
      <c r="H1402" s="112">
        <f t="shared" si="84"/>
        <v>0</v>
      </c>
      <c r="I1402" s="95"/>
    </row>
    <row r="1403" spans="2:9" x14ac:dyDescent="0.25">
      <c r="B1403" s="106"/>
      <c r="C1403" s="107"/>
      <c r="D1403" s="108"/>
      <c r="E1403" s="108"/>
      <c r="F1403" s="109"/>
      <c r="G1403" s="110"/>
      <c r="H1403" s="112">
        <f t="shared" si="84"/>
        <v>0</v>
      </c>
      <c r="I1403" s="95"/>
    </row>
    <row r="1404" spans="2:9" x14ac:dyDescent="0.25">
      <c r="B1404" s="106"/>
      <c r="C1404" s="107"/>
      <c r="D1404" s="108"/>
      <c r="E1404" s="108"/>
      <c r="F1404" s="109"/>
      <c r="G1404" s="110"/>
      <c r="H1404" s="112">
        <f t="shared" si="84"/>
        <v>0</v>
      </c>
      <c r="I1404" s="95"/>
    </row>
    <row r="1405" spans="2:9" ht="15.75" thickBot="1" x14ac:dyDescent="0.3">
      <c r="B1405" s="106"/>
      <c r="C1405" s="107"/>
      <c r="D1405" s="108"/>
      <c r="E1405" s="108"/>
      <c r="F1405" s="109"/>
      <c r="G1405" s="110"/>
      <c r="H1405" s="112">
        <f t="shared" si="84"/>
        <v>0</v>
      </c>
      <c r="I1405" s="95"/>
    </row>
    <row r="1406" spans="2:9" ht="15.75" thickBot="1" x14ac:dyDescent="0.3">
      <c r="B1406" s="113"/>
      <c r="C1406" s="114"/>
      <c r="D1406" s="115"/>
      <c r="E1406" s="115"/>
      <c r="F1406" s="116"/>
      <c r="G1406" s="117"/>
      <c r="H1406" s="118">
        <f t="shared" si="84"/>
        <v>0</v>
      </c>
      <c r="I1406" s="119">
        <f>SUM(H1400:H1406)</f>
        <v>4609.7</v>
      </c>
    </row>
    <row r="1407" spans="2:9" ht="15.75" thickBot="1" x14ac:dyDescent="0.3">
      <c r="B1407" s="92"/>
      <c r="C1407" s="120"/>
      <c r="D1407" s="121"/>
      <c r="E1407" s="120"/>
      <c r="F1407" s="120"/>
      <c r="G1407" s="121"/>
      <c r="H1407" s="122"/>
      <c r="I1407" s="95"/>
    </row>
    <row r="1408" spans="2:9" ht="15.75" thickBot="1" x14ac:dyDescent="0.3">
      <c r="B1408" s="97" t="s">
        <v>83</v>
      </c>
      <c r="C1408" s="98" t="s">
        <v>93</v>
      </c>
      <c r="D1408" s="98" t="s">
        <v>82</v>
      </c>
      <c r="E1408" s="98" t="s">
        <v>85</v>
      </c>
      <c r="F1408" s="98" t="s">
        <v>94</v>
      </c>
      <c r="G1408" s="98" t="s">
        <v>95</v>
      </c>
      <c r="H1408" s="99" t="s">
        <v>88</v>
      </c>
      <c r="I1408" s="95"/>
    </row>
    <row r="1409" spans="2:9" x14ac:dyDescent="0.25">
      <c r="B1409" s="100"/>
      <c r="C1409" s="123" t="s">
        <v>234</v>
      </c>
      <c r="D1409" s="124" t="s">
        <v>4</v>
      </c>
      <c r="E1409" s="190">
        <v>1</v>
      </c>
      <c r="F1409" s="109">
        <v>80000</v>
      </c>
      <c r="H1409" s="127">
        <f>F1409*E1409</f>
        <v>80000</v>
      </c>
      <c r="I1409" s="95"/>
    </row>
    <row r="1410" spans="2:9" x14ac:dyDescent="0.25">
      <c r="B1410" s="106"/>
      <c r="C1410" s="193"/>
      <c r="D1410" s="194"/>
      <c r="E1410" s="194"/>
      <c r="F1410" s="109"/>
      <c r="H1410" s="127">
        <f t="shared" ref="H1410:H1414" si="85">F1410*E1410</f>
        <v>0</v>
      </c>
      <c r="I1410" s="95"/>
    </row>
    <row r="1411" spans="2:9" x14ac:dyDescent="0.25">
      <c r="B1411" s="106"/>
      <c r="C1411" s="128"/>
      <c r="D1411" s="129"/>
      <c r="E1411" s="126"/>
      <c r="F1411" s="131"/>
      <c r="H1411" s="127">
        <f t="shared" si="85"/>
        <v>0</v>
      </c>
      <c r="I1411" s="95"/>
    </row>
    <row r="1412" spans="2:9" x14ac:dyDescent="0.25">
      <c r="B1412" s="106"/>
      <c r="C1412" s="128"/>
      <c r="D1412" s="129"/>
      <c r="E1412" s="126"/>
      <c r="F1412" s="131"/>
      <c r="H1412" s="127">
        <f t="shared" si="85"/>
        <v>0</v>
      </c>
      <c r="I1412" s="95"/>
    </row>
    <row r="1413" spans="2:9" x14ac:dyDescent="0.25">
      <c r="B1413" s="106"/>
      <c r="C1413" s="128"/>
      <c r="D1413" s="129"/>
      <c r="E1413" s="126"/>
      <c r="F1413" s="131"/>
      <c r="H1413" s="127">
        <f t="shared" si="85"/>
        <v>0</v>
      </c>
      <c r="I1413" s="95"/>
    </row>
    <row r="1414" spans="2:9" x14ac:dyDescent="0.25">
      <c r="B1414" s="106"/>
      <c r="C1414" s="128"/>
      <c r="D1414" s="129"/>
      <c r="E1414" s="126"/>
      <c r="F1414" s="131"/>
      <c r="H1414" s="127">
        <f t="shared" si="85"/>
        <v>0</v>
      </c>
      <c r="I1414" s="95"/>
    </row>
    <row r="1415" spans="2:9" x14ac:dyDescent="0.25">
      <c r="B1415" s="106"/>
      <c r="C1415" s="192"/>
      <c r="D1415" s="129"/>
      <c r="E1415" s="126"/>
      <c r="F1415" s="131"/>
      <c r="H1415" s="127"/>
      <c r="I1415" s="95"/>
    </row>
    <row r="1416" spans="2:9" x14ac:dyDescent="0.25">
      <c r="B1416" s="106"/>
      <c r="C1416" s="128"/>
      <c r="D1416" s="129"/>
      <c r="E1416" s="126"/>
      <c r="F1416" s="131"/>
      <c r="H1416" s="127"/>
      <c r="I1416" s="95"/>
    </row>
    <row r="1417" spans="2:9" x14ac:dyDescent="0.25">
      <c r="B1417" s="106"/>
      <c r="C1417" s="128"/>
      <c r="D1417" s="129"/>
      <c r="E1417" s="132"/>
      <c r="F1417" s="131"/>
      <c r="G1417" s="126"/>
      <c r="H1417" s="127"/>
      <c r="I1417" s="95"/>
    </row>
    <row r="1418" spans="2:9" x14ac:dyDescent="0.25">
      <c r="B1418" s="106"/>
      <c r="C1418" s="128"/>
      <c r="D1418" s="129"/>
      <c r="E1418" s="132"/>
      <c r="F1418" s="131"/>
      <c r="G1418" s="126"/>
      <c r="H1418" s="127"/>
      <c r="I1418" s="95"/>
    </row>
    <row r="1419" spans="2:9" x14ac:dyDescent="0.25">
      <c r="B1419" s="106"/>
      <c r="C1419" s="128"/>
      <c r="D1419" s="129"/>
      <c r="E1419" s="132"/>
      <c r="F1419" s="131"/>
      <c r="G1419" s="126"/>
      <c r="H1419" s="127"/>
      <c r="I1419" s="95"/>
    </row>
    <row r="1420" spans="2:9" ht="15.75" thickBot="1" x14ac:dyDescent="0.3">
      <c r="B1420" s="106"/>
      <c r="C1420" s="128"/>
      <c r="D1420" s="129"/>
      <c r="E1420" s="132"/>
      <c r="F1420" s="131"/>
      <c r="G1420" s="126"/>
      <c r="H1420" s="127"/>
      <c r="I1420" s="95"/>
    </row>
    <row r="1421" spans="2:9" ht="15.75" thickBot="1" x14ac:dyDescent="0.3">
      <c r="B1421" s="113"/>
      <c r="C1421" s="133"/>
      <c r="D1421" s="134"/>
      <c r="E1421" s="135"/>
      <c r="F1421" s="136"/>
      <c r="G1421" s="137"/>
      <c r="H1421" s="118"/>
      <c r="I1421" s="119">
        <f>SUM(H1409:H1421)</f>
        <v>80000</v>
      </c>
    </row>
    <row r="1422" spans="2:9" ht="15.75" thickBot="1" x14ac:dyDescent="0.3">
      <c r="B1422" s="139"/>
      <c r="C1422" s="120"/>
      <c r="D1422" s="120"/>
      <c r="E1422" s="120"/>
      <c r="F1422" s="120"/>
      <c r="G1422" s="121"/>
      <c r="H1422" s="122"/>
      <c r="I1422" s="95"/>
    </row>
    <row r="1423" spans="2:9" ht="15.75" thickBot="1" x14ac:dyDescent="0.3">
      <c r="B1423" s="97" t="s">
        <v>83</v>
      </c>
      <c r="C1423" s="98" t="s">
        <v>101</v>
      </c>
      <c r="D1423" s="98" t="s">
        <v>82</v>
      </c>
      <c r="E1423" s="98" t="s">
        <v>85</v>
      </c>
      <c r="F1423" s="98" t="s">
        <v>94</v>
      </c>
      <c r="G1423" s="98" t="s">
        <v>102</v>
      </c>
      <c r="H1423" s="99" t="s">
        <v>88</v>
      </c>
      <c r="I1423" s="95"/>
    </row>
    <row r="1424" spans="2:9" x14ac:dyDescent="0.25">
      <c r="B1424" s="100"/>
      <c r="C1424" s="140"/>
      <c r="D1424" s="141"/>
      <c r="E1424" s="142"/>
      <c r="F1424" s="143"/>
      <c r="G1424" s="144"/>
      <c r="H1424" s="145">
        <f>ROUND(IF(N(E1424)&gt;0,PRODUCT(E1424:G1424),0),0)</f>
        <v>0</v>
      </c>
      <c r="I1424" s="95"/>
    </row>
    <row r="1425" spans="2:9" x14ac:dyDescent="0.25">
      <c r="B1425" s="106"/>
      <c r="C1425" s="128"/>
      <c r="D1425" s="129"/>
      <c r="E1425" s="132"/>
      <c r="F1425" s="131"/>
      <c r="G1425" s="126"/>
      <c r="H1425" s="127">
        <f t="shared" ref="H1425:H1429" si="86">ROUND(IF(N(E1425)&gt;0,PRODUCT(E1425:G1425),0),0)</f>
        <v>0</v>
      </c>
      <c r="I1425" s="95"/>
    </row>
    <row r="1426" spans="2:9" x14ac:dyDescent="0.25">
      <c r="B1426" s="106"/>
      <c r="C1426" s="128"/>
      <c r="D1426" s="129"/>
      <c r="E1426" s="132"/>
      <c r="F1426" s="131"/>
      <c r="G1426" s="126"/>
      <c r="H1426" s="127">
        <f t="shared" si="86"/>
        <v>0</v>
      </c>
      <c r="I1426" s="95"/>
    </row>
    <row r="1427" spans="2:9" x14ac:dyDescent="0.25">
      <c r="B1427" s="106"/>
      <c r="C1427" s="128"/>
      <c r="D1427" s="129"/>
      <c r="E1427" s="132"/>
      <c r="F1427" s="131"/>
      <c r="G1427" s="126"/>
      <c r="H1427" s="127">
        <f t="shared" si="86"/>
        <v>0</v>
      </c>
      <c r="I1427" s="95"/>
    </row>
    <row r="1428" spans="2:9" ht="15.75" thickBot="1" x14ac:dyDescent="0.3">
      <c r="B1428" s="106"/>
      <c r="C1428" s="128"/>
      <c r="D1428" s="129"/>
      <c r="E1428" s="132"/>
      <c r="F1428" s="131"/>
      <c r="G1428" s="126"/>
      <c r="H1428" s="127">
        <f t="shared" si="86"/>
        <v>0</v>
      </c>
      <c r="I1428" s="95"/>
    </row>
    <row r="1429" spans="2:9" ht="15.75" thickBot="1" x14ac:dyDescent="0.3">
      <c r="B1429" s="113"/>
      <c r="C1429" s="133"/>
      <c r="D1429" s="134"/>
      <c r="E1429" s="135"/>
      <c r="F1429" s="136"/>
      <c r="G1429" s="137"/>
      <c r="H1429" s="138">
        <f t="shared" si="86"/>
        <v>0</v>
      </c>
      <c r="I1429" s="146">
        <f>SUM(H1424:H1429)</f>
        <v>0</v>
      </c>
    </row>
    <row r="1430" spans="2:9" ht="15.75" thickBot="1" x14ac:dyDescent="0.3">
      <c r="B1430" s="139"/>
      <c r="C1430" s="120"/>
      <c r="D1430" s="120"/>
      <c r="E1430" s="120"/>
      <c r="F1430" s="120"/>
      <c r="G1430" s="147"/>
      <c r="H1430" s="148"/>
      <c r="I1430" s="95"/>
    </row>
    <row r="1431" spans="2:9" ht="15.75" thickBot="1" x14ac:dyDescent="0.3">
      <c r="B1431" s="97" t="s">
        <v>83</v>
      </c>
      <c r="C1431" s="98" t="s">
        <v>103</v>
      </c>
      <c r="D1431" s="98" t="s">
        <v>118</v>
      </c>
      <c r="E1431" s="98" t="s">
        <v>104</v>
      </c>
      <c r="F1431" s="98" t="s">
        <v>105</v>
      </c>
      <c r="G1431" s="98" t="s">
        <v>87</v>
      </c>
      <c r="H1431" s="99" t="s">
        <v>88</v>
      </c>
      <c r="I1431" s="95"/>
    </row>
    <row r="1432" spans="2:9" x14ac:dyDescent="0.25">
      <c r="B1432" s="100"/>
      <c r="C1432" s="140" t="s">
        <v>108</v>
      </c>
      <c r="D1432" s="149" t="s">
        <v>107</v>
      </c>
      <c r="E1432" s="150"/>
      <c r="F1432" s="151">
        <v>46097</v>
      </c>
      <c r="G1432" s="142">
        <v>1</v>
      </c>
      <c r="H1432" s="152">
        <f>F1432*G1432</f>
        <v>46097</v>
      </c>
      <c r="I1432" s="95"/>
    </row>
    <row r="1433" spans="2:9" x14ac:dyDescent="0.25">
      <c r="B1433" s="106"/>
      <c r="C1433" s="123"/>
      <c r="D1433" s="154"/>
      <c r="E1433" s="125"/>
      <c r="F1433" s="109"/>
      <c r="G1433" s="126"/>
      <c r="H1433" s="127">
        <f t="shared" ref="H1433:H1438" si="87">ROUND(IF(N(G1433)&gt;0,PRODUCT(F1433,1/G1433),0),0)</f>
        <v>0</v>
      </c>
      <c r="I1433" s="95"/>
    </row>
    <row r="1434" spans="2:9" x14ac:dyDescent="0.25">
      <c r="B1434" s="106"/>
      <c r="C1434" s="128"/>
      <c r="D1434" s="154"/>
      <c r="E1434" s="130"/>
      <c r="F1434" s="131"/>
      <c r="G1434" s="126"/>
      <c r="H1434" s="127">
        <f t="shared" si="87"/>
        <v>0</v>
      </c>
      <c r="I1434" s="95"/>
    </row>
    <row r="1435" spans="2:9" x14ac:dyDescent="0.25">
      <c r="B1435" s="106"/>
      <c r="C1435" s="128"/>
      <c r="D1435" s="154"/>
      <c r="E1435" s="130"/>
      <c r="F1435" s="131"/>
      <c r="G1435" s="126"/>
      <c r="H1435" s="127">
        <f t="shared" si="87"/>
        <v>0</v>
      </c>
      <c r="I1435" s="95"/>
    </row>
    <row r="1436" spans="2:9" x14ac:dyDescent="0.25">
      <c r="B1436" s="155"/>
      <c r="C1436" s="128"/>
      <c r="D1436" s="154"/>
      <c r="E1436" s="130"/>
      <c r="F1436" s="131"/>
      <c r="G1436" s="126"/>
      <c r="H1436" s="127">
        <f t="shared" si="87"/>
        <v>0</v>
      </c>
      <c r="I1436" s="95"/>
    </row>
    <row r="1437" spans="2:9" ht="15.75" thickBot="1" x14ac:dyDescent="0.3">
      <c r="B1437" s="155"/>
      <c r="C1437" s="128"/>
      <c r="D1437" s="154"/>
      <c r="E1437" s="130"/>
      <c r="F1437" s="131"/>
      <c r="G1437" s="126"/>
      <c r="H1437" s="127">
        <f t="shared" si="87"/>
        <v>0</v>
      </c>
      <c r="I1437" s="95"/>
    </row>
    <row r="1438" spans="2:9" ht="15.75" thickBot="1" x14ac:dyDescent="0.3">
      <c r="B1438" s="156"/>
      <c r="C1438" s="133"/>
      <c r="D1438" s="157"/>
      <c r="E1438" s="158"/>
      <c r="F1438" s="136"/>
      <c r="G1438" s="137"/>
      <c r="H1438" s="138">
        <f t="shared" si="87"/>
        <v>0</v>
      </c>
      <c r="I1438" s="146">
        <f>SUM(H1432:H1438)</f>
        <v>46097</v>
      </c>
    </row>
    <row r="1439" spans="2:9" ht="15.75" thickBot="1" x14ac:dyDescent="0.3">
      <c r="B1439" s="139"/>
      <c r="C1439" s="93"/>
      <c r="D1439" s="93"/>
      <c r="E1439" s="93"/>
      <c r="F1439" s="93"/>
      <c r="G1439" s="94"/>
      <c r="H1439" s="85"/>
      <c r="I1439" s="95"/>
    </row>
    <row r="1440" spans="2:9" ht="15.75" thickBot="1" x14ac:dyDescent="0.3">
      <c r="B1440" s="139"/>
      <c r="C1440" s="93"/>
      <c r="D1440" s="93"/>
      <c r="E1440" s="93"/>
      <c r="F1440" s="159" t="s">
        <v>109</v>
      </c>
      <c r="G1440" s="94"/>
      <c r="H1440" s="85"/>
      <c r="I1440" s="146">
        <f>ROUND(+I1406+I1421+I1429+I1438,0)</f>
        <v>130707</v>
      </c>
    </row>
    <row r="1441" spans="2:9" ht="15.75" thickBot="1" x14ac:dyDescent="0.3">
      <c r="B1441" s="176"/>
      <c r="C1441" s="177"/>
      <c r="D1441" s="177"/>
      <c r="E1441" s="177"/>
      <c r="F1441" s="177"/>
      <c r="G1441" s="177"/>
      <c r="H1441" s="177"/>
      <c r="I1441" s="178"/>
    </row>
    <row r="1442" spans="2:9" ht="15.75" thickBot="1" x14ac:dyDescent="0.3"/>
    <row r="1443" spans="2:9" x14ac:dyDescent="0.25">
      <c r="B1443" s="173"/>
      <c r="C1443" s="174"/>
      <c r="D1443" s="174"/>
      <c r="E1443" s="174"/>
      <c r="F1443" s="174"/>
      <c r="G1443" s="174"/>
      <c r="H1443" s="174"/>
      <c r="I1443" s="175"/>
    </row>
    <row r="1444" spans="2:9" x14ac:dyDescent="0.25">
      <c r="B1444" s="87" t="s">
        <v>2</v>
      </c>
      <c r="C1444" s="88" t="s">
        <v>52</v>
      </c>
      <c r="D1444" s="206" t="s">
        <v>72</v>
      </c>
      <c r="E1444" s="206"/>
      <c r="F1444" s="206"/>
      <c r="G1444" s="88" t="s">
        <v>82</v>
      </c>
      <c r="H1444" s="90" t="s">
        <v>4</v>
      </c>
      <c r="I1444" s="91"/>
    </row>
    <row r="1445" spans="2:9" x14ac:dyDescent="0.25">
      <c r="B1445" s="92"/>
      <c r="C1445" s="93"/>
      <c r="D1445" s="93"/>
      <c r="E1445" s="93"/>
      <c r="F1445" s="93"/>
      <c r="G1445" s="94"/>
      <c r="H1445" s="85"/>
      <c r="I1445" s="95"/>
    </row>
    <row r="1446" spans="2:9" x14ac:dyDescent="0.25">
      <c r="B1446" s="92"/>
      <c r="C1446" s="93"/>
      <c r="D1446" s="93"/>
      <c r="E1446" s="93"/>
      <c r="F1446" s="93"/>
      <c r="G1446" s="94"/>
      <c r="H1446" s="96"/>
      <c r="I1446" s="95"/>
    </row>
    <row r="1447" spans="2:9" ht="15.75" thickBot="1" x14ac:dyDescent="0.3">
      <c r="B1447" s="92"/>
      <c r="C1447" s="93"/>
      <c r="D1447" s="93"/>
      <c r="E1447" s="93"/>
      <c r="F1447" s="93"/>
      <c r="G1447" s="94"/>
      <c r="H1447" s="85"/>
      <c r="I1447" s="95"/>
    </row>
    <row r="1448" spans="2:9" ht="15.75" thickBot="1" x14ac:dyDescent="0.3">
      <c r="B1448" s="97" t="s">
        <v>83</v>
      </c>
      <c r="C1448" s="98" t="s">
        <v>84</v>
      </c>
      <c r="D1448" s="98" t="s">
        <v>82</v>
      </c>
      <c r="E1448" s="98" t="s">
        <v>85</v>
      </c>
      <c r="F1448" s="98" t="s">
        <v>86</v>
      </c>
      <c r="G1448" s="98" t="s">
        <v>87</v>
      </c>
      <c r="H1448" s="99" t="s">
        <v>88</v>
      </c>
      <c r="I1448" s="95"/>
    </row>
    <row r="1449" spans="2:9" x14ac:dyDescent="0.25">
      <c r="B1449" s="100"/>
      <c r="C1449" s="101" t="s">
        <v>113</v>
      </c>
      <c r="D1449" s="102" t="s">
        <v>90</v>
      </c>
      <c r="E1449" s="102">
        <v>1</v>
      </c>
      <c r="F1449" s="103">
        <f>I1487</f>
        <v>16133.949999999999</v>
      </c>
      <c r="G1449" s="104">
        <v>0.1</v>
      </c>
      <c r="H1449" s="105">
        <f>F1449*G1449</f>
        <v>1613.395</v>
      </c>
      <c r="I1449" s="95"/>
    </row>
    <row r="1450" spans="2:9" x14ac:dyDescent="0.25">
      <c r="B1450" s="106"/>
      <c r="C1450" s="107"/>
      <c r="D1450" s="108"/>
      <c r="E1450" s="108"/>
      <c r="F1450" s="109"/>
      <c r="G1450" s="110"/>
      <c r="H1450" s="112">
        <f t="shared" ref="H1450:H1455" si="88">ROUND(IF(N(E1450)&gt;0,PRODUCT(E1450,F1450)/G1450,0),0)</f>
        <v>0</v>
      </c>
      <c r="I1450" s="95"/>
    </row>
    <row r="1451" spans="2:9" x14ac:dyDescent="0.25">
      <c r="B1451" s="106"/>
      <c r="C1451" s="107"/>
      <c r="D1451" s="108"/>
      <c r="E1451" s="108"/>
      <c r="F1451" s="109"/>
      <c r="G1451" s="110"/>
      <c r="H1451" s="112">
        <f t="shared" si="88"/>
        <v>0</v>
      </c>
      <c r="I1451" s="95"/>
    </row>
    <row r="1452" spans="2:9" x14ac:dyDescent="0.25">
      <c r="B1452" s="106"/>
      <c r="C1452" s="107"/>
      <c r="D1452" s="108"/>
      <c r="E1452" s="108"/>
      <c r="F1452" s="109"/>
      <c r="G1452" s="110"/>
      <c r="H1452" s="112">
        <f t="shared" si="88"/>
        <v>0</v>
      </c>
      <c r="I1452" s="95"/>
    </row>
    <row r="1453" spans="2:9" x14ac:dyDescent="0.25">
      <c r="B1453" s="106"/>
      <c r="C1453" s="107"/>
      <c r="D1453" s="108"/>
      <c r="E1453" s="108"/>
      <c r="F1453" s="109"/>
      <c r="G1453" s="110"/>
      <c r="H1453" s="112">
        <f t="shared" si="88"/>
        <v>0</v>
      </c>
      <c r="I1453" s="95"/>
    </row>
    <row r="1454" spans="2:9" ht="15.75" thickBot="1" x14ac:dyDescent="0.3">
      <c r="B1454" s="106"/>
      <c r="C1454" s="107"/>
      <c r="D1454" s="108"/>
      <c r="E1454" s="108"/>
      <c r="F1454" s="109"/>
      <c r="G1454" s="110"/>
      <c r="H1454" s="112">
        <f t="shared" si="88"/>
        <v>0</v>
      </c>
      <c r="I1454" s="95"/>
    </row>
    <row r="1455" spans="2:9" ht="15.75" thickBot="1" x14ac:dyDescent="0.3">
      <c r="B1455" s="113"/>
      <c r="C1455" s="114"/>
      <c r="D1455" s="115"/>
      <c r="E1455" s="115"/>
      <c r="F1455" s="116"/>
      <c r="G1455" s="117"/>
      <c r="H1455" s="118">
        <f t="shared" si="88"/>
        <v>0</v>
      </c>
      <c r="I1455" s="119">
        <f>SUM(H1449:H1455)</f>
        <v>1613.395</v>
      </c>
    </row>
    <row r="1456" spans="2:9" ht="15.75" thickBot="1" x14ac:dyDescent="0.3">
      <c r="B1456" s="92"/>
      <c r="C1456" s="120"/>
      <c r="D1456" s="121"/>
      <c r="E1456" s="120"/>
      <c r="F1456" s="120"/>
      <c r="G1456" s="121"/>
      <c r="H1456" s="122"/>
      <c r="I1456" s="95"/>
    </row>
    <row r="1457" spans="2:9" ht="15.75" thickBot="1" x14ac:dyDescent="0.3">
      <c r="B1457" s="97" t="s">
        <v>83</v>
      </c>
      <c r="C1457" s="98" t="s">
        <v>93</v>
      </c>
      <c r="D1457" s="98" t="s">
        <v>82</v>
      </c>
      <c r="E1457" s="98" t="s">
        <v>85</v>
      </c>
      <c r="F1457" s="98" t="s">
        <v>94</v>
      </c>
      <c r="G1457" s="98" t="s">
        <v>95</v>
      </c>
      <c r="H1457" s="99" t="s">
        <v>88</v>
      </c>
      <c r="I1457" s="95"/>
    </row>
    <row r="1458" spans="2:9" x14ac:dyDescent="0.25">
      <c r="B1458" s="100"/>
      <c r="C1458" s="123" t="s">
        <v>200</v>
      </c>
      <c r="D1458" s="124" t="s">
        <v>12</v>
      </c>
      <c r="E1458" s="190">
        <v>0.03</v>
      </c>
      <c r="F1458" s="109">
        <v>484766</v>
      </c>
      <c r="H1458" s="127">
        <f>F1458*E1458</f>
        <v>14542.98</v>
      </c>
      <c r="I1458" s="95"/>
    </row>
    <row r="1459" spans="2:9" x14ac:dyDescent="0.25">
      <c r="B1459" s="106"/>
      <c r="C1459" s="193"/>
      <c r="D1459" s="194"/>
      <c r="E1459" s="194"/>
      <c r="F1459" s="109"/>
      <c r="H1459" s="127">
        <f t="shared" ref="H1459:H1463" si="89">F1459*E1459</f>
        <v>0</v>
      </c>
      <c r="I1459" s="95"/>
    </row>
    <row r="1460" spans="2:9" x14ac:dyDescent="0.25">
      <c r="B1460" s="106"/>
      <c r="C1460" s="128"/>
      <c r="D1460" s="129"/>
      <c r="E1460" s="126"/>
      <c r="F1460" s="131"/>
      <c r="H1460" s="127">
        <f t="shared" si="89"/>
        <v>0</v>
      </c>
      <c r="I1460" s="95"/>
    </row>
    <row r="1461" spans="2:9" x14ac:dyDescent="0.25">
      <c r="B1461" s="106"/>
      <c r="C1461" s="128"/>
      <c r="D1461" s="129"/>
      <c r="E1461" s="126"/>
      <c r="F1461" s="131"/>
      <c r="H1461" s="127">
        <f t="shared" si="89"/>
        <v>0</v>
      </c>
      <c r="I1461" s="95"/>
    </row>
    <row r="1462" spans="2:9" x14ac:dyDescent="0.25">
      <c r="B1462" s="106"/>
      <c r="C1462" s="128"/>
      <c r="D1462" s="129"/>
      <c r="E1462" s="126"/>
      <c r="F1462" s="131"/>
      <c r="H1462" s="127">
        <f t="shared" si="89"/>
        <v>0</v>
      </c>
      <c r="I1462" s="95"/>
    </row>
    <row r="1463" spans="2:9" x14ac:dyDescent="0.25">
      <c r="B1463" s="106"/>
      <c r="C1463" s="128"/>
      <c r="D1463" s="129"/>
      <c r="E1463" s="126"/>
      <c r="F1463" s="131"/>
      <c r="H1463" s="127">
        <f t="shared" si="89"/>
        <v>0</v>
      </c>
      <c r="I1463" s="95"/>
    </row>
    <row r="1464" spans="2:9" x14ac:dyDescent="0.25">
      <c r="B1464" s="106"/>
      <c r="C1464" s="192"/>
      <c r="D1464" s="129"/>
      <c r="E1464" s="126"/>
      <c r="F1464" s="131"/>
      <c r="H1464" s="127"/>
      <c r="I1464" s="95"/>
    </row>
    <row r="1465" spans="2:9" x14ac:dyDescent="0.25">
      <c r="B1465" s="106"/>
      <c r="C1465" s="128"/>
      <c r="D1465" s="129"/>
      <c r="E1465" s="126"/>
      <c r="F1465" s="131"/>
      <c r="H1465" s="127"/>
      <c r="I1465" s="95"/>
    </row>
    <row r="1466" spans="2:9" x14ac:dyDescent="0.25">
      <c r="B1466" s="106"/>
      <c r="C1466" s="128"/>
      <c r="D1466" s="129"/>
      <c r="E1466" s="132"/>
      <c r="F1466" s="131"/>
      <c r="G1466" s="126"/>
      <c r="H1466" s="127"/>
      <c r="I1466" s="95"/>
    </row>
    <row r="1467" spans="2:9" x14ac:dyDescent="0.25">
      <c r="B1467" s="106"/>
      <c r="C1467" s="128"/>
      <c r="D1467" s="129"/>
      <c r="E1467" s="132"/>
      <c r="F1467" s="131"/>
      <c r="G1467" s="126"/>
      <c r="H1467" s="127"/>
      <c r="I1467" s="95"/>
    </row>
    <row r="1468" spans="2:9" x14ac:dyDescent="0.25">
      <c r="B1468" s="106"/>
      <c r="C1468" s="128"/>
      <c r="D1468" s="129"/>
      <c r="E1468" s="132"/>
      <c r="F1468" s="131"/>
      <c r="G1468" s="126"/>
      <c r="H1468" s="127"/>
      <c r="I1468" s="95"/>
    </row>
    <row r="1469" spans="2:9" ht="15.75" thickBot="1" x14ac:dyDescent="0.3">
      <c r="B1469" s="106"/>
      <c r="C1469" s="128"/>
      <c r="D1469" s="129"/>
      <c r="E1469" s="132"/>
      <c r="F1469" s="131"/>
      <c r="G1469" s="126"/>
      <c r="H1469" s="127"/>
      <c r="I1469" s="95"/>
    </row>
    <row r="1470" spans="2:9" ht="15.75" thickBot="1" x14ac:dyDescent="0.3">
      <c r="B1470" s="113"/>
      <c r="C1470" s="133"/>
      <c r="D1470" s="134"/>
      <c r="E1470" s="135"/>
      <c r="F1470" s="136"/>
      <c r="G1470" s="137"/>
      <c r="H1470" s="118"/>
      <c r="I1470" s="119">
        <f>SUM(H1458:H1470)</f>
        <v>14542.98</v>
      </c>
    </row>
    <row r="1471" spans="2:9" ht="15.75" thickBot="1" x14ac:dyDescent="0.3">
      <c r="B1471" s="139"/>
      <c r="C1471" s="120"/>
      <c r="D1471" s="120"/>
      <c r="E1471" s="120"/>
      <c r="F1471" s="120"/>
      <c r="G1471" s="121"/>
      <c r="H1471" s="122"/>
      <c r="I1471" s="95"/>
    </row>
    <row r="1472" spans="2:9" ht="15.75" thickBot="1" x14ac:dyDescent="0.3">
      <c r="B1472" s="97" t="s">
        <v>83</v>
      </c>
      <c r="C1472" s="98" t="s">
        <v>101</v>
      </c>
      <c r="D1472" s="98" t="s">
        <v>82</v>
      </c>
      <c r="E1472" s="98" t="s">
        <v>85</v>
      </c>
      <c r="F1472" s="98" t="s">
        <v>94</v>
      </c>
      <c r="G1472" s="98" t="s">
        <v>102</v>
      </c>
      <c r="H1472" s="99" t="s">
        <v>88</v>
      </c>
      <c r="I1472" s="95"/>
    </row>
    <row r="1473" spans="2:9" x14ac:dyDescent="0.25">
      <c r="B1473" s="100"/>
      <c r="C1473" s="140"/>
      <c r="D1473" s="141"/>
      <c r="E1473" s="142"/>
      <c r="F1473" s="143"/>
      <c r="G1473" s="144"/>
      <c r="H1473" s="145">
        <f>ROUND(IF(N(E1473)&gt;0,PRODUCT(E1473:G1473),0),0)</f>
        <v>0</v>
      </c>
      <c r="I1473" s="95"/>
    </row>
    <row r="1474" spans="2:9" x14ac:dyDescent="0.25">
      <c r="B1474" s="106"/>
      <c r="C1474" s="128"/>
      <c r="D1474" s="129"/>
      <c r="E1474" s="132"/>
      <c r="F1474" s="131"/>
      <c r="G1474" s="126"/>
      <c r="H1474" s="127">
        <f t="shared" ref="H1474:H1478" si="90">ROUND(IF(N(E1474)&gt;0,PRODUCT(E1474:G1474),0),0)</f>
        <v>0</v>
      </c>
      <c r="I1474" s="95"/>
    </row>
    <row r="1475" spans="2:9" x14ac:dyDescent="0.25">
      <c r="B1475" s="106"/>
      <c r="C1475" s="128"/>
      <c r="D1475" s="129"/>
      <c r="E1475" s="132"/>
      <c r="F1475" s="131"/>
      <c r="G1475" s="126"/>
      <c r="H1475" s="127">
        <f t="shared" si="90"/>
        <v>0</v>
      </c>
      <c r="I1475" s="95"/>
    </row>
    <row r="1476" spans="2:9" x14ac:dyDescent="0.25">
      <c r="B1476" s="106"/>
      <c r="C1476" s="128"/>
      <c r="D1476" s="129"/>
      <c r="E1476" s="132"/>
      <c r="F1476" s="131"/>
      <c r="G1476" s="126"/>
      <c r="H1476" s="127">
        <f t="shared" si="90"/>
        <v>0</v>
      </c>
      <c r="I1476" s="95"/>
    </row>
    <row r="1477" spans="2:9" ht="15.75" thickBot="1" x14ac:dyDescent="0.3">
      <c r="B1477" s="106"/>
      <c r="C1477" s="128"/>
      <c r="D1477" s="129"/>
      <c r="E1477" s="132"/>
      <c r="F1477" s="131"/>
      <c r="G1477" s="126"/>
      <c r="H1477" s="127">
        <f t="shared" si="90"/>
        <v>0</v>
      </c>
      <c r="I1477" s="95"/>
    </row>
    <row r="1478" spans="2:9" ht="15.75" thickBot="1" x14ac:dyDescent="0.3">
      <c r="B1478" s="113"/>
      <c r="C1478" s="133"/>
      <c r="D1478" s="134"/>
      <c r="E1478" s="135"/>
      <c r="F1478" s="136"/>
      <c r="G1478" s="137"/>
      <c r="H1478" s="138">
        <f t="shared" si="90"/>
        <v>0</v>
      </c>
      <c r="I1478" s="146">
        <f>SUM(H1473:H1478)</f>
        <v>0</v>
      </c>
    </row>
    <row r="1479" spans="2:9" ht="15.75" thickBot="1" x14ac:dyDescent="0.3">
      <c r="B1479" s="139"/>
      <c r="C1479" s="120"/>
      <c r="D1479" s="120"/>
      <c r="E1479" s="120"/>
      <c r="F1479" s="120"/>
      <c r="G1479" s="147"/>
      <c r="H1479" s="148"/>
      <c r="I1479" s="95"/>
    </row>
    <row r="1480" spans="2:9" ht="15.75" thickBot="1" x14ac:dyDescent="0.3">
      <c r="B1480" s="97" t="s">
        <v>83</v>
      </c>
      <c r="C1480" s="98" t="s">
        <v>103</v>
      </c>
      <c r="D1480" s="98" t="s">
        <v>118</v>
      </c>
      <c r="E1480" s="98" t="s">
        <v>104</v>
      </c>
      <c r="F1480" s="98" t="s">
        <v>105</v>
      </c>
      <c r="G1480" s="98" t="s">
        <v>87</v>
      </c>
      <c r="H1480" s="99" t="s">
        <v>88</v>
      </c>
      <c r="I1480" s="95"/>
    </row>
    <row r="1481" spans="2:9" x14ac:dyDescent="0.25">
      <c r="B1481" s="100"/>
      <c r="C1481" s="140" t="s">
        <v>108</v>
      </c>
      <c r="D1481" s="149" t="s">
        <v>107</v>
      </c>
      <c r="E1481" s="150"/>
      <c r="F1481" s="151">
        <v>46097</v>
      </c>
      <c r="G1481" s="142">
        <v>0.35</v>
      </c>
      <c r="H1481" s="152">
        <f>F1481*G1481</f>
        <v>16133.949999999999</v>
      </c>
      <c r="I1481" s="95"/>
    </row>
    <row r="1482" spans="2:9" x14ac:dyDescent="0.25">
      <c r="B1482" s="106"/>
      <c r="C1482" s="123"/>
      <c r="D1482" s="154"/>
      <c r="E1482" s="125"/>
      <c r="F1482" s="109"/>
      <c r="G1482" s="126"/>
      <c r="H1482" s="127">
        <f t="shared" ref="H1482:H1487" si="91">ROUND(IF(N(G1482)&gt;0,PRODUCT(F1482,1/G1482),0),0)</f>
        <v>0</v>
      </c>
      <c r="I1482" s="95"/>
    </row>
    <row r="1483" spans="2:9" x14ac:dyDescent="0.25">
      <c r="B1483" s="106"/>
      <c r="C1483" s="128"/>
      <c r="D1483" s="154"/>
      <c r="E1483" s="130"/>
      <c r="F1483" s="131"/>
      <c r="G1483" s="126"/>
      <c r="H1483" s="127">
        <f t="shared" si="91"/>
        <v>0</v>
      </c>
      <c r="I1483" s="95"/>
    </row>
    <row r="1484" spans="2:9" x14ac:dyDescent="0.25">
      <c r="B1484" s="106"/>
      <c r="C1484" s="128"/>
      <c r="D1484" s="154"/>
      <c r="E1484" s="130"/>
      <c r="F1484" s="131"/>
      <c r="G1484" s="126"/>
      <c r="H1484" s="127">
        <f t="shared" si="91"/>
        <v>0</v>
      </c>
      <c r="I1484" s="95"/>
    </row>
    <row r="1485" spans="2:9" x14ac:dyDescent="0.25">
      <c r="B1485" s="155"/>
      <c r="C1485" s="128"/>
      <c r="D1485" s="154"/>
      <c r="E1485" s="130"/>
      <c r="F1485" s="131"/>
      <c r="G1485" s="126"/>
      <c r="H1485" s="127">
        <f t="shared" si="91"/>
        <v>0</v>
      </c>
      <c r="I1485" s="95"/>
    </row>
    <row r="1486" spans="2:9" ht="15.75" thickBot="1" x14ac:dyDescent="0.3">
      <c r="B1486" s="155"/>
      <c r="C1486" s="128"/>
      <c r="D1486" s="154"/>
      <c r="E1486" s="130"/>
      <c r="F1486" s="131"/>
      <c r="G1486" s="126"/>
      <c r="H1486" s="127">
        <f t="shared" si="91"/>
        <v>0</v>
      </c>
      <c r="I1486" s="95"/>
    </row>
    <row r="1487" spans="2:9" ht="15.75" thickBot="1" x14ac:dyDescent="0.3">
      <c r="B1487" s="156"/>
      <c r="C1487" s="133"/>
      <c r="D1487" s="157"/>
      <c r="E1487" s="158"/>
      <c r="F1487" s="136"/>
      <c r="G1487" s="137"/>
      <c r="H1487" s="138">
        <f t="shared" si="91"/>
        <v>0</v>
      </c>
      <c r="I1487" s="146">
        <f>SUM(H1481:H1487)</f>
        <v>16133.949999999999</v>
      </c>
    </row>
    <row r="1488" spans="2:9" ht="15.75" thickBot="1" x14ac:dyDescent="0.3">
      <c r="B1488" s="139"/>
      <c r="C1488" s="93"/>
      <c r="D1488" s="93"/>
      <c r="E1488" s="93"/>
      <c r="F1488" s="93"/>
      <c r="G1488" s="94"/>
      <c r="H1488" s="85"/>
      <c r="I1488" s="95"/>
    </row>
    <row r="1489" spans="2:9" ht="15.75" thickBot="1" x14ac:dyDescent="0.3">
      <c r="B1489" s="139"/>
      <c r="C1489" s="93"/>
      <c r="D1489" s="93"/>
      <c r="E1489" s="93"/>
      <c r="F1489" s="159" t="s">
        <v>109</v>
      </c>
      <c r="G1489" s="94"/>
      <c r="H1489" s="85"/>
      <c r="I1489" s="146">
        <f>ROUND(+I1455+I1470+I1478+I1487,0)</f>
        <v>32290</v>
      </c>
    </row>
    <row r="1490" spans="2:9" ht="15.75" thickBot="1" x14ac:dyDescent="0.3">
      <c r="B1490" s="176"/>
      <c r="C1490" s="177"/>
      <c r="D1490" s="177"/>
      <c r="E1490" s="177"/>
      <c r="F1490" s="177"/>
      <c r="G1490" s="177"/>
      <c r="H1490" s="177"/>
      <c r="I1490" s="178"/>
    </row>
    <row r="1491" spans="2:9" x14ac:dyDescent="0.25">
      <c r="B1491" s="173"/>
      <c r="C1491" s="174"/>
      <c r="D1491" s="174"/>
      <c r="E1491" s="174"/>
      <c r="F1491" s="174"/>
      <c r="G1491" s="174"/>
      <c r="H1491" s="174"/>
      <c r="I1491" s="175"/>
    </row>
    <row r="1492" spans="2:9" ht="50.25" customHeight="1" x14ac:dyDescent="0.25">
      <c r="B1492" s="87" t="s">
        <v>2</v>
      </c>
      <c r="C1492" s="88" t="s">
        <v>54</v>
      </c>
      <c r="D1492" s="206" t="s">
        <v>73</v>
      </c>
      <c r="E1492" s="206"/>
      <c r="F1492" s="206"/>
      <c r="G1492" s="88" t="s">
        <v>82</v>
      </c>
      <c r="H1492" s="90" t="s">
        <v>18</v>
      </c>
      <c r="I1492" s="91"/>
    </row>
    <row r="1493" spans="2:9" ht="25.5" customHeight="1" x14ac:dyDescent="0.25">
      <c r="B1493" s="92"/>
      <c r="C1493" s="93"/>
      <c r="D1493" s="93"/>
      <c r="E1493" s="93"/>
      <c r="F1493" s="93"/>
      <c r="G1493" s="94"/>
      <c r="H1493" s="85"/>
      <c r="I1493" s="95"/>
    </row>
    <row r="1494" spans="2:9" x14ac:dyDescent="0.25">
      <c r="B1494" s="92"/>
      <c r="C1494" s="93"/>
      <c r="D1494" s="93"/>
      <c r="E1494" s="93"/>
      <c r="F1494" s="93"/>
      <c r="G1494" s="94"/>
      <c r="H1494" s="96"/>
      <c r="I1494" s="95"/>
    </row>
    <row r="1495" spans="2:9" ht="15.75" thickBot="1" x14ac:dyDescent="0.3">
      <c r="B1495" s="92"/>
      <c r="C1495" s="93"/>
      <c r="D1495" s="93"/>
      <c r="E1495" s="93"/>
      <c r="F1495" s="93"/>
      <c r="G1495" s="94"/>
      <c r="H1495" s="85"/>
      <c r="I1495" s="95"/>
    </row>
    <row r="1496" spans="2:9" ht="15.75" thickBot="1" x14ac:dyDescent="0.3">
      <c r="B1496" s="97" t="s">
        <v>83</v>
      </c>
      <c r="C1496" s="98" t="s">
        <v>84</v>
      </c>
      <c r="D1496" s="98" t="s">
        <v>82</v>
      </c>
      <c r="E1496" s="98" t="s">
        <v>85</v>
      </c>
      <c r="F1496" s="98" t="s">
        <v>86</v>
      </c>
      <c r="G1496" s="98" t="s">
        <v>87</v>
      </c>
      <c r="H1496" s="99" t="s">
        <v>88</v>
      </c>
      <c r="I1496" s="95"/>
    </row>
    <row r="1497" spans="2:9" ht="15.75" thickBot="1" x14ac:dyDescent="0.3">
      <c r="B1497" s="100"/>
      <c r="C1497" s="101" t="s">
        <v>113</v>
      </c>
      <c r="D1497" s="102" t="s">
        <v>90</v>
      </c>
      <c r="E1497" s="102">
        <v>1</v>
      </c>
      <c r="F1497" s="103">
        <f>I1535</f>
        <v>8297.4599999999991</v>
      </c>
      <c r="G1497" s="104">
        <v>0.02</v>
      </c>
      <c r="H1497" s="105">
        <f>F1497*G1497</f>
        <v>165.94919999999999</v>
      </c>
      <c r="I1497" s="95"/>
    </row>
    <row r="1498" spans="2:9" ht="30" customHeight="1" thickBot="1" x14ac:dyDescent="0.3">
      <c r="B1498" s="106"/>
      <c r="C1498" s="182" t="s">
        <v>235</v>
      </c>
      <c r="D1498" s="108"/>
      <c r="E1498" s="108"/>
      <c r="F1498" s="109">
        <v>154598.43082785845</v>
      </c>
      <c r="G1498" s="110">
        <v>4.4999999999999998E-2</v>
      </c>
      <c r="H1498" s="105">
        <f>F1498*G1498</f>
        <v>6956.92938725363</v>
      </c>
      <c r="I1498" s="95"/>
    </row>
    <row r="1499" spans="2:9" x14ac:dyDescent="0.25">
      <c r="B1499" s="106"/>
      <c r="C1499" s="107" t="s">
        <v>114</v>
      </c>
      <c r="D1499" s="108"/>
      <c r="E1499" s="108"/>
      <c r="F1499" s="109">
        <v>136000</v>
      </c>
      <c r="G1499" s="110">
        <v>2.5000000000000001E-2</v>
      </c>
      <c r="H1499" s="105">
        <f>F1499*G1499</f>
        <v>3400</v>
      </c>
      <c r="I1499" s="95"/>
    </row>
    <row r="1500" spans="2:9" x14ac:dyDescent="0.25">
      <c r="B1500" s="106"/>
      <c r="C1500" s="107"/>
      <c r="D1500" s="108"/>
      <c r="E1500" s="108"/>
      <c r="F1500" s="109"/>
      <c r="G1500" s="110"/>
      <c r="H1500" s="112">
        <f t="shared" ref="H1500:H1503" si="92">ROUND(IF(N(E1500)&gt;0,PRODUCT(E1500,F1500)/G1500,0),0)</f>
        <v>0</v>
      </c>
      <c r="I1500" s="95"/>
    </row>
    <row r="1501" spans="2:9" x14ac:dyDescent="0.25">
      <c r="B1501" s="106"/>
      <c r="C1501" s="107"/>
      <c r="D1501" s="108"/>
      <c r="E1501" s="108"/>
      <c r="F1501" s="109"/>
      <c r="G1501" s="110"/>
      <c r="H1501" s="112">
        <f t="shared" si="92"/>
        <v>0</v>
      </c>
      <c r="I1501" s="95"/>
    </row>
    <row r="1502" spans="2:9" ht="15.75" thickBot="1" x14ac:dyDescent="0.3">
      <c r="B1502" s="106"/>
      <c r="C1502" s="107"/>
      <c r="D1502" s="108"/>
      <c r="E1502" s="108"/>
      <c r="F1502" s="109"/>
      <c r="G1502" s="110"/>
      <c r="H1502" s="112">
        <f t="shared" si="92"/>
        <v>0</v>
      </c>
      <c r="I1502" s="95"/>
    </row>
    <row r="1503" spans="2:9" ht="15.75" thickBot="1" x14ac:dyDescent="0.3">
      <c r="B1503" s="113"/>
      <c r="C1503" s="114"/>
      <c r="D1503" s="115"/>
      <c r="E1503" s="115"/>
      <c r="F1503" s="116"/>
      <c r="G1503" s="117"/>
      <c r="H1503" s="118">
        <f t="shared" si="92"/>
        <v>0</v>
      </c>
      <c r="I1503" s="119">
        <f>SUM(H1497:H1503)</f>
        <v>10522.87858725363</v>
      </c>
    </row>
    <row r="1504" spans="2:9" ht="15.75" thickBot="1" x14ac:dyDescent="0.3">
      <c r="B1504" s="92"/>
      <c r="C1504" s="120"/>
      <c r="D1504" s="121"/>
      <c r="E1504" s="120"/>
      <c r="F1504" s="120"/>
      <c r="G1504" s="121"/>
      <c r="H1504" s="122"/>
      <c r="I1504" s="95"/>
    </row>
    <row r="1505" spans="2:9" ht="15.75" thickBot="1" x14ac:dyDescent="0.3">
      <c r="B1505" s="97" t="s">
        <v>83</v>
      </c>
      <c r="C1505" s="98" t="s">
        <v>93</v>
      </c>
      <c r="D1505" s="98" t="s">
        <v>82</v>
      </c>
      <c r="E1505" s="98" t="s">
        <v>85</v>
      </c>
      <c r="F1505" s="98" t="s">
        <v>94</v>
      </c>
      <c r="G1505" s="98" t="s">
        <v>95</v>
      </c>
      <c r="H1505" s="99" t="s">
        <v>88</v>
      </c>
      <c r="I1505" s="95"/>
    </row>
    <row r="1506" spans="2:9" x14ac:dyDescent="0.25">
      <c r="B1506" s="100"/>
      <c r="C1506" s="123"/>
      <c r="D1506" s="124"/>
      <c r="E1506" s="190"/>
      <c r="F1506" s="109"/>
      <c r="H1506" s="127">
        <f>F1506*E1506</f>
        <v>0</v>
      </c>
      <c r="I1506" s="95"/>
    </row>
    <row r="1507" spans="2:9" x14ac:dyDescent="0.25">
      <c r="B1507" s="106"/>
      <c r="C1507" s="193"/>
      <c r="D1507" s="194"/>
      <c r="E1507" s="194"/>
      <c r="F1507" s="109"/>
      <c r="H1507" s="127">
        <f t="shared" ref="H1507:H1511" si="93">F1507*E1507</f>
        <v>0</v>
      </c>
      <c r="I1507" s="95"/>
    </row>
    <row r="1508" spans="2:9" x14ac:dyDescent="0.25">
      <c r="B1508" s="106"/>
      <c r="C1508" s="128"/>
      <c r="D1508" s="129"/>
      <c r="E1508" s="126"/>
      <c r="F1508" s="131"/>
      <c r="H1508" s="127">
        <f t="shared" si="93"/>
        <v>0</v>
      </c>
      <c r="I1508" s="95"/>
    </row>
    <row r="1509" spans="2:9" x14ac:dyDescent="0.25">
      <c r="B1509" s="106"/>
      <c r="C1509" s="128"/>
      <c r="D1509" s="129"/>
      <c r="E1509" s="126"/>
      <c r="F1509" s="131"/>
      <c r="H1509" s="127">
        <f t="shared" si="93"/>
        <v>0</v>
      </c>
      <c r="I1509" s="95"/>
    </row>
    <row r="1510" spans="2:9" x14ac:dyDescent="0.25">
      <c r="B1510" s="106"/>
      <c r="C1510" s="128"/>
      <c r="D1510" s="129"/>
      <c r="E1510" s="126"/>
      <c r="F1510" s="131"/>
      <c r="H1510" s="127">
        <f t="shared" si="93"/>
        <v>0</v>
      </c>
      <c r="I1510" s="95"/>
    </row>
    <row r="1511" spans="2:9" x14ac:dyDescent="0.25">
      <c r="B1511" s="106"/>
      <c r="C1511" s="128"/>
      <c r="D1511" s="129"/>
      <c r="E1511" s="126"/>
      <c r="F1511" s="131"/>
      <c r="H1511" s="127">
        <f t="shared" si="93"/>
        <v>0</v>
      </c>
      <c r="I1511" s="95"/>
    </row>
    <row r="1512" spans="2:9" x14ac:dyDescent="0.25">
      <c r="B1512" s="106"/>
      <c r="C1512" s="192"/>
      <c r="D1512" s="129"/>
      <c r="E1512" s="126"/>
      <c r="F1512" s="131"/>
      <c r="H1512" s="127"/>
      <c r="I1512" s="95"/>
    </row>
    <row r="1513" spans="2:9" x14ac:dyDescent="0.25">
      <c r="B1513" s="106"/>
      <c r="C1513" s="128"/>
      <c r="D1513" s="129"/>
      <c r="E1513" s="126"/>
      <c r="F1513" s="131"/>
      <c r="H1513" s="127"/>
      <c r="I1513" s="95"/>
    </row>
    <row r="1514" spans="2:9" x14ac:dyDescent="0.25">
      <c r="B1514" s="106"/>
      <c r="C1514" s="128"/>
      <c r="D1514" s="129"/>
      <c r="E1514" s="132"/>
      <c r="F1514" s="131"/>
      <c r="G1514" s="126"/>
      <c r="H1514" s="127"/>
      <c r="I1514" s="95"/>
    </row>
    <row r="1515" spans="2:9" x14ac:dyDescent="0.25">
      <c r="B1515" s="106"/>
      <c r="C1515" s="128"/>
      <c r="D1515" s="129"/>
      <c r="E1515" s="132"/>
      <c r="F1515" s="131"/>
      <c r="G1515" s="126"/>
      <c r="H1515" s="127"/>
      <c r="I1515" s="95"/>
    </row>
    <row r="1516" spans="2:9" x14ac:dyDescent="0.25">
      <c r="B1516" s="106"/>
      <c r="C1516" s="128"/>
      <c r="D1516" s="129"/>
      <c r="E1516" s="132"/>
      <c r="F1516" s="131"/>
      <c r="G1516" s="126"/>
      <c r="H1516" s="127"/>
      <c r="I1516" s="95"/>
    </row>
    <row r="1517" spans="2:9" ht="15.75" thickBot="1" x14ac:dyDescent="0.3">
      <c r="B1517" s="106"/>
      <c r="C1517" s="128"/>
      <c r="D1517" s="129"/>
      <c r="E1517" s="132"/>
      <c r="F1517" s="131"/>
      <c r="G1517" s="126"/>
      <c r="H1517" s="127"/>
      <c r="I1517" s="95"/>
    </row>
    <row r="1518" spans="2:9" x14ac:dyDescent="0.25">
      <c r="B1518" s="113"/>
      <c r="C1518" s="133"/>
      <c r="D1518" s="134"/>
      <c r="E1518" s="135"/>
      <c r="F1518" s="136"/>
      <c r="G1518" s="137"/>
      <c r="H1518" s="118"/>
      <c r="I1518" s="119">
        <f>SUM(H1506:H1518)</f>
        <v>0</v>
      </c>
    </row>
    <row r="1519" spans="2:9" ht="15.75" thickBot="1" x14ac:dyDescent="0.3">
      <c r="B1519" s="139"/>
      <c r="C1519" s="120"/>
      <c r="D1519" s="120"/>
      <c r="E1519" s="120"/>
      <c r="F1519" s="120"/>
      <c r="G1519" s="121"/>
      <c r="H1519" s="122"/>
      <c r="I1519" s="95"/>
    </row>
    <row r="1520" spans="2:9" ht="15.75" thickBot="1" x14ac:dyDescent="0.3">
      <c r="B1520" s="97" t="s">
        <v>83</v>
      </c>
      <c r="C1520" s="98" t="s">
        <v>101</v>
      </c>
      <c r="D1520" s="98" t="s">
        <v>82</v>
      </c>
      <c r="E1520" s="98" t="s">
        <v>85</v>
      </c>
      <c r="F1520" s="98" t="s">
        <v>94</v>
      </c>
      <c r="G1520" s="98" t="s">
        <v>102</v>
      </c>
      <c r="H1520" s="99" t="s">
        <v>88</v>
      </c>
      <c r="I1520" s="95"/>
    </row>
    <row r="1521" spans="2:9" x14ac:dyDescent="0.25">
      <c r="B1521" s="100"/>
      <c r="C1521" s="107" t="s">
        <v>116</v>
      </c>
      <c r="D1521" s="108" t="s">
        <v>117</v>
      </c>
      <c r="E1521" s="108">
        <v>0.03</v>
      </c>
      <c r="F1521" s="109">
        <v>270400</v>
      </c>
      <c r="G1521" s="144"/>
      <c r="H1521" s="145">
        <f>F1521*E1521</f>
        <v>8112</v>
      </c>
      <c r="I1521" s="95"/>
    </row>
    <row r="1522" spans="2:9" x14ac:dyDescent="0.25">
      <c r="B1522" s="106"/>
      <c r="C1522" s="128"/>
      <c r="D1522" s="129"/>
      <c r="E1522" s="132"/>
      <c r="F1522" s="131"/>
      <c r="G1522" s="126"/>
      <c r="H1522" s="127">
        <f t="shared" ref="H1522:H1526" si="94">ROUND(IF(N(E1522)&gt;0,PRODUCT(E1522:G1522),0),0)</f>
        <v>0</v>
      </c>
      <c r="I1522" s="95"/>
    </row>
    <row r="1523" spans="2:9" x14ac:dyDescent="0.25">
      <c r="B1523" s="106"/>
      <c r="C1523" s="128"/>
      <c r="D1523" s="129"/>
      <c r="E1523" s="132"/>
      <c r="F1523" s="131"/>
      <c r="G1523" s="126"/>
      <c r="H1523" s="127">
        <f t="shared" si="94"/>
        <v>0</v>
      </c>
      <c r="I1523" s="95"/>
    </row>
    <row r="1524" spans="2:9" x14ac:dyDescent="0.25">
      <c r="B1524" s="106"/>
      <c r="C1524" s="128"/>
      <c r="D1524" s="129"/>
      <c r="E1524" s="132"/>
      <c r="F1524" s="131"/>
      <c r="G1524" s="126"/>
      <c r="H1524" s="127">
        <f t="shared" si="94"/>
        <v>0</v>
      </c>
      <c r="I1524" s="95"/>
    </row>
    <row r="1525" spans="2:9" ht="15.75" thickBot="1" x14ac:dyDescent="0.3">
      <c r="B1525" s="106"/>
      <c r="C1525" s="128"/>
      <c r="D1525" s="129"/>
      <c r="E1525" s="132"/>
      <c r="F1525" s="131"/>
      <c r="G1525" s="126"/>
      <c r="H1525" s="127">
        <f t="shared" si="94"/>
        <v>0</v>
      </c>
      <c r="I1525" s="95"/>
    </row>
    <row r="1526" spans="2:9" ht="15.75" thickBot="1" x14ac:dyDescent="0.3">
      <c r="B1526" s="113"/>
      <c r="C1526" s="133"/>
      <c r="D1526" s="134"/>
      <c r="E1526" s="135"/>
      <c r="F1526" s="136"/>
      <c r="G1526" s="137"/>
      <c r="H1526" s="138">
        <f t="shared" si="94"/>
        <v>0</v>
      </c>
      <c r="I1526" s="146">
        <f>SUM(H1521:H1526)</f>
        <v>8112</v>
      </c>
    </row>
    <row r="1527" spans="2:9" ht="15.75" thickBot="1" x14ac:dyDescent="0.3">
      <c r="B1527" s="139"/>
      <c r="C1527" s="120"/>
      <c r="D1527" s="120"/>
      <c r="E1527" s="120"/>
      <c r="F1527" s="120"/>
      <c r="G1527" s="147"/>
      <c r="H1527" s="148"/>
      <c r="I1527" s="95"/>
    </row>
    <row r="1528" spans="2:9" ht="15.75" thickBot="1" x14ac:dyDescent="0.3">
      <c r="B1528" s="97" t="s">
        <v>83</v>
      </c>
      <c r="C1528" s="98" t="s">
        <v>103</v>
      </c>
      <c r="D1528" s="98" t="s">
        <v>118</v>
      </c>
      <c r="E1528" s="98" t="s">
        <v>104</v>
      </c>
      <c r="F1528" s="98" t="s">
        <v>105</v>
      </c>
      <c r="G1528" s="98" t="s">
        <v>87</v>
      </c>
      <c r="H1528" s="99" t="s">
        <v>88</v>
      </c>
      <c r="I1528" s="95"/>
    </row>
    <row r="1529" spans="2:9" x14ac:dyDescent="0.25">
      <c r="B1529" s="100"/>
      <c r="C1529" s="140" t="s">
        <v>108</v>
      </c>
      <c r="D1529" s="149" t="s">
        <v>107</v>
      </c>
      <c r="E1529" s="150"/>
      <c r="F1529" s="151">
        <v>46097</v>
      </c>
      <c r="G1529" s="142">
        <v>0.18</v>
      </c>
      <c r="H1529" s="152">
        <f>F1529*G1529</f>
        <v>8297.4599999999991</v>
      </c>
      <c r="I1529" s="95"/>
    </row>
    <row r="1530" spans="2:9" x14ac:dyDescent="0.25">
      <c r="B1530" s="106"/>
      <c r="C1530" s="123"/>
      <c r="D1530" s="154"/>
      <c r="E1530" s="125"/>
      <c r="F1530" s="109"/>
      <c r="G1530" s="126"/>
      <c r="H1530" s="127">
        <f t="shared" ref="H1530:H1535" si="95">ROUND(IF(N(G1530)&gt;0,PRODUCT(F1530,1/G1530),0),0)</f>
        <v>0</v>
      </c>
      <c r="I1530" s="95"/>
    </row>
    <row r="1531" spans="2:9" x14ac:dyDescent="0.25">
      <c r="B1531" s="106"/>
      <c r="C1531" s="128"/>
      <c r="D1531" s="154"/>
      <c r="E1531" s="130"/>
      <c r="F1531" s="131"/>
      <c r="G1531" s="126"/>
      <c r="H1531" s="127">
        <f t="shared" si="95"/>
        <v>0</v>
      </c>
      <c r="I1531" s="95"/>
    </row>
    <row r="1532" spans="2:9" x14ac:dyDescent="0.25">
      <c r="B1532" s="106"/>
      <c r="C1532" s="128"/>
      <c r="D1532" s="154"/>
      <c r="E1532" s="130"/>
      <c r="F1532" s="131"/>
      <c r="G1532" s="126"/>
      <c r="H1532" s="127">
        <f t="shared" si="95"/>
        <v>0</v>
      </c>
      <c r="I1532" s="95"/>
    </row>
    <row r="1533" spans="2:9" x14ac:dyDescent="0.25">
      <c r="B1533" s="155"/>
      <c r="C1533" s="128"/>
      <c r="D1533" s="154"/>
      <c r="E1533" s="130"/>
      <c r="F1533" s="131"/>
      <c r="G1533" s="126"/>
      <c r="H1533" s="127">
        <f t="shared" si="95"/>
        <v>0</v>
      </c>
      <c r="I1533" s="95"/>
    </row>
    <row r="1534" spans="2:9" ht="15.75" thickBot="1" x14ac:dyDescent="0.3">
      <c r="B1534" s="155"/>
      <c r="C1534" s="128"/>
      <c r="D1534" s="154"/>
      <c r="E1534" s="130"/>
      <c r="F1534" s="131"/>
      <c r="G1534" s="126"/>
      <c r="H1534" s="127">
        <f t="shared" si="95"/>
        <v>0</v>
      </c>
      <c r="I1534" s="95"/>
    </row>
    <row r="1535" spans="2:9" ht="15.75" thickBot="1" x14ac:dyDescent="0.3">
      <c r="B1535" s="156"/>
      <c r="C1535" s="133"/>
      <c r="D1535" s="157"/>
      <c r="E1535" s="158"/>
      <c r="F1535" s="136"/>
      <c r="G1535" s="137"/>
      <c r="H1535" s="138">
        <f t="shared" si="95"/>
        <v>0</v>
      </c>
      <c r="I1535" s="146">
        <f>SUM(H1529:H1535)</f>
        <v>8297.4599999999991</v>
      </c>
    </row>
    <row r="1536" spans="2:9" ht="15.75" thickBot="1" x14ac:dyDescent="0.3">
      <c r="B1536" s="139"/>
      <c r="C1536" s="93"/>
      <c r="D1536" s="93"/>
      <c r="E1536" s="93"/>
      <c r="F1536" s="93"/>
      <c r="G1536" s="94"/>
      <c r="H1536" s="85"/>
      <c r="I1536" s="95"/>
    </row>
    <row r="1537" spans="2:9" ht="15.75" thickBot="1" x14ac:dyDescent="0.3">
      <c r="B1537" s="139"/>
      <c r="C1537" s="93"/>
      <c r="D1537" s="93"/>
      <c r="E1537" s="93"/>
      <c r="F1537" s="159" t="s">
        <v>109</v>
      </c>
      <c r="G1537" s="94"/>
      <c r="H1537" s="85"/>
      <c r="I1537" s="146">
        <f>ROUND(+I1503+I1518+I1526+I1535,0)</f>
        <v>26932</v>
      </c>
    </row>
    <row r="1538" spans="2:9" ht="15.75" thickBot="1" x14ac:dyDescent="0.3">
      <c r="B1538" s="176"/>
      <c r="C1538" s="177"/>
      <c r="D1538" s="177"/>
      <c r="E1538" s="177"/>
      <c r="F1538" s="177"/>
      <c r="G1538" s="177"/>
      <c r="H1538" s="177"/>
      <c r="I1538" s="178"/>
    </row>
    <row r="1539" spans="2:9" ht="15.75" thickBot="1" x14ac:dyDescent="0.3"/>
    <row r="1540" spans="2:9" x14ac:dyDescent="0.25">
      <c r="B1540" s="173"/>
      <c r="C1540" s="174"/>
      <c r="D1540" s="174"/>
      <c r="E1540" s="174"/>
      <c r="F1540" s="174"/>
      <c r="G1540" s="174"/>
      <c r="H1540" s="174"/>
      <c r="I1540" s="175"/>
    </row>
    <row r="1541" spans="2:9" ht="21.75" customHeight="1" x14ac:dyDescent="0.25">
      <c r="B1541" s="87" t="s">
        <v>2</v>
      </c>
      <c r="C1541" s="88" t="s">
        <v>55</v>
      </c>
      <c r="D1541" s="206" t="s">
        <v>74</v>
      </c>
      <c r="E1541" s="206"/>
      <c r="F1541" s="206"/>
      <c r="G1541" s="88" t="s">
        <v>82</v>
      </c>
      <c r="H1541" s="90" t="s">
        <v>18</v>
      </c>
      <c r="I1541" s="91"/>
    </row>
    <row r="1542" spans="2:9" x14ac:dyDescent="0.25">
      <c r="B1542" s="92"/>
      <c r="C1542" s="93"/>
      <c r="D1542" s="93"/>
      <c r="E1542" s="93"/>
      <c r="F1542" s="93"/>
      <c r="G1542" s="94"/>
      <c r="H1542" s="85"/>
      <c r="I1542" s="95"/>
    </row>
    <row r="1543" spans="2:9" x14ac:dyDescent="0.25">
      <c r="B1543" s="92"/>
      <c r="C1543" s="93"/>
      <c r="D1543" s="93"/>
      <c r="E1543" s="93"/>
      <c r="F1543" s="93"/>
      <c r="G1543" s="94"/>
      <c r="H1543" s="96"/>
      <c r="I1543" s="95"/>
    </row>
    <row r="1544" spans="2:9" ht="15.75" thickBot="1" x14ac:dyDescent="0.3">
      <c r="B1544" s="92"/>
      <c r="C1544" s="93"/>
      <c r="D1544" s="93"/>
      <c r="E1544" s="93"/>
      <c r="F1544" s="93"/>
      <c r="G1544" s="94"/>
      <c r="H1544" s="85"/>
      <c r="I1544" s="95"/>
    </row>
    <row r="1545" spans="2:9" ht="15.75" thickBot="1" x14ac:dyDescent="0.3">
      <c r="B1545" s="97" t="s">
        <v>83</v>
      </c>
      <c r="C1545" s="98" t="s">
        <v>84</v>
      </c>
      <c r="D1545" s="98" t="s">
        <v>82</v>
      </c>
      <c r="E1545" s="98" t="s">
        <v>85</v>
      </c>
      <c r="F1545" s="98" t="s">
        <v>86</v>
      </c>
      <c r="G1545" s="98" t="s">
        <v>87</v>
      </c>
      <c r="H1545" s="99" t="s">
        <v>88</v>
      </c>
      <c r="I1545" s="95"/>
    </row>
    <row r="1546" spans="2:9" x14ac:dyDescent="0.25">
      <c r="B1546" s="100"/>
      <c r="C1546" s="101" t="s">
        <v>113</v>
      </c>
      <c r="D1546" s="102" t="s">
        <v>90</v>
      </c>
      <c r="E1546" s="102">
        <v>1</v>
      </c>
      <c r="F1546" s="103">
        <f>I1584</f>
        <v>16133.949999999999</v>
      </c>
      <c r="G1546" s="104">
        <v>0.1</v>
      </c>
      <c r="H1546" s="105">
        <f>F1546*G1546</f>
        <v>1613.395</v>
      </c>
      <c r="I1546" s="95"/>
    </row>
    <row r="1547" spans="2:9" x14ac:dyDescent="0.25">
      <c r="B1547" s="106"/>
      <c r="C1547" s="107"/>
      <c r="D1547" s="108"/>
      <c r="E1547" s="108"/>
      <c r="F1547" s="109"/>
      <c r="G1547" s="110"/>
      <c r="H1547" s="112">
        <f t="shared" ref="H1547:H1552" si="96">ROUND(IF(N(E1547)&gt;0,PRODUCT(E1547,F1547)/G1547,0),0)</f>
        <v>0</v>
      </c>
      <c r="I1547" s="95"/>
    </row>
    <row r="1548" spans="2:9" x14ac:dyDescent="0.25">
      <c r="B1548" s="106"/>
      <c r="C1548" s="107"/>
      <c r="D1548" s="108"/>
      <c r="E1548" s="108"/>
      <c r="F1548" s="109"/>
      <c r="G1548" s="110"/>
      <c r="H1548" s="112">
        <f t="shared" si="96"/>
        <v>0</v>
      </c>
      <c r="I1548" s="95"/>
    </row>
    <row r="1549" spans="2:9" x14ac:dyDescent="0.25">
      <c r="B1549" s="106"/>
      <c r="C1549" s="107"/>
      <c r="D1549" s="108"/>
      <c r="E1549" s="108"/>
      <c r="F1549" s="109"/>
      <c r="G1549" s="110"/>
      <c r="H1549" s="112">
        <f t="shared" si="96"/>
        <v>0</v>
      </c>
      <c r="I1549" s="95"/>
    </row>
    <row r="1550" spans="2:9" x14ac:dyDescent="0.25">
      <c r="B1550" s="106"/>
      <c r="C1550" s="107"/>
      <c r="D1550" s="108"/>
      <c r="E1550" s="108"/>
      <c r="F1550" s="109"/>
      <c r="G1550" s="110"/>
      <c r="H1550" s="112">
        <f t="shared" si="96"/>
        <v>0</v>
      </c>
      <c r="I1550" s="95"/>
    </row>
    <row r="1551" spans="2:9" ht="15.75" thickBot="1" x14ac:dyDescent="0.3">
      <c r="B1551" s="106"/>
      <c r="C1551" s="107"/>
      <c r="D1551" s="108"/>
      <c r="E1551" s="108"/>
      <c r="F1551" s="109"/>
      <c r="G1551" s="110"/>
      <c r="H1551" s="112">
        <f t="shared" si="96"/>
        <v>0</v>
      </c>
      <c r="I1551" s="95"/>
    </row>
    <row r="1552" spans="2:9" ht="15.75" thickBot="1" x14ac:dyDescent="0.3">
      <c r="B1552" s="113"/>
      <c r="C1552" s="114"/>
      <c r="D1552" s="115"/>
      <c r="E1552" s="115"/>
      <c r="F1552" s="116"/>
      <c r="G1552" s="117"/>
      <c r="H1552" s="118">
        <f t="shared" si="96"/>
        <v>0</v>
      </c>
      <c r="I1552" s="119">
        <f>SUM(H1546:H1552)</f>
        <v>1613.395</v>
      </c>
    </row>
    <row r="1553" spans="2:9" ht="15.75" thickBot="1" x14ac:dyDescent="0.3">
      <c r="B1553" s="92"/>
      <c r="C1553" s="120"/>
      <c r="D1553" s="121"/>
      <c r="E1553" s="120"/>
      <c r="F1553" s="120"/>
      <c r="G1553" s="121"/>
      <c r="H1553" s="122"/>
      <c r="I1553" s="95"/>
    </row>
    <row r="1554" spans="2:9" ht="15.75" thickBot="1" x14ac:dyDescent="0.3">
      <c r="B1554" s="97" t="s">
        <v>83</v>
      </c>
      <c r="C1554" s="98" t="s">
        <v>93</v>
      </c>
      <c r="D1554" s="98" t="s">
        <v>82</v>
      </c>
      <c r="E1554" s="98" t="s">
        <v>85</v>
      </c>
      <c r="F1554" s="98" t="s">
        <v>94</v>
      </c>
      <c r="G1554" s="98" t="s">
        <v>95</v>
      </c>
      <c r="H1554" s="99" t="s">
        <v>88</v>
      </c>
      <c r="I1554" s="95"/>
    </row>
    <row r="1555" spans="2:9" x14ac:dyDescent="0.25">
      <c r="B1555" s="100"/>
      <c r="C1555" s="123" t="s">
        <v>170</v>
      </c>
      <c r="D1555" s="124" t="s">
        <v>98</v>
      </c>
      <c r="E1555" s="190">
        <v>5.5E-2</v>
      </c>
      <c r="F1555" s="109">
        <v>5500</v>
      </c>
      <c r="H1555" s="127">
        <f>F1555*E1555</f>
        <v>302.5</v>
      </c>
      <c r="I1555" s="95"/>
    </row>
    <row r="1556" spans="2:9" x14ac:dyDescent="0.25">
      <c r="B1556" s="106"/>
      <c r="C1556" s="193" t="s">
        <v>174</v>
      </c>
      <c r="D1556" s="194" t="s">
        <v>4</v>
      </c>
      <c r="E1556" s="194">
        <v>0.38</v>
      </c>
      <c r="F1556" s="109">
        <v>9400</v>
      </c>
      <c r="H1556" s="127">
        <f t="shared" ref="H1556:H1560" si="97">F1556*E1556</f>
        <v>3572</v>
      </c>
      <c r="I1556" s="95"/>
    </row>
    <row r="1557" spans="2:9" x14ac:dyDescent="0.25">
      <c r="B1557" s="106"/>
      <c r="C1557" s="128" t="s">
        <v>167</v>
      </c>
      <c r="D1557" s="129" t="s">
        <v>12</v>
      </c>
      <c r="E1557" s="126">
        <v>0.1</v>
      </c>
      <c r="F1557" s="131">
        <v>564172</v>
      </c>
      <c r="H1557" s="127">
        <f t="shared" si="97"/>
        <v>56417.200000000004</v>
      </c>
      <c r="I1557" s="95"/>
    </row>
    <row r="1558" spans="2:9" x14ac:dyDescent="0.25">
      <c r="B1558" s="106"/>
      <c r="C1558" s="128"/>
      <c r="D1558" s="129"/>
      <c r="E1558" s="126"/>
      <c r="F1558" s="131"/>
      <c r="H1558" s="127">
        <f t="shared" si="97"/>
        <v>0</v>
      </c>
      <c r="I1558" s="95"/>
    </row>
    <row r="1559" spans="2:9" x14ac:dyDescent="0.25">
      <c r="B1559" s="106"/>
      <c r="C1559" s="128"/>
      <c r="D1559" s="129"/>
      <c r="E1559" s="126"/>
      <c r="F1559" s="131"/>
      <c r="H1559" s="127">
        <f t="shared" si="97"/>
        <v>0</v>
      </c>
      <c r="I1559" s="95"/>
    </row>
    <row r="1560" spans="2:9" x14ac:dyDescent="0.25">
      <c r="B1560" s="106"/>
      <c r="C1560" s="128"/>
      <c r="D1560" s="129"/>
      <c r="E1560" s="126"/>
      <c r="F1560" s="131"/>
      <c r="H1560" s="127">
        <f t="shared" si="97"/>
        <v>0</v>
      </c>
      <c r="I1560" s="95"/>
    </row>
    <row r="1561" spans="2:9" x14ac:dyDescent="0.25">
      <c r="B1561" s="106"/>
      <c r="C1561" s="192"/>
      <c r="D1561" s="129"/>
      <c r="E1561" s="126"/>
      <c r="F1561" s="131"/>
      <c r="H1561" s="127"/>
      <c r="I1561" s="95"/>
    </row>
    <row r="1562" spans="2:9" x14ac:dyDescent="0.25">
      <c r="B1562" s="106"/>
      <c r="C1562" s="128"/>
      <c r="D1562" s="129"/>
      <c r="E1562" s="126"/>
      <c r="F1562" s="131"/>
      <c r="H1562" s="127"/>
      <c r="I1562" s="95"/>
    </row>
    <row r="1563" spans="2:9" x14ac:dyDescent="0.25">
      <c r="B1563" s="106"/>
      <c r="C1563" s="128"/>
      <c r="D1563" s="129"/>
      <c r="E1563" s="132"/>
      <c r="F1563" s="131"/>
      <c r="G1563" s="126"/>
      <c r="H1563" s="127"/>
      <c r="I1563" s="95"/>
    </row>
    <row r="1564" spans="2:9" x14ac:dyDescent="0.25">
      <c r="B1564" s="106"/>
      <c r="C1564" s="128"/>
      <c r="D1564" s="129"/>
      <c r="E1564" s="132"/>
      <c r="F1564" s="131"/>
      <c r="G1564" s="126"/>
      <c r="H1564" s="127"/>
      <c r="I1564" s="95"/>
    </row>
    <row r="1565" spans="2:9" x14ac:dyDescent="0.25">
      <c r="B1565" s="106"/>
      <c r="C1565" s="128"/>
      <c r="D1565" s="129"/>
      <c r="E1565" s="132"/>
      <c r="F1565" s="131"/>
      <c r="G1565" s="126"/>
      <c r="H1565" s="127"/>
      <c r="I1565" s="95"/>
    </row>
    <row r="1566" spans="2:9" ht="15.75" thickBot="1" x14ac:dyDescent="0.3">
      <c r="B1566" s="106"/>
      <c r="C1566" s="128"/>
      <c r="D1566" s="129"/>
      <c r="E1566" s="132"/>
      <c r="F1566" s="131"/>
      <c r="G1566" s="126"/>
      <c r="H1566" s="127"/>
      <c r="I1566" s="95"/>
    </row>
    <row r="1567" spans="2:9" ht="15.75" thickBot="1" x14ac:dyDescent="0.3">
      <c r="B1567" s="113"/>
      <c r="C1567" s="133"/>
      <c r="D1567" s="134"/>
      <c r="E1567" s="135"/>
      <c r="F1567" s="136"/>
      <c r="G1567" s="137"/>
      <c r="H1567" s="118"/>
      <c r="I1567" s="119">
        <f>SUM(H1555:H1567)</f>
        <v>60291.700000000004</v>
      </c>
    </row>
    <row r="1568" spans="2:9" ht="15.75" thickBot="1" x14ac:dyDescent="0.3">
      <c r="B1568" s="139"/>
      <c r="C1568" s="120"/>
      <c r="D1568" s="120"/>
      <c r="E1568" s="120"/>
      <c r="F1568" s="120"/>
      <c r="G1568" s="121"/>
      <c r="H1568" s="122"/>
      <c r="I1568" s="95"/>
    </row>
    <row r="1569" spans="2:9" ht="15.75" thickBot="1" x14ac:dyDescent="0.3">
      <c r="B1569" s="97" t="s">
        <v>83</v>
      </c>
      <c r="C1569" s="98" t="s">
        <v>101</v>
      </c>
      <c r="D1569" s="98" t="s">
        <v>82</v>
      </c>
      <c r="E1569" s="98" t="s">
        <v>85</v>
      </c>
      <c r="F1569" s="98" t="s">
        <v>94</v>
      </c>
      <c r="G1569" s="98" t="s">
        <v>102</v>
      </c>
      <c r="H1569" s="99" t="s">
        <v>88</v>
      </c>
      <c r="I1569" s="95"/>
    </row>
    <row r="1570" spans="2:9" x14ac:dyDescent="0.25">
      <c r="B1570" s="100"/>
      <c r="C1570" s="140"/>
      <c r="D1570" s="141"/>
      <c r="E1570" s="142"/>
      <c r="F1570" s="143"/>
      <c r="G1570" s="144"/>
      <c r="H1570" s="145">
        <f>ROUND(IF(N(E1570)&gt;0,PRODUCT(E1570:G1570),0),0)</f>
        <v>0</v>
      </c>
      <c r="I1570" s="95"/>
    </row>
    <row r="1571" spans="2:9" x14ac:dyDescent="0.25">
      <c r="B1571" s="106"/>
      <c r="C1571" s="128"/>
      <c r="D1571" s="129"/>
      <c r="E1571" s="132"/>
      <c r="F1571" s="131"/>
      <c r="G1571" s="126"/>
      <c r="H1571" s="127">
        <f t="shared" ref="H1571:H1575" si="98">ROUND(IF(N(E1571)&gt;0,PRODUCT(E1571:G1571),0),0)</f>
        <v>0</v>
      </c>
      <c r="I1571" s="95"/>
    </row>
    <row r="1572" spans="2:9" x14ac:dyDescent="0.25">
      <c r="B1572" s="106"/>
      <c r="C1572" s="128"/>
      <c r="D1572" s="129"/>
      <c r="E1572" s="132"/>
      <c r="F1572" s="131"/>
      <c r="G1572" s="126"/>
      <c r="H1572" s="127">
        <f t="shared" si="98"/>
        <v>0</v>
      </c>
      <c r="I1572" s="95"/>
    </row>
    <row r="1573" spans="2:9" x14ac:dyDescent="0.25">
      <c r="B1573" s="106"/>
      <c r="C1573" s="128"/>
      <c r="D1573" s="129"/>
      <c r="E1573" s="132"/>
      <c r="F1573" s="131"/>
      <c r="G1573" s="126"/>
      <c r="H1573" s="127">
        <f t="shared" si="98"/>
        <v>0</v>
      </c>
      <c r="I1573" s="95"/>
    </row>
    <row r="1574" spans="2:9" ht="15.75" thickBot="1" x14ac:dyDescent="0.3">
      <c r="B1574" s="106"/>
      <c r="C1574" s="128"/>
      <c r="D1574" s="129"/>
      <c r="E1574" s="132"/>
      <c r="F1574" s="131"/>
      <c r="G1574" s="126"/>
      <c r="H1574" s="127">
        <f t="shared" si="98"/>
        <v>0</v>
      </c>
      <c r="I1574" s="95"/>
    </row>
    <row r="1575" spans="2:9" ht="15.75" thickBot="1" x14ac:dyDescent="0.3">
      <c r="B1575" s="113"/>
      <c r="C1575" s="133"/>
      <c r="D1575" s="134"/>
      <c r="E1575" s="135"/>
      <c r="F1575" s="136"/>
      <c r="G1575" s="137"/>
      <c r="H1575" s="138">
        <f t="shared" si="98"/>
        <v>0</v>
      </c>
      <c r="I1575" s="146">
        <f>SUM(H1570:H1575)</f>
        <v>0</v>
      </c>
    </row>
    <row r="1576" spans="2:9" ht="15.75" thickBot="1" x14ac:dyDescent="0.3">
      <c r="B1576" s="139"/>
      <c r="C1576" s="120"/>
      <c r="D1576" s="120"/>
      <c r="E1576" s="120"/>
      <c r="F1576" s="120"/>
      <c r="G1576" s="147"/>
      <c r="H1576" s="148"/>
      <c r="I1576" s="95"/>
    </row>
    <row r="1577" spans="2:9" ht="15.75" thickBot="1" x14ac:dyDescent="0.3">
      <c r="B1577" s="97" t="s">
        <v>83</v>
      </c>
      <c r="C1577" s="98" t="s">
        <v>103</v>
      </c>
      <c r="D1577" s="98" t="s">
        <v>118</v>
      </c>
      <c r="E1577" s="98" t="s">
        <v>104</v>
      </c>
      <c r="F1577" s="98" t="s">
        <v>105</v>
      </c>
      <c r="G1577" s="98" t="s">
        <v>87</v>
      </c>
      <c r="H1577" s="99" t="s">
        <v>88</v>
      </c>
      <c r="I1577" s="95"/>
    </row>
    <row r="1578" spans="2:9" x14ac:dyDescent="0.25">
      <c r="B1578" s="100"/>
      <c r="C1578" s="140" t="s">
        <v>108</v>
      </c>
      <c r="D1578" s="149" t="s">
        <v>107</v>
      </c>
      <c r="E1578" s="150"/>
      <c r="F1578" s="151">
        <v>46097</v>
      </c>
      <c r="G1578" s="142">
        <v>0.35</v>
      </c>
      <c r="H1578" s="152">
        <f>F1578*G1578</f>
        <v>16133.949999999999</v>
      </c>
      <c r="I1578" s="95"/>
    </row>
    <row r="1579" spans="2:9" x14ac:dyDescent="0.25">
      <c r="B1579" s="106"/>
      <c r="C1579" s="123"/>
      <c r="D1579" s="154"/>
      <c r="E1579" s="125"/>
      <c r="F1579" s="109"/>
      <c r="G1579" s="126"/>
      <c r="H1579" s="127">
        <f t="shared" ref="H1579:H1584" si="99">ROUND(IF(N(G1579)&gt;0,PRODUCT(F1579,1/G1579),0),0)</f>
        <v>0</v>
      </c>
      <c r="I1579" s="95"/>
    </row>
    <row r="1580" spans="2:9" x14ac:dyDescent="0.25">
      <c r="B1580" s="106"/>
      <c r="C1580" s="128"/>
      <c r="D1580" s="154"/>
      <c r="E1580" s="130"/>
      <c r="F1580" s="131"/>
      <c r="G1580" s="126"/>
      <c r="H1580" s="127">
        <f t="shared" si="99"/>
        <v>0</v>
      </c>
      <c r="I1580" s="95"/>
    </row>
    <row r="1581" spans="2:9" x14ac:dyDescent="0.25">
      <c r="B1581" s="106"/>
      <c r="C1581" s="128"/>
      <c r="D1581" s="154"/>
      <c r="E1581" s="130"/>
      <c r="F1581" s="131"/>
      <c r="G1581" s="126"/>
      <c r="H1581" s="127">
        <f t="shared" si="99"/>
        <v>0</v>
      </c>
      <c r="I1581" s="95"/>
    </row>
    <row r="1582" spans="2:9" x14ac:dyDescent="0.25">
      <c r="B1582" s="155"/>
      <c r="C1582" s="128"/>
      <c r="D1582" s="154"/>
      <c r="E1582" s="130"/>
      <c r="F1582" s="131"/>
      <c r="G1582" s="126"/>
      <c r="H1582" s="127">
        <f t="shared" si="99"/>
        <v>0</v>
      </c>
      <c r="I1582" s="95"/>
    </row>
    <row r="1583" spans="2:9" ht="15.75" thickBot="1" x14ac:dyDescent="0.3">
      <c r="B1583" s="155"/>
      <c r="C1583" s="128"/>
      <c r="D1583" s="154"/>
      <c r="E1583" s="130"/>
      <c r="F1583" s="131"/>
      <c r="G1583" s="126"/>
      <c r="H1583" s="127">
        <f t="shared" si="99"/>
        <v>0</v>
      </c>
      <c r="I1583" s="95"/>
    </row>
    <row r="1584" spans="2:9" ht="15.75" thickBot="1" x14ac:dyDescent="0.3">
      <c r="B1584" s="156"/>
      <c r="C1584" s="133"/>
      <c r="D1584" s="157"/>
      <c r="E1584" s="158"/>
      <c r="F1584" s="136"/>
      <c r="G1584" s="137"/>
      <c r="H1584" s="138">
        <f t="shared" si="99"/>
        <v>0</v>
      </c>
      <c r="I1584" s="146">
        <f>SUM(H1578:H1584)</f>
        <v>16133.949999999999</v>
      </c>
    </row>
    <row r="1585" spans="2:9" ht="15.75" thickBot="1" x14ac:dyDescent="0.3">
      <c r="B1585" s="139"/>
      <c r="C1585" s="93"/>
      <c r="D1585" s="93"/>
      <c r="E1585" s="93"/>
      <c r="F1585" s="93"/>
      <c r="G1585" s="94"/>
      <c r="H1585" s="85"/>
      <c r="I1585" s="95"/>
    </row>
    <row r="1586" spans="2:9" ht="15.75" thickBot="1" x14ac:dyDescent="0.3">
      <c r="B1586" s="139"/>
      <c r="C1586" s="93"/>
      <c r="D1586" s="93"/>
      <c r="E1586" s="93"/>
      <c r="F1586" s="159" t="s">
        <v>109</v>
      </c>
      <c r="G1586" s="94"/>
      <c r="H1586" s="85"/>
      <c r="I1586" s="146">
        <f>ROUND(+I1552+I1567+I1575+I1584,0)</f>
        <v>78039</v>
      </c>
    </row>
    <row r="1587" spans="2:9" ht="15.75" thickBot="1" x14ac:dyDescent="0.3">
      <c r="B1587" s="176"/>
      <c r="C1587" s="177"/>
      <c r="D1587" s="177"/>
      <c r="E1587" s="177"/>
      <c r="F1587" s="177"/>
      <c r="G1587" s="177"/>
      <c r="H1587" s="177"/>
      <c r="I1587" s="178"/>
    </row>
    <row r="1588" spans="2:9" ht="15.75" thickBot="1" x14ac:dyDescent="0.3"/>
    <row r="1589" spans="2:9" ht="15" customHeight="1" x14ac:dyDescent="0.25">
      <c r="B1589" s="173"/>
      <c r="C1589" s="174"/>
      <c r="D1589" s="174"/>
      <c r="E1589" s="174"/>
      <c r="F1589" s="174"/>
      <c r="G1589" s="174"/>
      <c r="H1589" s="174"/>
      <c r="I1589" s="175"/>
    </row>
    <row r="1590" spans="2:9" ht="23.25" customHeight="1" x14ac:dyDescent="0.25">
      <c r="B1590" s="87" t="s">
        <v>2</v>
      </c>
      <c r="C1590" s="88" t="s">
        <v>56</v>
      </c>
      <c r="D1590" s="206" t="s">
        <v>75</v>
      </c>
      <c r="E1590" s="206"/>
      <c r="F1590" s="206"/>
      <c r="G1590" s="88" t="s">
        <v>82</v>
      </c>
      <c r="H1590" s="90" t="s">
        <v>4</v>
      </c>
      <c r="I1590" s="91"/>
    </row>
    <row r="1591" spans="2:9" x14ac:dyDescent="0.25">
      <c r="B1591" s="92"/>
      <c r="C1591" s="93"/>
      <c r="D1591" s="93"/>
      <c r="E1591" s="93"/>
      <c r="F1591" s="93"/>
      <c r="G1591" s="94"/>
      <c r="H1591" s="85"/>
      <c r="I1591" s="95"/>
    </row>
    <row r="1592" spans="2:9" x14ac:dyDescent="0.25">
      <c r="B1592" s="92"/>
      <c r="C1592" s="93"/>
      <c r="D1592" s="93"/>
      <c r="E1592" s="93"/>
      <c r="F1592" s="93"/>
      <c r="G1592" s="94"/>
      <c r="H1592" s="96"/>
      <c r="I1592" s="95"/>
    </row>
    <row r="1593" spans="2:9" ht="15.75" thickBot="1" x14ac:dyDescent="0.3">
      <c r="B1593" s="92"/>
      <c r="C1593" s="93"/>
      <c r="D1593" s="93"/>
      <c r="E1593" s="93"/>
      <c r="F1593" s="93"/>
      <c r="G1593" s="94"/>
      <c r="H1593" s="85"/>
      <c r="I1593" s="95"/>
    </row>
    <row r="1594" spans="2:9" ht="15.75" thickBot="1" x14ac:dyDescent="0.3">
      <c r="B1594" s="97" t="s">
        <v>83</v>
      </c>
      <c r="C1594" s="98" t="s">
        <v>84</v>
      </c>
      <c r="D1594" s="98" t="s">
        <v>82</v>
      </c>
      <c r="E1594" s="98" t="s">
        <v>85</v>
      </c>
      <c r="F1594" s="98" t="s">
        <v>86</v>
      </c>
      <c r="G1594" s="98" t="s">
        <v>87</v>
      </c>
      <c r="H1594" s="99" t="s">
        <v>88</v>
      </c>
      <c r="I1594" s="95"/>
    </row>
    <row r="1595" spans="2:9" x14ac:dyDescent="0.25">
      <c r="B1595" s="100"/>
      <c r="C1595" s="101" t="s">
        <v>113</v>
      </c>
      <c r="D1595" s="102" t="s">
        <v>90</v>
      </c>
      <c r="E1595" s="102">
        <v>1</v>
      </c>
      <c r="F1595" s="103">
        <f>I1633</f>
        <v>13829.1</v>
      </c>
      <c r="G1595" s="104">
        <v>0.1</v>
      </c>
      <c r="H1595" s="105">
        <f>F1595*G1595</f>
        <v>1382.91</v>
      </c>
      <c r="I1595" s="95"/>
    </row>
    <row r="1596" spans="2:9" x14ac:dyDescent="0.25">
      <c r="B1596" s="106"/>
      <c r="C1596" s="107"/>
      <c r="D1596" s="108"/>
      <c r="E1596" s="108"/>
      <c r="F1596" s="109"/>
      <c r="G1596" s="110"/>
      <c r="H1596" s="112">
        <f t="shared" ref="H1596:H1601" si="100">ROUND(IF(N(E1596)&gt;0,PRODUCT(E1596,F1596)/G1596,0),0)</f>
        <v>0</v>
      </c>
      <c r="I1596" s="95"/>
    </row>
    <row r="1597" spans="2:9" x14ac:dyDescent="0.25">
      <c r="B1597" s="106"/>
      <c r="C1597" s="107"/>
      <c r="D1597" s="108"/>
      <c r="E1597" s="108"/>
      <c r="F1597" s="109"/>
      <c r="G1597" s="110"/>
      <c r="H1597" s="112">
        <f t="shared" si="100"/>
        <v>0</v>
      </c>
      <c r="I1597" s="95"/>
    </row>
    <row r="1598" spans="2:9" x14ac:dyDescent="0.25">
      <c r="B1598" s="106"/>
      <c r="C1598" s="107"/>
      <c r="D1598" s="108"/>
      <c r="E1598" s="108"/>
      <c r="F1598" s="109"/>
      <c r="G1598" s="110"/>
      <c r="H1598" s="112">
        <f t="shared" si="100"/>
        <v>0</v>
      </c>
      <c r="I1598" s="95"/>
    </row>
    <row r="1599" spans="2:9" x14ac:dyDescent="0.25">
      <c r="B1599" s="106"/>
      <c r="C1599" s="107"/>
      <c r="D1599" s="108"/>
      <c r="E1599" s="108"/>
      <c r="F1599" s="109"/>
      <c r="G1599" s="110"/>
      <c r="H1599" s="112">
        <f t="shared" si="100"/>
        <v>0</v>
      </c>
      <c r="I1599" s="95"/>
    </row>
    <row r="1600" spans="2:9" ht="15.75" thickBot="1" x14ac:dyDescent="0.3">
      <c r="B1600" s="106"/>
      <c r="C1600" s="107"/>
      <c r="D1600" s="108"/>
      <c r="E1600" s="108"/>
      <c r="F1600" s="109"/>
      <c r="G1600" s="110"/>
      <c r="H1600" s="112">
        <f t="shared" si="100"/>
        <v>0</v>
      </c>
      <c r="I1600" s="95"/>
    </row>
    <row r="1601" spans="2:9" ht="15.75" thickBot="1" x14ac:dyDescent="0.3">
      <c r="B1601" s="113"/>
      <c r="C1601" s="114"/>
      <c r="D1601" s="115"/>
      <c r="E1601" s="115"/>
      <c r="F1601" s="116"/>
      <c r="G1601" s="117"/>
      <c r="H1601" s="118">
        <f t="shared" si="100"/>
        <v>0</v>
      </c>
      <c r="I1601" s="119">
        <f>SUM(H1595:H1601)</f>
        <v>1382.91</v>
      </c>
    </row>
    <row r="1602" spans="2:9" ht="15.75" thickBot="1" x14ac:dyDescent="0.3">
      <c r="B1602" s="92"/>
      <c r="C1602" s="120"/>
      <c r="D1602" s="121"/>
      <c r="E1602" s="120"/>
      <c r="F1602" s="120"/>
      <c r="G1602" s="121"/>
      <c r="H1602" s="122"/>
      <c r="I1602" s="95"/>
    </row>
    <row r="1603" spans="2:9" ht="15.75" thickBot="1" x14ac:dyDescent="0.3">
      <c r="B1603" s="97" t="s">
        <v>83</v>
      </c>
      <c r="C1603" s="98" t="s">
        <v>93</v>
      </c>
      <c r="D1603" s="98" t="s">
        <v>82</v>
      </c>
      <c r="E1603" s="98" t="s">
        <v>85</v>
      </c>
      <c r="F1603" s="98" t="s">
        <v>94</v>
      </c>
      <c r="G1603" s="98" t="s">
        <v>95</v>
      </c>
      <c r="H1603" s="99" t="s">
        <v>88</v>
      </c>
      <c r="I1603" s="95"/>
    </row>
    <row r="1604" spans="2:9" x14ac:dyDescent="0.25">
      <c r="B1604" s="100"/>
      <c r="C1604" s="123" t="s">
        <v>236</v>
      </c>
      <c r="D1604" s="124" t="s">
        <v>4</v>
      </c>
      <c r="E1604" s="190">
        <v>1</v>
      </c>
      <c r="F1604" s="109">
        <v>18733</v>
      </c>
      <c r="H1604" s="127">
        <f>F1604*E1604</f>
        <v>18733</v>
      </c>
      <c r="I1604" s="95"/>
    </row>
    <row r="1605" spans="2:9" x14ac:dyDescent="0.25">
      <c r="B1605" s="106"/>
      <c r="C1605" s="193" t="s">
        <v>227</v>
      </c>
      <c r="D1605" s="194" t="s">
        <v>212</v>
      </c>
      <c r="E1605" s="194">
        <v>1</v>
      </c>
      <c r="F1605" s="109">
        <v>5660</v>
      </c>
      <c r="H1605" s="127">
        <f t="shared" ref="H1605:H1609" si="101">F1605*E1605</f>
        <v>5660</v>
      </c>
      <c r="I1605" s="95"/>
    </row>
    <row r="1606" spans="2:9" x14ac:dyDescent="0.25">
      <c r="B1606" s="106"/>
      <c r="C1606" s="128"/>
      <c r="D1606" s="129"/>
      <c r="E1606" s="126"/>
      <c r="F1606" s="131"/>
      <c r="H1606" s="127">
        <f t="shared" si="101"/>
        <v>0</v>
      </c>
      <c r="I1606" s="95"/>
    </row>
    <row r="1607" spans="2:9" x14ac:dyDescent="0.25">
      <c r="B1607" s="106"/>
      <c r="C1607" s="128"/>
      <c r="D1607" s="129"/>
      <c r="E1607" s="126"/>
      <c r="F1607" s="131"/>
      <c r="H1607" s="127">
        <f t="shared" si="101"/>
        <v>0</v>
      </c>
      <c r="I1607" s="95"/>
    </row>
    <row r="1608" spans="2:9" x14ac:dyDescent="0.25">
      <c r="B1608" s="106"/>
      <c r="C1608" s="128"/>
      <c r="D1608" s="129"/>
      <c r="E1608" s="126"/>
      <c r="F1608" s="131"/>
      <c r="H1608" s="127">
        <f t="shared" si="101"/>
        <v>0</v>
      </c>
      <c r="I1608" s="95"/>
    </row>
    <row r="1609" spans="2:9" x14ac:dyDescent="0.25">
      <c r="B1609" s="106"/>
      <c r="C1609" s="128"/>
      <c r="D1609" s="129"/>
      <c r="E1609" s="126"/>
      <c r="F1609" s="131"/>
      <c r="H1609" s="127">
        <f t="shared" si="101"/>
        <v>0</v>
      </c>
      <c r="I1609" s="95"/>
    </row>
    <row r="1610" spans="2:9" x14ac:dyDescent="0.25">
      <c r="B1610" s="106"/>
      <c r="C1610" s="192"/>
      <c r="D1610" s="129"/>
      <c r="E1610" s="126"/>
      <c r="F1610" s="131"/>
      <c r="H1610" s="127"/>
      <c r="I1610" s="95"/>
    </row>
    <row r="1611" spans="2:9" x14ac:dyDescent="0.25">
      <c r="B1611" s="106"/>
      <c r="C1611" s="128"/>
      <c r="D1611" s="129"/>
      <c r="E1611" s="126"/>
      <c r="F1611" s="131"/>
      <c r="H1611" s="127"/>
      <c r="I1611" s="95"/>
    </row>
    <row r="1612" spans="2:9" x14ac:dyDescent="0.25">
      <c r="B1612" s="106"/>
      <c r="C1612" s="128"/>
      <c r="D1612" s="129"/>
      <c r="E1612" s="132"/>
      <c r="F1612" s="131"/>
      <c r="G1612" s="126"/>
      <c r="H1612" s="127"/>
      <c r="I1612" s="95"/>
    </row>
    <row r="1613" spans="2:9" x14ac:dyDescent="0.25">
      <c r="B1613" s="106"/>
      <c r="C1613" s="128"/>
      <c r="D1613" s="129"/>
      <c r="E1613" s="132"/>
      <c r="F1613" s="131"/>
      <c r="G1613" s="126"/>
      <c r="H1613" s="127"/>
      <c r="I1613" s="95"/>
    </row>
    <row r="1614" spans="2:9" x14ac:dyDescent="0.25">
      <c r="B1614" s="106"/>
      <c r="C1614" s="128"/>
      <c r="D1614" s="129"/>
      <c r="E1614" s="132"/>
      <c r="F1614" s="131"/>
      <c r="G1614" s="126"/>
      <c r="H1614" s="127"/>
      <c r="I1614" s="95"/>
    </row>
    <row r="1615" spans="2:9" ht="15.75" thickBot="1" x14ac:dyDescent="0.3">
      <c r="B1615" s="106"/>
      <c r="C1615" s="128"/>
      <c r="D1615" s="129"/>
      <c r="E1615" s="132"/>
      <c r="F1615" s="131"/>
      <c r="G1615" s="126"/>
      <c r="H1615" s="127"/>
      <c r="I1615" s="95"/>
    </row>
    <row r="1616" spans="2:9" ht="15.75" thickBot="1" x14ac:dyDescent="0.3">
      <c r="B1616" s="113"/>
      <c r="C1616" s="133"/>
      <c r="D1616" s="134"/>
      <c r="E1616" s="135"/>
      <c r="F1616" s="136"/>
      <c r="G1616" s="137"/>
      <c r="H1616" s="118"/>
      <c r="I1616" s="119">
        <f>SUM(H1604:H1616)</f>
        <v>24393</v>
      </c>
    </row>
    <row r="1617" spans="2:9" ht="15.75" thickBot="1" x14ac:dyDescent="0.3">
      <c r="B1617" s="139"/>
      <c r="C1617" s="120"/>
      <c r="D1617" s="120"/>
      <c r="E1617" s="120"/>
      <c r="F1617" s="120"/>
      <c r="G1617" s="121"/>
      <c r="H1617" s="122"/>
      <c r="I1617" s="95"/>
    </row>
    <row r="1618" spans="2:9" ht="15.75" thickBot="1" x14ac:dyDescent="0.3">
      <c r="B1618" s="97" t="s">
        <v>83</v>
      </c>
      <c r="C1618" s="98" t="s">
        <v>101</v>
      </c>
      <c r="D1618" s="98" t="s">
        <v>82</v>
      </c>
      <c r="E1618" s="98" t="s">
        <v>85</v>
      </c>
      <c r="F1618" s="98" t="s">
        <v>94</v>
      </c>
      <c r="G1618" s="98" t="s">
        <v>102</v>
      </c>
      <c r="H1618" s="99" t="s">
        <v>88</v>
      </c>
      <c r="I1618" s="95"/>
    </row>
    <row r="1619" spans="2:9" x14ac:dyDescent="0.25">
      <c r="B1619" s="100"/>
      <c r="C1619" s="140"/>
      <c r="D1619" s="141"/>
      <c r="E1619" s="142"/>
      <c r="F1619" s="143"/>
      <c r="G1619" s="144"/>
      <c r="H1619" s="145">
        <f>ROUND(IF(N(E1619)&gt;0,PRODUCT(E1619:G1619),0),0)</f>
        <v>0</v>
      </c>
      <c r="I1619" s="95"/>
    </row>
    <row r="1620" spans="2:9" x14ac:dyDescent="0.25">
      <c r="B1620" s="106"/>
      <c r="C1620" s="128"/>
      <c r="D1620" s="129"/>
      <c r="E1620" s="132"/>
      <c r="F1620" s="131"/>
      <c r="G1620" s="126"/>
      <c r="H1620" s="127">
        <f t="shared" ref="H1620:H1624" si="102">ROUND(IF(N(E1620)&gt;0,PRODUCT(E1620:G1620),0),0)</f>
        <v>0</v>
      </c>
      <c r="I1620" s="95"/>
    </row>
    <row r="1621" spans="2:9" x14ac:dyDescent="0.25">
      <c r="B1621" s="106"/>
      <c r="C1621" s="128"/>
      <c r="D1621" s="129"/>
      <c r="E1621" s="132"/>
      <c r="F1621" s="131"/>
      <c r="G1621" s="126"/>
      <c r="H1621" s="127">
        <f t="shared" si="102"/>
        <v>0</v>
      </c>
      <c r="I1621" s="95"/>
    </row>
    <row r="1622" spans="2:9" x14ac:dyDescent="0.25">
      <c r="B1622" s="106"/>
      <c r="C1622" s="128"/>
      <c r="D1622" s="129"/>
      <c r="E1622" s="132"/>
      <c r="F1622" s="131"/>
      <c r="G1622" s="126"/>
      <c r="H1622" s="127">
        <f t="shared" si="102"/>
        <v>0</v>
      </c>
      <c r="I1622" s="95"/>
    </row>
    <row r="1623" spans="2:9" ht="15.75" thickBot="1" x14ac:dyDescent="0.3">
      <c r="B1623" s="106"/>
      <c r="C1623" s="128"/>
      <c r="D1623" s="129"/>
      <c r="E1623" s="132"/>
      <c r="F1623" s="131"/>
      <c r="G1623" s="126"/>
      <c r="H1623" s="127">
        <f t="shared" si="102"/>
        <v>0</v>
      </c>
      <c r="I1623" s="95"/>
    </row>
    <row r="1624" spans="2:9" ht="15.75" thickBot="1" x14ac:dyDescent="0.3">
      <c r="B1624" s="113"/>
      <c r="C1624" s="133"/>
      <c r="D1624" s="134"/>
      <c r="E1624" s="135"/>
      <c r="F1624" s="136"/>
      <c r="G1624" s="137"/>
      <c r="H1624" s="138">
        <f t="shared" si="102"/>
        <v>0</v>
      </c>
      <c r="I1624" s="146">
        <f>SUM(H1619:H1624)</f>
        <v>0</v>
      </c>
    </row>
    <row r="1625" spans="2:9" ht="15.75" thickBot="1" x14ac:dyDescent="0.3">
      <c r="B1625" s="139"/>
      <c r="C1625" s="120"/>
      <c r="D1625" s="120"/>
      <c r="E1625" s="120"/>
      <c r="F1625" s="120"/>
      <c r="G1625" s="147"/>
      <c r="H1625" s="148"/>
      <c r="I1625" s="95"/>
    </row>
    <row r="1626" spans="2:9" ht="15.75" thickBot="1" x14ac:dyDescent="0.3">
      <c r="B1626" s="97" t="s">
        <v>83</v>
      </c>
      <c r="C1626" s="98" t="s">
        <v>103</v>
      </c>
      <c r="D1626" s="98" t="s">
        <v>118</v>
      </c>
      <c r="E1626" s="98" t="s">
        <v>104</v>
      </c>
      <c r="F1626" s="98" t="s">
        <v>105</v>
      </c>
      <c r="G1626" s="98" t="s">
        <v>87</v>
      </c>
      <c r="H1626" s="99" t="s">
        <v>88</v>
      </c>
      <c r="I1626" s="95"/>
    </row>
    <row r="1627" spans="2:9" x14ac:dyDescent="0.25">
      <c r="B1627" s="100"/>
      <c r="C1627" s="140" t="s">
        <v>108</v>
      </c>
      <c r="D1627" s="149" t="s">
        <v>107</v>
      </c>
      <c r="E1627" s="150"/>
      <c r="F1627" s="151">
        <v>46097</v>
      </c>
      <c r="G1627" s="142">
        <v>0.3</v>
      </c>
      <c r="H1627" s="152">
        <f>F1627*G1627</f>
        <v>13829.1</v>
      </c>
      <c r="I1627" s="95"/>
    </row>
    <row r="1628" spans="2:9" x14ac:dyDescent="0.25">
      <c r="B1628" s="106"/>
      <c r="C1628" s="123"/>
      <c r="D1628" s="154"/>
      <c r="E1628" s="125"/>
      <c r="F1628" s="109"/>
      <c r="G1628" s="126"/>
      <c r="H1628" s="127">
        <f t="shared" ref="H1628:H1633" si="103">ROUND(IF(N(G1628)&gt;0,PRODUCT(F1628,1/G1628),0),0)</f>
        <v>0</v>
      </c>
      <c r="I1628" s="95"/>
    </row>
    <row r="1629" spans="2:9" x14ac:dyDescent="0.25">
      <c r="B1629" s="106"/>
      <c r="C1629" s="128"/>
      <c r="D1629" s="154"/>
      <c r="E1629" s="130"/>
      <c r="F1629" s="131"/>
      <c r="G1629" s="126"/>
      <c r="H1629" s="127">
        <f t="shared" si="103"/>
        <v>0</v>
      </c>
      <c r="I1629" s="95"/>
    </row>
    <row r="1630" spans="2:9" x14ac:dyDescent="0.25">
      <c r="B1630" s="106"/>
      <c r="C1630" s="128"/>
      <c r="D1630" s="154"/>
      <c r="E1630" s="130"/>
      <c r="F1630" s="131"/>
      <c r="G1630" s="126"/>
      <c r="H1630" s="127">
        <f t="shared" si="103"/>
        <v>0</v>
      </c>
      <c r="I1630" s="95"/>
    </row>
    <row r="1631" spans="2:9" x14ac:dyDescent="0.25">
      <c r="B1631" s="155"/>
      <c r="C1631" s="128"/>
      <c r="D1631" s="154"/>
      <c r="E1631" s="130"/>
      <c r="F1631" s="131"/>
      <c r="G1631" s="126"/>
      <c r="H1631" s="127">
        <f t="shared" si="103"/>
        <v>0</v>
      </c>
      <c r="I1631" s="95"/>
    </row>
    <row r="1632" spans="2:9" ht="15.75" thickBot="1" x14ac:dyDescent="0.3">
      <c r="B1632" s="155"/>
      <c r="C1632" s="128"/>
      <c r="D1632" s="154"/>
      <c r="E1632" s="130"/>
      <c r="F1632" s="131"/>
      <c r="G1632" s="126"/>
      <c r="H1632" s="127">
        <f t="shared" si="103"/>
        <v>0</v>
      </c>
      <c r="I1632" s="95"/>
    </row>
    <row r="1633" spans="2:9" ht="15.75" thickBot="1" x14ac:dyDescent="0.3">
      <c r="B1633" s="156"/>
      <c r="C1633" s="133"/>
      <c r="D1633" s="157"/>
      <c r="E1633" s="158"/>
      <c r="F1633" s="136"/>
      <c r="G1633" s="137"/>
      <c r="H1633" s="138">
        <f t="shared" si="103"/>
        <v>0</v>
      </c>
      <c r="I1633" s="146">
        <f>SUM(H1627:H1633)</f>
        <v>13829.1</v>
      </c>
    </row>
    <row r="1634" spans="2:9" ht="15.75" thickBot="1" x14ac:dyDescent="0.3">
      <c r="B1634" s="139"/>
      <c r="C1634" s="93"/>
      <c r="D1634" s="93"/>
      <c r="E1634" s="93"/>
      <c r="F1634" s="93"/>
      <c r="G1634" s="94"/>
      <c r="H1634" s="85"/>
      <c r="I1634" s="95"/>
    </row>
    <row r="1635" spans="2:9" ht="15.75" thickBot="1" x14ac:dyDescent="0.3">
      <c r="B1635" s="139"/>
      <c r="C1635" s="93"/>
      <c r="D1635" s="93"/>
      <c r="E1635" s="93"/>
      <c r="F1635" s="159" t="s">
        <v>109</v>
      </c>
      <c r="G1635" s="94"/>
      <c r="H1635" s="85"/>
      <c r="I1635" s="146">
        <f>ROUND(+I1601+I1616+I1624+I1633,0)</f>
        <v>39605</v>
      </c>
    </row>
    <row r="1636" spans="2:9" ht="15.75" thickBot="1" x14ac:dyDescent="0.3">
      <c r="B1636" s="176"/>
      <c r="C1636" s="177"/>
      <c r="D1636" s="177"/>
      <c r="E1636" s="177"/>
      <c r="F1636" s="177"/>
      <c r="G1636" s="177"/>
      <c r="H1636" s="177"/>
      <c r="I1636" s="178"/>
    </row>
    <row r="1637" spans="2:9" ht="15.75" thickBot="1" x14ac:dyDescent="0.3"/>
    <row r="1638" spans="2:9" ht="12.75" customHeight="1" x14ac:dyDescent="0.25">
      <c r="B1638" s="173"/>
      <c r="C1638" s="174"/>
      <c r="D1638" s="174"/>
      <c r="E1638" s="174"/>
      <c r="F1638" s="174"/>
      <c r="G1638" s="174"/>
      <c r="H1638" s="174"/>
      <c r="I1638" s="175"/>
    </row>
    <row r="1639" spans="2:9" ht="51.75" customHeight="1" x14ac:dyDescent="0.25">
      <c r="B1639" s="87" t="s">
        <v>2</v>
      </c>
      <c r="C1639" s="88" t="s">
        <v>56</v>
      </c>
      <c r="D1639" s="206" t="s">
        <v>76</v>
      </c>
      <c r="E1639" s="206"/>
      <c r="F1639" s="206"/>
      <c r="G1639" s="88" t="s">
        <v>82</v>
      </c>
      <c r="H1639" s="90" t="s">
        <v>8</v>
      </c>
      <c r="I1639" s="91"/>
    </row>
    <row r="1640" spans="2:9" x14ac:dyDescent="0.25">
      <c r="B1640" s="92"/>
      <c r="C1640" s="93"/>
      <c r="D1640" s="93"/>
      <c r="E1640" s="93"/>
      <c r="F1640" s="93"/>
      <c r="G1640" s="94"/>
      <c r="H1640" s="85"/>
      <c r="I1640" s="95"/>
    </row>
    <row r="1641" spans="2:9" x14ac:dyDescent="0.25">
      <c r="B1641" s="92"/>
      <c r="C1641" s="93"/>
      <c r="D1641" s="93"/>
      <c r="E1641" s="93"/>
      <c r="F1641" s="93"/>
      <c r="G1641" s="94"/>
      <c r="H1641" s="96"/>
      <c r="I1641" s="95"/>
    </row>
    <row r="1642" spans="2:9" ht="15.75" thickBot="1" x14ac:dyDescent="0.3">
      <c r="B1642" s="92"/>
      <c r="C1642" s="93"/>
      <c r="D1642" s="93"/>
      <c r="E1642" s="93"/>
      <c r="F1642" s="93"/>
      <c r="G1642" s="94"/>
      <c r="H1642" s="85"/>
      <c r="I1642" s="95"/>
    </row>
    <row r="1643" spans="2:9" ht="15.75" thickBot="1" x14ac:dyDescent="0.3">
      <c r="B1643" s="97" t="s">
        <v>83</v>
      </c>
      <c r="C1643" s="98" t="s">
        <v>84</v>
      </c>
      <c r="D1643" s="98" t="s">
        <v>82</v>
      </c>
      <c r="E1643" s="98" t="s">
        <v>85</v>
      </c>
      <c r="F1643" s="98" t="s">
        <v>86</v>
      </c>
      <c r="G1643" s="98" t="s">
        <v>87</v>
      </c>
      <c r="H1643" s="99" t="s">
        <v>88</v>
      </c>
      <c r="I1643" s="95"/>
    </row>
    <row r="1644" spans="2:9" x14ac:dyDescent="0.25">
      <c r="B1644" s="100"/>
      <c r="C1644" s="101" t="s">
        <v>113</v>
      </c>
      <c r="D1644" s="102" t="s">
        <v>90</v>
      </c>
      <c r="E1644" s="102">
        <v>1</v>
      </c>
      <c r="F1644" s="103">
        <f>I1682</f>
        <v>5070.67</v>
      </c>
      <c r="G1644" s="104">
        <v>0.1</v>
      </c>
      <c r="H1644" s="105">
        <f>F1644*G1644</f>
        <v>507.06700000000001</v>
      </c>
      <c r="I1644" s="95"/>
    </row>
    <row r="1645" spans="2:9" x14ac:dyDescent="0.25">
      <c r="B1645" s="106"/>
      <c r="C1645" s="107" t="s">
        <v>237</v>
      </c>
      <c r="D1645" s="108" t="s">
        <v>212</v>
      </c>
      <c r="E1645" s="108">
        <v>1</v>
      </c>
      <c r="F1645" s="109">
        <v>2264</v>
      </c>
      <c r="G1645" s="110"/>
      <c r="H1645" s="112">
        <f>F1645*E1645</f>
        <v>2264</v>
      </c>
      <c r="I1645" s="95"/>
    </row>
    <row r="1646" spans="2:9" x14ac:dyDescent="0.25">
      <c r="B1646" s="106"/>
      <c r="C1646" s="107"/>
      <c r="D1646" s="108"/>
      <c r="E1646" s="108"/>
      <c r="F1646" s="109"/>
      <c r="G1646" s="110"/>
      <c r="H1646" s="112">
        <f t="shared" ref="H1646:H1650" si="104">ROUND(IF(N(E1646)&gt;0,PRODUCT(E1646,F1646)/G1646,0),0)</f>
        <v>0</v>
      </c>
      <c r="I1646" s="95"/>
    </row>
    <row r="1647" spans="2:9" x14ac:dyDescent="0.25">
      <c r="B1647" s="106"/>
      <c r="C1647" s="107"/>
      <c r="D1647" s="108"/>
      <c r="E1647" s="108"/>
      <c r="F1647" s="109"/>
      <c r="G1647" s="110"/>
      <c r="H1647" s="112">
        <f t="shared" si="104"/>
        <v>0</v>
      </c>
      <c r="I1647" s="95"/>
    </row>
    <row r="1648" spans="2:9" x14ac:dyDescent="0.25">
      <c r="B1648" s="106"/>
      <c r="C1648" s="107"/>
      <c r="D1648" s="108"/>
      <c r="E1648" s="108"/>
      <c r="F1648" s="109"/>
      <c r="G1648" s="110"/>
      <c r="H1648" s="112">
        <f t="shared" si="104"/>
        <v>0</v>
      </c>
      <c r="I1648" s="95"/>
    </row>
    <row r="1649" spans="2:9" ht="15.75" thickBot="1" x14ac:dyDescent="0.3">
      <c r="B1649" s="106"/>
      <c r="C1649" s="107"/>
      <c r="D1649" s="108"/>
      <c r="E1649" s="108"/>
      <c r="F1649" s="109"/>
      <c r="G1649" s="110"/>
      <c r="H1649" s="112">
        <f t="shared" si="104"/>
        <v>0</v>
      </c>
      <c r="I1649" s="95"/>
    </row>
    <row r="1650" spans="2:9" ht="15.75" thickBot="1" x14ac:dyDescent="0.3">
      <c r="B1650" s="113"/>
      <c r="C1650" s="114"/>
      <c r="D1650" s="115"/>
      <c r="E1650" s="115"/>
      <c r="F1650" s="116"/>
      <c r="G1650" s="117"/>
      <c r="H1650" s="118">
        <f t="shared" si="104"/>
        <v>0</v>
      </c>
      <c r="I1650" s="119">
        <f>SUM(H1644:H1650)</f>
        <v>2771.067</v>
      </c>
    </row>
    <row r="1651" spans="2:9" ht="15.75" thickBot="1" x14ac:dyDescent="0.3">
      <c r="B1651" s="92"/>
      <c r="C1651" s="120"/>
      <c r="D1651" s="121"/>
      <c r="E1651" s="120"/>
      <c r="F1651" s="120"/>
      <c r="G1651" s="121"/>
      <c r="H1651" s="122"/>
      <c r="I1651" s="95"/>
    </row>
    <row r="1652" spans="2:9" ht="15.75" thickBot="1" x14ac:dyDescent="0.3">
      <c r="B1652" s="97" t="s">
        <v>83</v>
      </c>
      <c r="C1652" s="98" t="s">
        <v>93</v>
      </c>
      <c r="D1652" s="98" t="s">
        <v>82</v>
      </c>
      <c r="E1652" s="98" t="s">
        <v>85</v>
      </c>
      <c r="F1652" s="98" t="s">
        <v>94</v>
      </c>
      <c r="G1652" s="98" t="s">
        <v>95</v>
      </c>
      <c r="H1652" s="99" t="s">
        <v>88</v>
      </c>
      <c r="I1652" s="95"/>
    </row>
    <row r="1653" spans="2:9" x14ac:dyDescent="0.25">
      <c r="B1653" s="100"/>
      <c r="C1653" s="123" t="s">
        <v>238</v>
      </c>
      <c r="D1653" s="124" t="s">
        <v>8</v>
      </c>
      <c r="E1653" s="191">
        <v>1</v>
      </c>
      <c r="F1653" s="109">
        <v>3112</v>
      </c>
      <c r="H1653" s="127">
        <f>F1653*E1653</f>
        <v>3112</v>
      </c>
      <c r="I1653" s="95"/>
    </row>
    <row r="1654" spans="2:9" x14ac:dyDescent="0.25">
      <c r="B1654" s="106"/>
      <c r="C1654" s="193" t="s">
        <v>239</v>
      </c>
      <c r="D1654" s="194" t="s">
        <v>212</v>
      </c>
      <c r="E1654" s="194">
        <v>1</v>
      </c>
      <c r="F1654" s="109">
        <v>1698</v>
      </c>
      <c r="H1654" s="127">
        <f t="shared" ref="H1654:H1658" si="105">F1654*E1654</f>
        <v>1698</v>
      </c>
      <c r="I1654" s="95"/>
    </row>
    <row r="1655" spans="2:9" x14ac:dyDescent="0.25">
      <c r="B1655" s="106"/>
      <c r="C1655" s="128"/>
      <c r="D1655" s="129"/>
      <c r="E1655" s="126"/>
      <c r="F1655" s="131"/>
      <c r="H1655" s="127">
        <f t="shared" si="105"/>
        <v>0</v>
      </c>
      <c r="I1655" s="95"/>
    </row>
    <row r="1656" spans="2:9" x14ac:dyDescent="0.25">
      <c r="B1656" s="106"/>
      <c r="C1656" s="128"/>
      <c r="D1656" s="129"/>
      <c r="E1656" s="126"/>
      <c r="F1656" s="131"/>
      <c r="H1656" s="127">
        <f t="shared" si="105"/>
        <v>0</v>
      </c>
      <c r="I1656" s="95"/>
    </row>
    <row r="1657" spans="2:9" x14ac:dyDescent="0.25">
      <c r="B1657" s="106"/>
      <c r="C1657" s="128"/>
      <c r="D1657" s="129"/>
      <c r="E1657" s="126"/>
      <c r="F1657" s="131"/>
      <c r="H1657" s="127">
        <f t="shared" si="105"/>
        <v>0</v>
      </c>
      <c r="I1657" s="95"/>
    </row>
    <row r="1658" spans="2:9" x14ac:dyDescent="0.25">
      <c r="B1658" s="106"/>
      <c r="C1658" s="128"/>
      <c r="D1658" s="129"/>
      <c r="E1658" s="126"/>
      <c r="F1658" s="131"/>
      <c r="H1658" s="127">
        <f t="shared" si="105"/>
        <v>0</v>
      </c>
      <c r="I1658" s="95"/>
    </row>
    <row r="1659" spans="2:9" x14ac:dyDescent="0.25">
      <c r="B1659" s="106"/>
      <c r="C1659" s="192"/>
      <c r="D1659" s="129"/>
      <c r="E1659" s="126"/>
      <c r="F1659" s="131"/>
      <c r="H1659" s="127"/>
      <c r="I1659" s="95"/>
    </row>
    <row r="1660" spans="2:9" x14ac:dyDescent="0.25">
      <c r="B1660" s="106"/>
      <c r="C1660" s="128"/>
      <c r="D1660" s="129"/>
      <c r="E1660" s="126"/>
      <c r="F1660" s="131"/>
      <c r="H1660" s="127"/>
      <c r="I1660" s="95"/>
    </row>
    <row r="1661" spans="2:9" x14ac:dyDescent="0.25">
      <c r="B1661" s="106"/>
      <c r="C1661" s="128"/>
      <c r="D1661" s="129"/>
      <c r="E1661" s="132"/>
      <c r="F1661" s="131"/>
      <c r="G1661" s="126"/>
      <c r="H1661" s="127"/>
      <c r="I1661" s="95"/>
    </row>
    <row r="1662" spans="2:9" x14ac:dyDescent="0.25">
      <c r="B1662" s="106"/>
      <c r="C1662" s="128"/>
      <c r="D1662" s="129"/>
      <c r="E1662" s="132"/>
      <c r="F1662" s="131"/>
      <c r="G1662" s="126"/>
      <c r="H1662" s="127"/>
      <c r="I1662" s="95"/>
    </row>
    <row r="1663" spans="2:9" x14ac:dyDescent="0.25">
      <c r="B1663" s="106"/>
      <c r="C1663" s="128"/>
      <c r="D1663" s="129"/>
      <c r="E1663" s="132"/>
      <c r="F1663" s="131"/>
      <c r="G1663" s="126"/>
      <c r="H1663" s="127"/>
      <c r="I1663" s="95"/>
    </row>
    <row r="1664" spans="2:9" ht="15.75" thickBot="1" x14ac:dyDescent="0.3">
      <c r="B1664" s="106"/>
      <c r="C1664" s="128"/>
      <c r="D1664" s="129"/>
      <c r="E1664" s="132"/>
      <c r="F1664" s="131"/>
      <c r="G1664" s="126"/>
      <c r="H1664" s="127"/>
      <c r="I1664" s="95"/>
    </row>
    <row r="1665" spans="2:9" ht="15.75" thickBot="1" x14ac:dyDescent="0.3">
      <c r="B1665" s="113"/>
      <c r="C1665" s="133"/>
      <c r="D1665" s="134"/>
      <c r="E1665" s="135"/>
      <c r="F1665" s="136"/>
      <c r="G1665" s="137"/>
      <c r="H1665" s="118"/>
      <c r="I1665" s="119">
        <f>SUM(H1653:H1665)</f>
        <v>4810</v>
      </c>
    </row>
    <row r="1666" spans="2:9" ht="15.75" thickBot="1" x14ac:dyDescent="0.3">
      <c r="B1666" s="139"/>
      <c r="C1666" s="120"/>
      <c r="D1666" s="120"/>
      <c r="E1666" s="120"/>
      <c r="F1666" s="120"/>
      <c r="G1666" s="121"/>
      <c r="H1666" s="122"/>
      <c r="I1666" s="95"/>
    </row>
    <row r="1667" spans="2:9" ht="15.75" thickBot="1" x14ac:dyDescent="0.3">
      <c r="B1667" s="97" t="s">
        <v>83</v>
      </c>
      <c r="C1667" s="98" t="s">
        <v>101</v>
      </c>
      <c r="D1667" s="98" t="s">
        <v>82</v>
      </c>
      <c r="E1667" s="98" t="s">
        <v>85</v>
      </c>
      <c r="F1667" s="98" t="s">
        <v>94</v>
      </c>
      <c r="G1667" s="98" t="s">
        <v>102</v>
      </c>
      <c r="H1667" s="99" t="s">
        <v>88</v>
      </c>
      <c r="I1667" s="95"/>
    </row>
    <row r="1668" spans="2:9" x14ac:dyDescent="0.25">
      <c r="B1668" s="100"/>
      <c r="C1668" s="140"/>
      <c r="D1668" s="141"/>
      <c r="E1668" s="142"/>
      <c r="F1668" s="143"/>
      <c r="G1668" s="144"/>
      <c r="H1668" s="145">
        <f>ROUND(IF(N(E1668)&gt;0,PRODUCT(E1668:G1668),0),0)</f>
        <v>0</v>
      </c>
      <c r="I1668" s="95"/>
    </row>
    <row r="1669" spans="2:9" x14ac:dyDescent="0.25">
      <c r="B1669" s="106"/>
      <c r="C1669" s="128"/>
      <c r="D1669" s="129"/>
      <c r="E1669" s="132"/>
      <c r="F1669" s="131"/>
      <c r="G1669" s="126"/>
      <c r="H1669" s="127">
        <f t="shared" ref="H1669:H1673" si="106">ROUND(IF(N(E1669)&gt;0,PRODUCT(E1669:G1669),0),0)</f>
        <v>0</v>
      </c>
      <c r="I1669" s="95"/>
    </row>
    <row r="1670" spans="2:9" x14ac:dyDescent="0.25">
      <c r="B1670" s="106"/>
      <c r="C1670" s="128"/>
      <c r="D1670" s="129"/>
      <c r="E1670" s="132"/>
      <c r="F1670" s="131"/>
      <c r="G1670" s="126"/>
      <c r="H1670" s="127">
        <f t="shared" si="106"/>
        <v>0</v>
      </c>
      <c r="I1670" s="95"/>
    </row>
    <row r="1671" spans="2:9" x14ac:dyDescent="0.25">
      <c r="B1671" s="106"/>
      <c r="C1671" s="128"/>
      <c r="D1671" s="129"/>
      <c r="E1671" s="132"/>
      <c r="F1671" s="131"/>
      <c r="G1671" s="126"/>
      <c r="H1671" s="127">
        <f t="shared" si="106"/>
        <v>0</v>
      </c>
      <c r="I1671" s="95"/>
    </row>
    <row r="1672" spans="2:9" ht="15.75" thickBot="1" x14ac:dyDescent="0.3">
      <c r="B1672" s="106"/>
      <c r="C1672" s="128"/>
      <c r="D1672" s="129"/>
      <c r="E1672" s="132"/>
      <c r="F1672" s="131"/>
      <c r="G1672" s="126"/>
      <c r="H1672" s="127">
        <f t="shared" si="106"/>
        <v>0</v>
      </c>
      <c r="I1672" s="95"/>
    </row>
    <row r="1673" spans="2:9" ht="15.75" thickBot="1" x14ac:dyDescent="0.3">
      <c r="B1673" s="113"/>
      <c r="C1673" s="133"/>
      <c r="D1673" s="134"/>
      <c r="E1673" s="135"/>
      <c r="F1673" s="136"/>
      <c r="G1673" s="137"/>
      <c r="H1673" s="138">
        <f t="shared" si="106"/>
        <v>0</v>
      </c>
      <c r="I1673" s="146">
        <f>SUM(H1668:H1673)</f>
        <v>0</v>
      </c>
    </row>
    <row r="1674" spans="2:9" ht="15.75" thickBot="1" x14ac:dyDescent="0.3">
      <c r="B1674" s="139"/>
      <c r="C1674" s="120"/>
      <c r="D1674" s="120"/>
      <c r="E1674" s="120"/>
      <c r="F1674" s="120"/>
      <c r="G1674" s="147"/>
      <c r="H1674" s="148"/>
      <c r="I1674" s="95"/>
    </row>
    <row r="1675" spans="2:9" ht="15.75" thickBot="1" x14ac:dyDescent="0.3">
      <c r="B1675" s="97" t="s">
        <v>83</v>
      </c>
      <c r="C1675" s="98" t="s">
        <v>103</v>
      </c>
      <c r="D1675" s="98" t="s">
        <v>118</v>
      </c>
      <c r="E1675" s="98" t="s">
        <v>104</v>
      </c>
      <c r="F1675" s="98" t="s">
        <v>105</v>
      </c>
      <c r="G1675" s="98" t="s">
        <v>87</v>
      </c>
      <c r="H1675" s="99" t="s">
        <v>88</v>
      </c>
      <c r="I1675" s="95"/>
    </row>
    <row r="1676" spans="2:9" x14ac:dyDescent="0.25">
      <c r="B1676" s="100"/>
      <c r="C1676" s="140" t="s">
        <v>108</v>
      </c>
      <c r="D1676" s="149" t="s">
        <v>107</v>
      </c>
      <c r="E1676" s="150"/>
      <c r="F1676" s="151">
        <v>46097</v>
      </c>
      <c r="G1676" s="142">
        <v>0.11</v>
      </c>
      <c r="H1676" s="152">
        <f>F1676*G1676</f>
        <v>5070.67</v>
      </c>
      <c r="I1676" s="95"/>
    </row>
    <row r="1677" spans="2:9" x14ac:dyDescent="0.25">
      <c r="B1677" s="106"/>
      <c r="C1677" s="123"/>
      <c r="D1677" s="154"/>
      <c r="E1677" s="125"/>
      <c r="F1677" s="109"/>
      <c r="G1677" s="126"/>
      <c r="H1677" s="127">
        <f t="shared" ref="H1677:H1682" si="107">ROUND(IF(N(G1677)&gt;0,PRODUCT(F1677,1/G1677),0),0)</f>
        <v>0</v>
      </c>
      <c r="I1677" s="95"/>
    </row>
    <row r="1678" spans="2:9" x14ac:dyDescent="0.25">
      <c r="B1678" s="106"/>
      <c r="C1678" s="128"/>
      <c r="D1678" s="154"/>
      <c r="E1678" s="130"/>
      <c r="F1678" s="131"/>
      <c r="G1678" s="126"/>
      <c r="H1678" s="127">
        <f t="shared" si="107"/>
        <v>0</v>
      </c>
      <c r="I1678" s="95"/>
    </row>
    <row r="1679" spans="2:9" x14ac:dyDescent="0.25">
      <c r="B1679" s="106"/>
      <c r="C1679" s="128"/>
      <c r="D1679" s="154"/>
      <c r="E1679" s="130"/>
      <c r="F1679" s="131"/>
      <c r="G1679" s="126"/>
      <c r="H1679" s="127">
        <f t="shared" si="107"/>
        <v>0</v>
      </c>
      <c r="I1679" s="95"/>
    </row>
    <row r="1680" spans="2:9" x14ac:dyDescent="0.25">
      <c r="B1680" s="155"/>
      <c r="C1680" s="128"/>
      <c r="D1680" s="154"/>
      <c r="E1680" s="130"/>
      <c r="F1680" s="131"/>
      <c r="G1680" s="126"/>
      <c r="H1680" s="127">
        <f t="shared" si="107"/>
        <v>0</v>
      </c>
      <c r="I1680" s="95"/>
    </row>
    <row r="1681" spans="2:9" ht="15.75" thickBot="1" x14ac:dyDescent="0.3">
      <c r="B1681" s="155"/>
      <c r="C1681" s="128"/>
      <c r="D1681" s="154"/>
      <c r="E1681" s="130"/>
      <c r="F1681" s="131"/>
      <c r="G1681" s="126"/>
      <c r="H1681" s="127">
        <f t="shared" si="107"/>
        <v>0</v>
      </c>
      <c r="I1681" s="95"/>
    </row>
    <row r="1682" spans="2:9" ht="15.75" thickBot="1" x14ac:dyDescent="0.3">
      <c r="B1682" s="156"/>
      <c r="C1682" s="133"/>
      <c r="D1682" s="157"/>
      <c r="E1682" s="158"/>
      <c r="F1682" s="136"/>
      <c r="G1682" s="137"/>
      <c r="H1682" s="138">
        <f t="shared" si="107"/>
        <v>0</v>
      </c>
      <c r="I1682" s="146">
        <f>SUM(H1676:H1682)</f>
        <v>5070.67</v>
      </c>
    </row>
    <row r="1683" spans="2:9" ht="15.75" thickBot="1" x14ac:dyDescent="0.3">
      <c r="B1683" s="139"/>
      <c r="C1683" s="93"/>
      <c r="D1683" s="93"/>
      <c r="E1683" s="93"/>
      <c r="F1683" s="93"/>
      <c r="G1683" s="94"/>
      <c r="H1683" s="85"/>
      <c r="I1683" s="95"/>
    </row>
    <row r="1684" spans="2:9" ht="15.75" thickBot="1" x14ac:dyDescent="0.3">
      <c r="B1684" s="139"/>
      <c r="C1684" s="93"/>
      <c r="D1684" s="93"/>
      <c r="E1684" s="93"/>
      <c r="F1684" s="159" t="s">
        <v>109</v>
      </c>
      <c r="G1684" s="94"/>
      <c r="H1684" s="85"/>
      <c r="I1684" s="146">
        <f>ROUND(+I1650+I1665+I1673+I1682,0)</f>
        <v>12652</v>
      </c>
    </row>
    <row r="1685" spans="2:9" ht="15.75" thickBot="1" x14ac:dyDescent="0.3">
      <c r="B1685" s="176"/>
      <c r="C1685" s="177"/>
      <c r="D1685" s="177"/>
      <c r="E1685" s="177"/>
      <c r="F1685" s="177"/>
      <c r="G1685" s="177"/>
      <c r="H1685" s="177"/>
      <c r="I1685" s="178"/>
    </row>
    <row r="1686" spans="2:9" ht="15.75" thickBot="1" x14ac:dyDescent="0.3"/>
    <row r="1687" spans="2:9" x14ac:dyDescent="0.25">
      <c r="B1687" s="207" t="s">
        <v>240</v>
      </c>
      <c r="C1687" s="208"/>
      <c r="D1687" s="208"/>
      <c r="E1687" s="208"/>
      <c r="F1687" s="208"/>
      <c r="G1687" s="208"/>
      <c r="H1687" s="208"/>
      <c r="I1687" s="209"/>
    </row>
    <row r="1688" spans="2:9" x14ac:dyDescent="0.25">
      <c r="B1688" s="184"/>
      <c r="C1688" s="185"/>
      <c r="D1688" s="185"/>
      <c r="E1688" s="185"/>
      <c r="F1688" s="185"/>
      <c r="G1688" s="185"/>
      <c r="H1688" s="185"/>
      <c r="I1688" s="186"/>
    </row>
    <row r="1689" spans="2:9" x14ac:dyDescent="0.25">
      <c r="B1689" s="179"/>
      <c r="I1689" s="180"/>
    </row>
    <row r="1690" spans="2:9" x14ac:dyDescent="0.25">
      <c r="B1690" s="179"/>
      <c r="I1690" s="180"/>
    </row>
    <row r="1691" spans="2:9" ht="51" x14ac:dyDescent="0.25">
      <c r="B1691" s="87" t="s">
        <v>2</v>
      </c>
      <c r="C1691" s="88" t="s">
        <v>58</v>
      </c>
      <c r="D1691" s="89" t="s">
        <v>77</v>
      </c>
      <c r="E1691" s="89"/>
      <c r="F1691" s="89"/>
      <c r="G1691" s="88" t="s">
        <v>82</v>
      </c>
      <c r="H1691" s="90" t="s">
        <v>4</v>
      </c>
      <c r="I1691" s="91"/>
    </row>
    <row r="1692" spans="2:9" x14ac:dyDescent="0.25">
      <c r="B1692" s="92"/>
      <c r="C1692" s="93"/>
      <c r="D1692" s="93"/>
      <c r="E1692" s="93"/>
      <c r="F1692" s="93"/>
      <c r="G1692" s="94"/>
      <c r="H1692" s="85"/>
      <c r="I1692" s="95"/>
    </row>
    <row r="1693" spans="2:9" x14ac:dyDescent="0.25">
      <c r="B1693" s="92"/>
      <c r="C1693" s="93"/>
      <c r="D1693" s="93"/>
      <c r="E1693" s="93"/>
      <c r="F1693" s="93"/>
      <c r="G1693" s="94"/>
      <c r="H1693" s="96"/>
      <c r="I1693" s="95"/>
    </row>
    <row r="1694" spans="2:9" ht="15.75" thickBot="1" x14ac:dyDescent="0.3">
      <c r="B1694" s="92"/>
      <c r="C1694" s="93"/>
      <c r="D1694" s="93"/>
      <c r="E1694" s="93"/>
      <c r="F1694" s="93"/>
      <c r="G1694" s="94"/>
      <c r="H1694" s="85"/>
      <c r="I1694" s="95"/>
    </row>
    <row r="1695" spans="2:9" ht="15.75" thickBot="1" x14ac:dyDescent="0.3">
      <c r="B1695" s="97" t="s">
        <v>83</v>
      </c>
      <c r="C1695" s="98" t="s">
        <v>84</v>
      </c>
      <c r="D1695" s="98" t="s">
        <v>82</v>
      </c>
      <c r="E1695" s="98" t="s">
        <v>85</v>
      </c>
      <c r="F1695" s="98" t="s">
        <v>86</v>
      </c>
      <c r="G1695" s="98" t="s">
        <v>87</v>
      </c>
      <c r="H1695" s="99" t="s">
        <v>88</v>
      </c>
      <c r="I1695" s="95"/>
    </row>
    <row r="1696" spans="2:9" x14ac:dyDescent="0.25">
      <c r="B1696" s="100"/>
      <c r="C1696" s="101" t="s">
        <v>113</v>
      </c>
      <c r="D1696" s="102" t="s">
        <v>90</v>
      </c>
      <c r="E1696" s="102">
        <v>1</v>
      </c>
      <c r="F1696" s="103">
        <f>I1734</f>
        <v>230485</v>
      </c>
      <c r="G1696" s="104">
        <v>0.1</v>
      </c>
      <c r="H1696" s="105">
        <f>F1696*G1696</f>
        <v>23048.5</v>
      </c>
      <c r="I1696" s="95"/>
    </row>
    <row r="1697" spans="2:9" x14ac:dyDescent="0.25">
      <c r="B1697" s="106"/>
      <c r="C1697" s="107"/>
      <c r="D1697" s="108"/>
      <c r="E1697" s="108"/>
      <c r="F1697" s="109"/>
      <c r="G1697" s="110"/>
      <c r="H1697" s="112">
        <f t="shared" ref="H1697:H1702" si="108">ROUND(IF(N(E1697)&gt;0,PRODUCT(E1697,F1697)/G1697,0),0)</f>
        <v>0</v>
      </c>
      <c r="I1697" s="95"/>
    </row>
    <row r="1698" spans="2:9" x14ac:dyDescent="0.25">
      <c r="B1698" s="106"/>
      <c r="C1698" s="107"/>
      <c r="D1698" s="108"/>
      <c r="E1698" s="108"/>
      <c r="F1698" s="109"/>
      <c r="G1698" s="110"/>
      <c r="H1698" s="112">
        <f t="shared" si="108"/>
        <v>0</v>
      </c>
      <c r="I1698" s="95"/>
    </row>
    <row r="1699" spans="2:9" x14ac:dyDescent="0.25">
      <c r="B1699" s="106"/>
      <c r="C1699" s="107"/>
      <c r="D1699" s="108"/>
      <c r="E1699" s="108"/>
      <c r="F1699" s="109"/>
      <c r="G1699" s="110"/>
      <c r="H1699" s="112">
        <f t="shared" si="108"/>
        <v>0</v>
      </c>
      <c r="I1699" s="95"/>
    </row>
    <row r="1700" spans="2:9" x14ac:dyDescent="0.25">
      <c r="B1700" s="106"/>
      <c r="C1700" s="107"/>
      <c r="D1700" s="108"/>
      <c r="E1700" s="108"/>
      <c r="F1700" s="109"/>
      <c r="G1700" s="110"/>
      <c r="H1700" s="112">
        <f t="shared" si="108"/>
        <v>0</v>
      </c>
      <c r="I1700" s="95"/>
    </row>
    <row r="1701" spans="2:9" ht="15.75" thickBot="1" x14ac:dyDescent="0.3">
      <c r="B1701" s="106"/>
      <c r="C1701" s="107"/>
      <c r="D1701" s="108"/>
      <c r="E1701" s="108"/>
      <c r="F1701" s="109"/>
      <c r="G1701" s="110"/>
      <c r="H1701" s="112">
        <f t="shared" si="108"/>
        <v>0</v>
      </c>
      <c r="I1701" s="95"/>
    </row>
    <row r="1702" spans="2:9" ht="15.75" thickBot="1" x14ac:dyDescent="0.3">
      <c r="B1702" s="113"/>
      <c r="C1702" s="114"/>
      <c r="D1702" s="115"/>
      <c r="E1702" s="115"/>
      <c r="F1702" s="116"/>
      <c r="G1702" s="117"/>
      <c r="H1702" s="118">
        <f t="shared" si="108"/>
        <v>0</v>
      </c>
      <c r="I1702" s="119">
        <f>SUM(H1696:H1702)</f>
        <v>23048.5</v>
      </c>
    </row>
    <row r="1703" spans="2:9" ht="15.75" thickBot="1" x14ac:dyDescent="0.3">
      <c r="B1703" s="92"/>
      <c r="C1703" s="120"/>
      <c r="D1703" s="121"/>
      <c r="E1703" s="120"/>
      <c r="F1703" s="120"/>
      <c r="G1703" s="121"/>
      <c r="H1703" s="122"/>
      <c r="I1703" s="95"/>
    </row>
    <row r="1704" spans="2:9" ht="15.75" thickBot="1" x14ac:dyDescent="0.3">
      <c r="B1704" s="97" t="s">
        <v>83</v>
      </c>
      <c r="C1704" s="98" t="s">
        <v>93</v>
      </c>
      <c r="D1704" s="98" t="s">
        <v>82</v>
      </c>
      <c r="E1704" s="98" t="s">
        <v>85</v>
      </c>
      <c r="F1704" s="98" t="s">
        <v>94</v>
      </c>
      <c r="G1704" s="98" t="s">
        <v>95</v>
      </c>
      <c r="H1704" s="99" t="s">
        <v>88</v>
      </c>
      <c r="I1704" s="95"/>
    </row>
    <row r="1705" spans="2:9" x14ac:dyDescent="0.25">
      <c r="B1705" s="100"/>
      <c r="C1705" s="123" t="s">
        <v>241</v>
      </c>
      <c r="D1705" s="124" t="s">
        <v>4</v>
      </c>
      <c r="E1705" s="126">
        <v>1</v>
      </c>
      <c r="F1705" s="109">
        <v>2350555</v>
      </c>
      <c r="H1705" s="127">
        <f>F1705*E1705</f>
        <v>2350555</v>
      </c>
      <c r="I1705" s="95"/>
    </row>
    <row r="1706" spans="2:9" x14ac:dyDescent="0.25">
      <c r="B1706" s="106"/>
      <c r="C1706" s="128"/>
      <c r="D1706" s="129"/>
      <c r="E1706" s="126"/>
      <c r="F1706" s="131"/>
      <c r="H1706" s="127">
        <f t="shared" ref="H1706:H1708" si="109">F1706*E1706</f>
        <v>0</v>
      </c>
      <c r="I1706" s="95"/>
    </row>
    <row r="1707" spans="2:9" x14ac:dyDescent="0.25">
      <c r="B1707" s="106"/>
      <c r="C1707" s="128"/>
      <c r="D1707" s="129"/>
      <c r="E1707" s="126"/>
      <c r="F1707" s="131"/>
      <c r="H1707" s="127">
        <f t="shared" si="109"/>
        <v>0</v>
      </c>
      <c r="I1707" s="95"/>
    </row>
    <row r="1708" spans="2:9" x14ac:dyDescent="0.25">
      <c r="B1708" s="106"/>
      <c r="C1708" s="128"/>
      <c r="D1708" s="129"/>
      <c r="E1708" s="126"/>
      <c r="F1708" s="131"/>
      <c r="H1708" s="127">
        <f t="shared" si="109"/>
        <v>0</v>
      </c>
      <c r="I1708" s="95"/>
    </row>
    <row r="1709" spans="2:9" x14ac:dyDescent="0.25">
      <c r="B1709" s="106"/>
      <c r="C1709" s="128"/>
      <c r="D1709" s="129"/>
      <c r="E1709" s="126"/>
      <c r="F1709" s="131"/>
      <c r="H1709" s="127"/>
      <c r="I1709" s="95"/>
    </row>
    <row r="1710" spans="2:9" x14ac:dyDescent="0.25">
      <c r="B1710" s="106"/>
      <c r="C1710" s="128"/>
      <c r="D1710" s="129"/>
      <c r="E1710" s="126"/>
      <c r="F1710" s="131"/>
      <c r="H1710" s="127"/>
      <c r="I1710" s="95"/>
    </row>
    <row r="1711" spans="2:9" x14ac:dyDescent="0.25">
      <c r="B1711" s="106"/>
      <c r="C1711" s="192"/>
      <c r="D1711" s="129"/>
      <c r="E1711" s="126"/>
      <c r="F1711" s="131"/>
      <c r="H1711" s="127"/>
      <c r="I1711" s="95"/>
    </row>
    <row r="1712" spans="2:9" x14ac:dyDescent="0.25">
      <c r="B1712" s="106"/>
      <c r="C1712" s="128"/>
      <c r="D1712" s="129"/>
      <c r="E1712" s="126"/>
      <c r="F1712" s="131"/>
      <c r="H1712" s="127"/>
      <c r="I1712" s="95"/>
    </row>
    <row r="1713" spans="2:9" x14ac:dyDescent="0.25">
      <c r="B1713" s="106"/>
      <c r="C1713" s="128"/>
      <c r="D1713" s="129"/>
      <c r="E1713" s="132"/>
      <c r="F1713" s="131"/>
      <c r="G1713" s="126"/>
      <c r="H1713" s="127"/>
      <c r="I1713" s="95"/>
    </row>
    <row r="1714" spans="2:9" x14ac:dyDescent="0.25">
      <c r="B1714" s="106"/>
      <c r="C1714" s="128"/>
      <c r="D1714" s="129"/>
      <c r="E1714" s="132"/>
      <c r="F1714" s="131"/>
      <c r="G1714" s="126"/>
      <c r="H1714" s="127"/>
      <c r="I1714" s="95"/>
    </row>
    <row r="1715" spans="2:9" x14ac:dyDescent="0.25">
      <c r="B1715" s="106"/>
      <c r="C1715" s="128"/>
      <c r="D1715" s="129"/>
      <c r="E1715" s="132"/>
      <c r="F1715" s="131"/>
      <c r="G1715" s="126"/>
      <c r="H1715" s="127"/>
      <c r="I1715" s="95"/>
    </row>
    <row r="1716" spans="2:9" ht="15.75" thickBot="1" x14ac:dyDescent="0.3">
      <c r="B1716" s="106"/>
      <c r="C1716" s="128"/>
      <c r="D1716" s="129"/>
      <c r="E1716" s="132"/>
      <c r="F1716" s="131"/>
      <c r="G1716" s="126"/>
      <c r="H1716" s="127"/>
      <c r="I1716" s="95"/>
    </row>
    <row r="1717" spans="2:9" ht="15.75" thickBot="1" x14ac:dyDescent="0.3">
      <c r="B1717" s="113"/>
      <c r="C1717" s="133"/>
      <c r="D1717" s="134"/>
      <c r="E1717" s="135"/>
      <c r="F1717" s="136"/>
      <c r="G1717" s="137"/>
      <c r="H1717" s="118"/>
      <c r="I1717" s="119">
        <f>SUM(H1705:H1717)</f>
        <v>2350555</v>
      </c>
    </row>
    <row r="1718" spans="2:9" ht="15.75" thickBot="1" x14ac:dyDescent="0.3">
      <c r="B1718" s="139"/>
      <c r="C1718" s="120"/>
      <c r="D1718" s="120"/>
      <c r="E1718" s="120"/>
      <c r="F1718" s="120"/>
      <c r="G1718" s="121"/>
      <c r="H1718" s="122"/>
      <c r="I1718" s="95"/>
    </row>
    <row r="1719" spans="2:9" ht="15.75" thickBot="1" x14ac:dyDescent="0.3">
      <c r="B1719" s="97" t="s">
        <v>83</v>
      </c>
      <c r="C1719" s="98" t="s">
        <v>101</v>
      </c>
      <c r="D1719" s="98" t="s">
        <v>82</v>
      </c>
      <c r="E1719" s="98" t="s">
        <v>85</v>
      </c>
      <c r="F1719" s="98" t="s">
        <v>94</v>
      </c>
      <c r="G1719" s="98" t="s">
        <v>102</v>
      </c>
      <c r="H1719" s="99" t="s">
        <v>88</v>
      </c>
      <c r="I1719" s="95"/>
    </row>
    <row r="1720" spans="2:9" x14ac:dyDescent="0.25">
      <c r="B1720" s="100"/>
      <c r="C1720" s="140"/>
      <c r="D1720" s="141"/>
      <c r="E1720" s="142"/>
      <c r="F1720" s="143"/>
      <c r="G1720" s="144"/>
      <c r="H1720" s="145">
        <f>ROUND(IF(N(E1720)&gt;0,PRODUCT(E1720:G1720),0),0)</f>
        <v>0</v>
      </c>
      <c r="I1720" s="95"/>
    </row>
    <row r="1721" spans="2:9" x14ac:dyDescent="0.25">
      <c r="B1721" s="106"/>
      <c r="C1721" s="128"/>
      <c r="D1721" s="129"/>
      <c r="E1721" s="132"/>
      <c r="F1721" s="131"/>
      <c r="G1721" s="126"/>
      <c r="H1721" s="127">
        <f t="shared" ref="H1721:H1725" si="110">ROUND(IF(N(E1721)&gt;0,PRODUCT(E1721:G1721),0),0)</f>
        <v>0</v>
      </c>
      <c r="I1721" s="95"/>
    </row>
    <row r="1722" spans="2:9" x14ac:dyDescent="0.25">
      <c r="B1722" s="106"/>
      <c r="C1722" s="128"/>
      <c r="D1722" s="129"/>
      <c r="E1722" s="132"/>
      <c r="F1722" s="131"/>
      <c r="G1722" s="126"/>
      <c r="H1722" s="127">
        <f t="shared" si="110"/>
        <v>0</v>
      </c>
      <c r="I1722" s="95"/>
    </row>
    <row r="1723" spans="2:9" x14ac:dyDescent="0.25">
      <c r="B1723" s="106"/>
      <c r="C1723" s="128"/>
      <c r="D1723" s="129"/>
      <c r="E1723" s="132"/>
      <c r="F1723" s="131"/>
      <c r="G1723" s="126"/>
      <c r="H1723" s="127">
        <f t="shared" si="110"/>
        <v>0</v>
      </c>
      <c r="I1723" s="95"/>
    </row>
    <row r="1724" spans="2:9" ht="15.75" thickBot="1" x14ac:dyDescent="0.3">
      <c r="B1724" s="106"/>
      <c r="C1724" s="128"/>
      <c r="D1724" s="129"/>
      <c r="E1724" s="132"/>
      <c r="F1724" s="131"/>
      <c r="G1724" s="126"/>
      <c r="H1724" s="127">
        <f t="shared" si="110"/>
        <v>0</v>
      </c>
      <c r="I1724" s="95"/>
    </row>
    <row r="1725" spans="2:9" ht="15.75" thickBot="1" x14ac:dyDescent="0.3">
      <c r="B1725" s="113"/>
      <c r="C1725" s="133"/>
      <c r="D1725" s="134"/>
      <c r="E1725" s="135"/>
      <c r="F1725" s="136"/>
      <c r="G1725" s="137"/>
      <c r="H1725" s="138">
        <f t="shared" si="110"/>
        <v>0</v>
      </c>
      <c r="I1725" s="146">
        <f>SUM(H1720:H1725)</f>
        <v>0</v>
      </c>
    </row>
    <row r="1726" spans="2:9" ht="15.75" thickBot="1" x14ac:dyDescent="0.3">
      <c r="B1726" s="139"/>
      <c r="C1726" s="120"/>
      <c r="D1726" s="120"/>
      <c r="E1726" s="120"/>
      <c r="F1726" s="120"/>
      <c r="G1726" s="147"/>
      <c r="H1726" s="148"/>
      <c r="I1726" s="95"/>
    </row>
    <row r="1727" spans="2:9" ht="15.75" thickBot="1" x14ac:dyDescent="0.3">
      <c r="B1727" s="97" t="s">
        <v>83</v>
      </c>
      <c r="C1727" s="98" t="s">
        <v>103</v>
      </c>
      <c r="D1727" s="98" t="s">
        <v>118</v>
      </c>
      <c r="E1727" s="98" t="s">
        <v>104</v>
      </c>
      <c r="F1727" s="98" t="s">
        <v>105</v>
      </c>
      <c r="G1727" s="98" t="s">
        <v>87</v>
      </c>
      <c r="H1727" s="99" t="s">
        <v>88</v>
      </c>
      <c r="I1727" s="95"/>
    </row>
    <row r="1728" spans="2:9" x14ac:dyDescent="0.25">
      <c r="B1728" s="100"/>
      <c r="C1728" s="140" t="s">
        <v>108</v>
      </c>
      <c r="D1728" s="149"/>
      <c r="E1728" s="150"/>
      <c r="F1728" s="151">
        <v>46097</v>
      </c>
      <c r="G1728" s="142">
        <v>5</v>
      </c>
      <c r="H1728" s="152">
        <f>F1728*G1728</f>
        <v>230485</v>
      </c>
      <c r="I1728" s="95"/>
    </row>
    <row r="1729" spans="2:9" x14ac:dyDescent="0.25">
      <c r="B1729" s="106"/>
      <c r="C1729" s="123"/>
      <c r="D1729" s="154"/>
      <c r="E1729" s="125"/>
      <c r="F1729" s="109"/>
      <c r="G1729" s="126"/>
      <c r="H1729" s="127">
        <f t="shared" ref="H1729:H1734" si="111">ROUND(IF(N(G1729)&gt;0,PRODUCT(F1729,1/G1729),0),0)</f>
        <v>0</v>
      </c>
      <c r="I1729" s="95"/>
    </row>
    <row r="1730" spans="2:9" x14ac:dyDescent="0.25">
      <c r="B1730" s="106"/>
      <c r="C1730" s="128"/>
      <c r="D1730" s="154"/>
      <c r="E1730" s="130"/>
      <c r="F1730" s="131"/>
      <c r="G1730" s="126"/>
      <c r="H1730" s="127">
        <f t="shared" si="111"/>
        <v>0</v>
      </c>
      <c r="I1730" s="95"/>
    </row>
    <row r="1731" spans="2:9" x14ac:dyDescent="0.25">
      <c r="B1731" s="106"/>
      <c r="C1731" s="128"/>
      <c r="D1731" s="154"/>
      <c r="E1731" s="130"/>
      <c r="F1731" s="131"/>
      <c r="G1731" s="126"/>
      <c r="H1731" s="127">
        <f t="shared" si="111"/>
        <v>0</v>
      </c>
      <c r="I1731" s="95"/>
    </row>
    <row r="1732" spans="2:9" x14ac:dyDescent="0.25">
      <c r="B1732" s="155"/>
      <c r="C1732" s="128"/>
      <c r="D1732" s="154"/>
      <c r="E1732" s="130"/>
      <c r="F1732" s="131"/>
      <c r="G1732" s="126"/>
      <c r="H1732" s="127">
        <f t="shared" si="111"/>
        <v>0</v>
      </c>
      <c r="I1732" s="95"/>
    </row>
    <row r="1733" spans="2:9" ht="15.75" thickBot="1" x14ac:dyDescent="0.3">
      <c r="B1733" s="155"/>
      <c r="C1733" s="128"/>
      <c r="D1733" s="154"/>
      <c r="E1733" s="130"/>
      <c r="F1733" s="131"/>
      <c r="G1733" s="126"/>
      <c r="H1733" s="127">
        <f t="shared" si="111"/>
        <v>0</v>
      </c>
      <c r="I1733" s="95"/>
    </row>
    <row r="1734" spans="2:9" ht="15.75" thickBot="1" x14ac:dyDescent="0.3">
      <c r="B1734" s="156"/>
      <c r="C1734" s="133"/>
      <c r="D1734" s="157"/>
      <c r="E1734" s="158"/>
      <c r="F1734" s="136"/>
      <c r="G1734" s="137"/>
      <c r="H1734" s="138">
        <f t="shared" si="111"/>
        <v>0</v>
      </c>
      <c r="I1734" s="146">
        <f>SUM(H1728:H1734)</f>
        <v>230485</v>
      </c>
    </row>
    <row r="1735" spans="2:9" ht="15.75" thickBot="1" x14ac:dyDescent="0.3">
      <c r="B1735" s="139"/>
      <c r="C1735" s="93"/>
      <c r="D1735" s="93"/>
      <c r="E1735" s="93"/>
      <c r="F1735" s="93"/>
      <c r="G1735" s="94"/>
      <c r="H1735" s="85"/>
      <c r="I1735" s="95"/>
    </row>
    <row r="1736" spans="2:9" ht="15.75" thickBot="1" x14ac:dyDescent="0.3">
      <c r="B1736" s="139"/>
      <c r="C1736" s="93"/>
      <c r="D1736" s="93"/>
      <c r="E1736" s="93"/>
      <c r="F1736" s="159" t="s">
        <v>109</v>
      </c>
      <c r="G1736" s="94"/>
      <c r="H1736" s="85"/>
      <c r="I1736" s="146">
        <f>ROUND(+I1702+I1717+I1725+I1734,0)</f>
        <v>2604089</v>
      </c>
    </row>
    <row r="1737" spans="2:9" ht="15.75" thickBot="1" x14ac:dyDescent="0.3">
      <c r="B1737" s="168"/>
      <c r="C1737" s="169"/>
      <c r="D1737" s="169"/>
      <c r="E1737" s="169"/>
      <c r="F1737" s="169"/>
      <c r="G1737" s="170"/>
      <c r="H1737" s="164"/>
      <c r="I1737" s="171"/>
    </row>
    <row r="1738" spans="2:9" ht="15.75" thickBot="1" x14ac:dyDescent="0.3"/>
    <row r="1739" spans="2:9" x14ac:dyDescent="0.25">
      <c r="B1739" s="173"/>
      <c r="C1739" s="174"/>
      <c r="D1739" s="174"/>
      <c r="E1739" s="174"/>
      <c r="F1739" s="174"/>
      <c r="G1739" s="174"/>
      <c r="H1739" s="174"/>
      <c r="I1739" s="175"/>
    </row>
    <row r="1740" spans="2:9" ht="25.5" x14ac:dyDescent="0.25">
      <c r="B1740" s="87" t="s">
        <v>2</v>
      </c>
      <c r="C1740" s="88" t="s">
        <v>59</v>
      </c>
      <c r="D1740" s="89" t="s">
        <v>78</v>
      </c>
      <c r="E1740" s="89"/>
      <c r="F1740" s="89"/>
      <c r="G1740" s="88" t="s">
        <v>82</v>
      </c>
      <c r="H1740" s="90" t="s">
        <v>4</v>
      </c>
      <c r="I1740" s="91"/>
    </row>
    <row r="1741" spans="2:9" x14ac:dyDescent="0.25">
      <c r="B1741" s="92"/>
      <c r="C1741" s="93"/>
      <c r="D1741" s="93"/>
      <c r="E1741" s="93"/>
      <c r="F1741" s="93"/>
      <c r="G1741" s="94"/>
      <c r="H1741" s="85"/>
      <c r="I1741" s="95"/>
    </row>
    <row r="1742" spans="2:9" x14ac:dyDescent="0.25">
      <c r="B1742" s="92"/>
      <c r="C1742" s="93"/>
      <c r="D1742" s="93"/>
      <c r="E1742" s="93"/>
      <c r="F1742" s="93"/>
      <c r="G1742" s="94"/>
      <c r="H1742" s="96"/>
      <c r="I1742" s="95"/>
    </row>
    <row r="1743" spans="2:9" ht="15.75" thickBot="1" x14ac:dyDescent="0.3">
      <c r="B1743" s="92"/>
      <c r="C1743" s="93"/>
      <c r="D1743" s="93"/>
      <c r="E1743" s="93"/>
      <c r="F1743" s="93"/>
      <c r="G1743" s="94"/>
      <c r="H1743" s="85"/>
      <c r="I1743" s="95"/>
    </row>
    <row r="1744" spans="2:9" ht="15.75" thickBot="1" x14ac:dyDescent="0.3">
      <c r="B1744" s="97" t="s">
        <v>83</v>
      </c>
      <c r="C1744" s="98" t="s">
        <v>84</v>
      </c>
      <c r="D1744" s="98" t="s">
        <v>82</v>
      </c>
      <c r="E1744" s="98" t="s">
        <v>85</v>
      </c>
      <c r="F1744" s="98" t="s">
        <v>86</v>
      </c>
      <c r="G1744" s="98" t="s">
        <v>87</v>
      </c>
      <c r="H1744" s="99" t="s">
        <v>88</v>
      </c>
      <c r="I1744" s="95"/>
    </row>
    <row r="1745" spans="2:9" x14ac:dyDescent="0.25">
      <c r="B1745" s="100"/>
      <c r="C1745" s="101" t="s">
        <v>113</v>
      </c>
      <c r="D1745" s="102" t="s">
        <v>90</v>
      </c>
      <c r="E1745" s="102">
        <v>1</v>
      </c>
      <c r="F1745" s="103">
        <f>I1783</f>
        <v>16133.949999999999</v>
      </c>
      <c r="G1745" s="104">
        <v>0.1</v>
      </c>
      <c r="H1745" s="105">
        <f>F1745*G1745</f>
        <v>1613.395</v>
      </c>
      <c r="I1745" s="95"/>
    </row>
    <row r="1746" spans="2:9" x14ac:dyDescent="0.25">
      <c r="B1746" s="106"/>
      <c r="C1746" s="107"/>
      <c r="D1746" s="108"/>
      <c r="E1746" s="108"/>
      <c r="F1746" s="109"/>
      <c r="G1746" s="110"/>
      <c r="H1746" s="112">
        <f t="shared" ref="H1746:H1751" si="112">ROUND(IF(N(E1746)&gt;0,PRODUCT(E1746,F1746)/G1746,0),0)</f>
        <v>0</v>
      </c>
      <c r="I1746" s="95"/>
    </row>
    <row r="1747" spans="2:9" x14ac:dyDescent="0.25">
      <c r="B1747" s="106"/>
      <c r="C1747" s="107"/>
      <c r="D1747" s="108"/>
      <c r="E1747" s="108"/>
      <c r="F1747" s="109"/>
      <c r="G1747" s="110"/>
      <c r="H1747" s="112">
        <f t="shared" si="112"/>
        <v>0</v>
      </c>
      <c r="I1747" s="95"/>
    </row>
    <row r="1748" spans="2:9" x14ac:dyDescent="0.25">
      <c r="B1748" s="106"/>
      <c r="C1748" s="107"/>
      <c r="D1748" s="108"/>
      <c r="E1748" s="108"/>
      <c r="F1748" s="109"/>
      <c r="G1748" s="110"/>
      <c r="H1748" s="112">
        <f t="shared" si="112"/>
        <v>0</v>
      </c>
      <c r="I1748" s="95"/>
    </row>
    <row r="1749" spans="2:9" x14ac:dyDescent="0.25">
      <c r="B1749" s="106"/>
      <c r="C1749" s="107"/>
      <c r="D1749" s="108"/>
      <c r="E1749" s="108"/>
      <c r="F1749" s="109"/>
      <c r="G1749" s="110"/>
      <c r="H1749" s="112">
        <f t="shared" si="112"/>
        <v>0</v>
      </c>
      <c r="I1749" s="95"/>
    </row>
    <row r="1750" spans="2:9" ht="15.75" thickBot="1" x14ac:dyDescent="0.3">
      <c r="B1750" s="106"/>
      <c r="C1750" s="107"/>
      <c r="D1750" s="108"/>
      <c r="E1750" s="108"/>
      <c r="F1750" s="109"/>
      <c r="G1750" s="110"/>
      <c r="H1750" s="112">
        <f t="shared" si="112"/>
        <v>0</v>
      </c>
      <c r="I1750" s="95"/>
    </row>
    <row r="1751" spans="2:9" ht="15.75" thickBot="1" x14ac:dyDescent="0.3">
      <c r="B1751" s="113"/>
      <c r="C1751" s="114"/>
      <c r="D1751" s="115"/>
      <c r="E1751" s="115"/>
      <c r="F1751" s="116"/>
      <c r="G1751" s="117"/>
      <c r="H1751" s="118">
        <f t="shared" si="112"/>
        <v>0</v>
      </c>
      <c r="I1751" s="119">
        <f>SUM(H1745:H1751)</f>
        <v>1613.395</v>
      </c>
    </row>
    <row r="1752" spans="2:9" ht="15.75" thickBot="1" x14ac:dyDescent="0.3">
      <c r="B1752" s="92"/>
      <c r="C1752" s="120"/>
      <c r="D1752" s="121"/>
      <c r="E1752" s="120"/>
      <c r="F1752" s="120"/>
      <c r="G1752" s="121"/>
      <c r="H1752" s="122"/>
      <c r="I1752" s="95"/>
    </row>
    <row r="1753" spans="2:9" ht="15.75" thickBot="1" x14ac:dyDescent="0.3">
      <c r="B1753" s="97" t="s">
        <v>83</v>
      </c>
      <c r="C1753" s="98" t="s">
        <v>93</v>
      </c>
      <c r="D1753" s="98" t="s">
        <v>82</v>
      </c>
      <c r="E1753" s="98" t="s">
        <v>85</v>
      </c>
      <c r="F1753" s="98" t="s">
        <v>94</v>
      </c>
      <c r="G1753" s="98" t="s">
        <v>95</v>
      </c>
      <c r="H1753" s="99" t="s">
        <v>88</v>
      </c>
      <c r="I1753" s="95"/>
    </row>
    <row r="1754" spans="2:9" x14ac:dyDescent="0.25">
      <c r="B1754" s="100"/>
      <c r="C1754" s="123" t="s">
        <v>242</v>
      </c>
      <c r="D1754" s="124" t="s">
        <v>100</v>
      </c>
      <c r="E1754" s="126">
        <v>1</v>
      </c>
      <c r="F1754" s="109">
        <v>51900</v>
      </c>
      <c r="H1754" s="127">
        <f>F1754*E1754</f>
        <v>51900</v>
      </c>
      <c r="I1754" s="95"/>
    </row>
    <row r="1755" spans="2:9" x14ac:dyDescent="0.25">
      <c r="B1755" s="106"/>
      <c r="C1755" s="128"/>
      <c r="D1755" s="129"/>
      <c r="E1755" s="126"/>
      <c r="F1755" s="131"/>
      <c r="H1755" s="127">
        <f t="shared" ref="H1755:H1757" si="113">F1755*E1755</f>
        <v>0</v>
      </c>
      <c r="I1755" s="95"/>
    </row>
    <row r="1756" spans="2:9" x14ac:dyDescent="0.25">
      <c r="B1756" s="106"/>
      <c r="C1756" s="128"/>
      <c r="D1756" s="129"/>
      <c r="E1756" s="126"/>
      <c r="F1756" s="131"/>
      <c r="H1756" s="127">
        <f t="shared" si="113"/>
        <v>0</v>
      </c>
      <c r="I1756" s="95"/>
    </row>
    <row r="1757" spans="2:9" x14ac:dyDescent="0.25">
      <c r="B1757" s="106"/>
      <c r="C1757" s="128"/>
      <c r="D1757" s="129"/>
      <c r="E1757" s="126"/>
      <c r="F1757" s="131"/>
      <c r="H1757" s="127">
        <f t="shared" si="113"/>
        <v>0</v>
      </c>
      <c r="I1757" s="95"/>
    </row>
    <row r="1758" spans="2:9" x14ac:dyDescent="0.25">
      <c r="B1758" s="106"/>
      <c r="C1758" s="128"/>
      <c r="D1758" s="129"/>
      <c r="E1758" s="126"/>
      <c r="F1758" s="131"/>
      <c r="H1758" s="127"/>
      <c r="I1758" s="95"/>
    </row>
    <row r="1759" spans="2:9" x14ac:dyDescent="0.25">
      <c r="B1759" s="106"/>
      <c r="C1759" s="128"/>
      <c r="D1759" s="129"/>
      <c r="E1759" s="126"/>
      <c r="F1759" s="131"/>
      <c r="H1759" s="127"/>
      <c r="I1759" s="95"/>
    </row>
    <row r="1760" spans="2:9" x14ac:dyDescent="0.25">
      <c r="B1760" s="106"/>
      <c r="C1760" s="192"/>
      <c r="D1760" s="129"/>
      <c r="E1760" s="126"/>
      <c r="F1760" s="131"/>
      <c r="H1760" s="127"/>
      <c r="I1760" s="95"/>
    </row>
    <row r="1761" spans="2:9" x14ac:dyDescent="0.25">
      <c r="B1761" s="106"/>
      <c r="C1761" s="128"/>
      <c r="D1761" s="129"/>
      <c r="E1761" s="126"/>
      <c r="F1761" s="131"/>
      <c r="H1761" s="127"/>
      <c r="I1761" s="95"/>
    </row>
    <row r="1762" spans="2:9" x14ac:dyDescent="0.25">
      <c r="B1762" s="106"/>
      <c r="C1762" s="128"/>
      <c r="D1762" s="129"/>
      <c r="E1762" s="132"/>
      <c r="F1762" s="131"/>
      <c r="G1762" s="126"/>
      <c r="H1762" s="127"/>
      <c r="I1762" s="95"/>
    </row>
    <row r="1763" spans="2:9" x14ac:dyDescent="0.25">
      <c r="B1763" s="106"/>
      <c r="C1763" s="128"/>
      <c r="D1763" s="129"/>
      <c r="E1763" s="132"/>
      <c r="F1763" s="131"/>
      <c r="G1763" s="126"/>
      <c r="H1763" s="127"/>
      <c r="I1763" s="95"/>
    </row>
    <row r="1764" spans="2:9" x14ac:dyDescent="0.25">
      <c r="B1764" s="106"/>
      <c r="C1764" s="128"/>
      <c r="D1764" s="129"/>
      <c r="E1764" s="132"/>
      <c r="F1764" s="131"/>
      <c r="G1764" s="126"/>
      <c r="H1764" s="127"/>
      <c r="I1764" s="95"/>
    </row>
    <row r="1765" spans="2:9" ht="15.75" thickBot="1" x14ac:dyDescent="0.3">
      <c r="B1765" s="106"/>
      <c r="C1765" s="128"/>
      <c r="D1765" s="129"/>
      <c r="E1765" s="132"/>
      <c r="F1765" s="131"/>
      <c r="G1765" s="126"/>
      <c r="H1765" s="127"/>
      <c r="I1765" s="95"/>
    </row>
    <row r="1766" spans="2:9" ht="15.75" thickBot="1" x14ac:dyDescent="0.3">
      <c r="B1766" s="113"/>
      <c r="C1766" s="133"/>
      <c r="D1766" s="134"/>
      <c r="E1766" s="135"/>
      <c r="F1766" s="136"/>
      <c r="G1766" s="137"/>
      <c r="H1766" s="118"/>
      <c r="I1766" s="119">
        <f>SUM(H1754:H1766)</f>
        <v>51900</v>
      </c>
    </row>
    <row r="1767" spans="2:9" ht="15.75" thickBot="1" x14ac:dyDescent="0.3">
      <c r="B1767" s="139"/>
      <c r="C1767" s="120"/>
      <c r="D1767" s="120"/>
      <c r="E1767" s="120"/>
      <c r="F1767" s="120"/>
      <c r="G1767" s="121"/>
      <c r="H1767" s="122"/>
      <c r="I1767" s="95"/>
    </row>
    <row r="1768" spans="2:9" ht="15.75" thickBot="1" x14ac:dyDescent="0.3">
      <c r="B1768" s="97" t="s">
        <v>83</v>
      </c>
      <c r="C1768" s="98" t="s">
        <v>101</v>
      </c>
      <c r="D1768" s="98" t="s">
        <v>82</v>
      </c>
      <c r="E1768" s="98" t="s">
        <v>85</v>
      </c>
      <c r="F1768" s="98" t="s">
        <v>94</v>
      </c>
      <c r="G1768" s="98" t="s">
        <v>102</v>
      </c>
      <c r="H1768" s="99" t="s">
        <v>88</v>
      </c>
      <c r="I1768" s="95"/>
    </row>
    <row r="1769" spans="2:9" x14ac:dyDescent="0.25">
      <c r="B1769" s="100"/>
      <c r="C1769" s="140"/>
      <c r="D1769" s="141"/>
      <c r="E1769" s="142"/>
      <c r="F1769" s="143"/>
      <c r="G1769" s="144"/>
      <c r="H1769" s="145">
        <f>ROUND(IF(N(E1769)&gt;0,PRODUCT(E1769:G1769),0),0)</f>
        <v>0</v>
      </c>
      <c r="I1769" s="95"/>
    </row>
    <row r="1770" spans="2:9" x14ac:dyDescent="0.25">
      <c r="B1770" s="106"/>
      <c r="C1770" s="128"/>
      <c r="D1770" s="129"/>
      <c r="E1770" s="132"/>
      <c r="F1770" s="131"/>
      <c r="G1770" s="126"/>
      <c r="H1770" s="127">
        <f t="shared" ref="H1770:H1774" si="114">ROUND(IF(N(E1770)&gt;0,PRODUCT(E1770:G1770),0),0)</f>
        <v>0</v>
      </c>
      <c r="I1770" s="95"/>
    </row>
    <row r="1771" spans="2:9" x14ac:dyDescent="0.25">
      <c r="B1771" s="106"/>
      <c r="C1771" s="128"/>
      <c r="D1771" s="129"/>
      <c r="E1771" s="132"/>
      <c r="F1771" s="131"/>
      <c r="G1771" s="126"/>
      <c r="H1771" s="127">
        <f t="shared" si="114"/>
        <v>0</v>
      </c>
      <c r="I1771" s="95"/>
    </row>
    <row r="1772" spans="2:9" x14ac:dyDescent="0.25">
      <c r="B1772" s="106"/>
      <c r="C1772" s="128"/>
      <c r="D1772" s="129"/>
      <c r="E1772" s="132"/>
      <c r="F1772" s="131"/>
      <c r="G1772" s="126"/>
      <c r="H1772" s="127">
        <f t="shared" si="114"/>
        <v>0</v>
      </c>
      <c r="I1772" s="95"/>
    </row>
    <row r="1773" spans="2:9" ht="15.75" thickBot="1" x14ac:dyDescent="0.3">
      <c r="B1773" s="106"/>
      <c r="C1773" s="128"/>
      <c r="D1773" s="129"/>
      <c r="E1773" s="132"/>
      <c r="F1773" s="131"/>
      <c r="G1773" s="126"/>
      <c r="H1773" s="127">
        <f t="shared" si="114"/>
        <v>0</v>
      </c>
      <c r="I1773" s="95"/>
    </row>
    <row r="1774" spans="2:9" ht="15.75" thickBot="1" x14ac:dyDescent="0.3">
      <c r="B1774" s="113"/>
      <c r="C1774" s="133"/>
      <c r="D1774" s="134"/>
      <c r="E1774" s="135"/>
      <c r="F1774" s="136"/>
      <c r="G1774" s="137"/>
      <c r="H1774" s="138">
        <f t="shared" si="114"/>
        <v>0</v>
      </c>
      <c r="I1774" s="146">
        <f>SUM(H1769:H1774)</f>
        <v>0</v>
      </c>
    </row>
    <row r="1775" spans="2:9" ht="15.75" thickBot="1" x14ac:dyDescent="0.3">
      <c r="B1775" s="139"/>
      <c r="C1775" s="120"/>
      <c r="D1775" s="120"/>
      <c r="E1775" s="120"/>
      <c r="F1775" s="120"/>
      <c r="G1775" s="147"/>
      <c r="H1775" s="148"/>
      <c r="I1775" s="95"/>
    </row>
    <row r="1776" spans="2:9" ht="15.75" thickBot="1" x14ac:dyDescent="0.3">
      <c r="B1776" s="97" t="s">
        <v>83</v>
      </c>
      <c r="C1776" s="98" t="s">
        <v>103</v>
      </c>
      <c r="D1776" s="98" t="s">
        <v>118</v>
      </c>
      <c r="E1776" s="98" t="s">
        <v>104</v>
      </c>
      <c r="F1776" s="98" t="s">
        <v>105</v>
      </c>
      <c r="G1776" s="98" t="s">
        <v>87</v>
      </c>
      <c r="H1776" s="99" t="s">
        <v>88</v>
      </c>
      <c r="I1776" s="95"/>
    </row>
    <row r="1777" spans="2:9" x14ac:dyDescent="0.25">
      <c r="B1777" s="100"/>
      <c r="C1777" s="140" t="s">
        <v>108</v>
      </c>
      <c r="D1777" s="149"/>
      <c r="E1777" s="150"/>
      <c r="F1777" s="151">
        <v>46097</v>
      </c>
      <c r="G1777" s="142">
        <v>0.35</v>
      </c>
      <c r="H1777" s="152">
        <f>F1777*G1777</f>
        <v>16133.949999999999</v>
      </c>
      <c r="I1777" s="95"/>
    </row>
    <row r="1778" spans="2:9" x14ac:dyDescent="0.25">
      <c r="B1778" s="106"/>
      <c r="C1778" s="123"/>
      <c r="D1778" s="154"/>
      <c r="E1778" s="125"/>
      <c r="F1778" s="109"/>
      <c r="G1778" s="126"/>
      <c r="H1778" s="127">
        <f t="shared" ref="H1778:H1783" si="115">ROUND(IF(N(G1778)&gt;0,PRODUCT(F1778,1/G1778),0),0)</f>
        <v>0</v>
      </c>
      <c r="I1778" s="95"/>
    </row>
    <row r="1779" spans="2:9" x14ac:dyDescent="0.25">
      <c r="B1779" s="106"/>
      <c r="C1779" s="128"/>
      <c r="D1779" s="154"/>
      <c r="E1779" s="130"/>
      <c r="F1779" s="131"/>
      <c r="G1779" s="126"/>
      <c r="H1779" s="127">
        <f t="shared" si="115"/>
        <v>0</v>
      </c>
      <c r="I1779" s="95"/>
    </row>
    <row r="1780" spans="2:9" x14ac:dyDescent="0.25">
      <c r="B1780" s="106"/>
      <c r="C1780" s="128"/>
      <c r="D1780" s="154"/>
      <c r="E1780" s="130"/>
      <c r="F1780" s="131"/>
      <c r="G1780" s="126"/>
      <c r="H1780" s="127">
        <f t="shared" si="115"/>
        <v>0</v>
      </c>
      <c r="I1780" s="95"/>
    </row>
    <row r="1781" spans="2:9" x14ac:dyDescent="0.25">
      <c r="B1781" s="155"/>
      <c r="C1781" s="128"/>
      <c r="D1781" s="154"/>
      <c r="E1781" s="130"/>
      <c r="F1781" s="131"/>
      <c r="G1781" s="126"/>
      <c r="H1781" s="127">
        <f t="shared" si="115"/>
        <v>0</v>
      </c>
      <c r="I1781" s="95"/>
    </row>
    <row r="1782" spans="2:9" ht="15.75" thickBot="1" x14ac:dyDescent="0.3">
      <c r="B1782" s="155"/>
      <c r="C1782" s="128"/>
      <c r="D1782" s="154"/>
      <c r="E1782" s="130"/>
      <c r="F1782" s="131"/>
      <c r="G1782" s="126"/>
      <c r="H1782" s="127">
        <f t="shared" si="115"/>
        <v>0</v>
      </c>
      <c r="I1782" s="95"/>
    </row>
    <row r="1783" spans="2:9" ht="15.75" thickBot="1" x14ac:dyDescent="0.3">
      <c r="B1783" s="156"/>
      <c r="C1783" s="133"/>
      <c r="D1783" s="157"/>
      <c r="E1783" s="158"/>
      <c r="F1783" s="136"/>
      <c r="G1783" s="137"/>
      <c r="H1783" s="138">
        <f t="shared" si="115"/>
        <v>0</v>
      </c>
      <c r="I1783" s="146">
        <f>SUM(H1777:H1783)</f>
        <v>16133.949999999999</v>
      </c>
    </row>
    <row r="1784" spans="2:9" ht="15.75" thickBot="1" x14ac:dyDescent="0.3">
      <c r="B1784" s="139"/>
      <c r="C1784" s="93"/>
      <c r="D1784" s="93"/>
      <c r="E1784" s="93"/>
      <c r="F1784" s="93"/>
      <c r="G1784" s="94"/>
      <c r="H1784" s="85"/>
      <c r="I1784" s="95"/>
    </row>
    <row r="1785" spans="2:9" ht="15.75" thickBot="1" x14ac:dyDescent="0.3">
      <c r="B1785" s="139"/>
      <c r="C1785" s="93"/>
      <c r="D1785" s="93"/>
      <c r="E1785" s="93"/>
      <c r="F1785" s="159" t="s">
        <v>109</v>
      </c>
      <c r="G1785" s="94"/>
      <c r="H1785" s="85"/>
      <c r="I1785" s="146">
        <f>ROUND(+I1751+I1766+I1774+I1783,0)</f>
        <v>69647</v>
      </c>
    </row>
    <row r="1786" spans="2:9" ht="15.75" thickBot="1" x14ac:dyDescent="0.3">
      <c r="B1786" s="176"/>
      <c r="C1786" s="177"/>
      <c r="D1786" s="177"/>
      <c r="E1786" s="177"/>
      <c r="F1786" s="177"/>
      <c r="G1786" s="177"/>
      <c r="H1786" s="177"/>
      <c r="I1786" s="178"/>
    </row>
    <row r="1787" spans="2:9" ht="15.75" thickBot="1" x14ac:dyDescent="0.3"/>
    <row r="1788" spans="2:9" x14ac:dyDescent="0.25">
      <c r="B1788" s="173"/>
      <c r="C1788" s="174"/>
      <c r="D1788" s="174"/>
      <c r="E1788" s="174"/>
      <c r="F1788" s="174"/>
      <c r="G1788" s="174"/>
      <c r="H1788" s="174"/>
      <c r="I1788" s="175"/>
    </row>
    <row r="1789" spans="2:9" ht="38.25" x14ac:dyDescent="0.25">
      <c r="B1789" s="87" t="s">
        <v>2</v>
      </c>
      <c r="C1789" s="88" t="s">
        <v>60</v>
      </c>
      <c r="D1789" s="89" t="s">
        <v>79</v>
      </c>
      <c r="E1789" s="89"/>
      <c r="F1789" s="89"/>
      <c r="G1789" s="88" t="s">
        <v>82</v>
      </c>
      <c r="H1789" s="90" t="s">
        <v>4</v>
      </c>
      <c r="I1789" s="91"/>
    </row>
    <row r="1790" spans="2:9" x14ac:dyDescent="0.25">
      <c r="B1790" s="92"/>
      <c r="C1790" s="93"/>
      <c r="D1790" s="93"/>
      <c r="E1790" s="93"/>
      <c r="F1790" s="93"/>
      <c r="G1790" s="94"/>
      <c r="H1790" s="85"/>
      <c r="I1790" s="95"/>
    </row>
    <row r="1791" spans="2:9" x14ac:dyDescent="0.25">
      <c r="B1791" s="92"/>
      <c r="C1791" s="93"/>
      <c r="D1791" s="93"/>
      <c r="E1791" s="93"/>
      <c r="F1791" s="93"/>
      <c r="G1791" s="94"/>
      <c r="H1791" s="96"/>
      <c r="I1791" s="95"/>
    </row>
    <row r="1792" spans="2:9" ht="15.75" thickBot="1" x14ac:dyDescent="0.3">
      <c r="B1792" s="92"/>
      <c r="C1792" s="93"/>
      <c r="D1792" s="93"/>
      <c r="E1792" s="93"/>
      <c r="F1792" s="93"/>
      <c r="G1792" s="94"/>
      <c r="H1792" s="85"/>
      <c r="I1792" s="95"/>
    </row>
    <row r="1793" spans="2:9" ht="15.75" thickBot="1" x14ac:dyDescent="0.3">
      <c r="B1793" s="97" t="s">
        <v>83</v>
      </c>
      <c r="C1793" s="98" t="s">
        <v>84</v>
      </c>
      <c r="D1793" s="98" t="s">
        <v>82</v>
      </c>
      <c r="E1793" s="98" t="s">
        <v>85</v>
      </c>
      <c r="F1793" s="98" t="s">
        <v>86</v>
      </c>
      <c r="G1793" s="98" t="s">
        <v>87</v>
      </c>
      <c r="H1793" s="99" t="s">
        <v>88</v>
      </c>
      <c r="I1793" s="95"/>
    </row>
    <row r="1794" spans="2:9" x14ac:dyDescent="0.25">
      <c r="B1794" s="100"/>
      <c r="C1794" s="101" t="s">
        <v>113</v>
      </c>
      <c r="D1794" s="102" t="s">
        <v>90</v>
      </c>
      <c r="E1794" s="102">
        <v>1</v>
      </c>
      <c r="F1794" s="103">
        <f>I1832</f>
        <v>2304.85</v>
      </c>
      <c r="G1794" s="104">
        <v>0.05</v>
      </c>
      <c r="H1794" s="105">
        <f>F1794*G1794</f>
        <v>115.24250000000001</v>
      </c>
      <c r="I1794" s="95"/>
    </row>
    <row r="1795" spans="2:9" x14ac:dyDescent="0.25">
      <c r="B1795" s="106"/>
      <c r="C1795" s="107"/>
      <c r="D1795" s="108"/>
      <c r="E1795" s="108"/>
      <c r="F1795" s="109"/>
      <c r="G1795" s="110"/>
      <c r="H1795" s="112">
        <f t="shared" ref="H1795:H1800" si="116">ROUND(IF(N(E1795)&gt;0,PRODUCT(E1795,F1795)/G1795,0),0)</f>
        <v>0</v>
      </c>
      <c r="I1795" s="95"/>
    </row>
    <row r="1796" spans="2:9" x14ac:dyDescent="0.25">
      <c r="B1796" s="106"/>
      <c r="C1796" s="107"/>
      <c r="D1796" s="108"/>
      <c r="E1796" s="108"/>
      <c r="F1796" s="109"/>
      <c r="G1796" s="110"/>
      <c r="H1796" s="112">
        <f t="shared" si="116"/>
        <v>0</v>
      </c>
      <c r="I1796" s="95"/>
    </row>
    <row r="1797" spans="2:9" x14ac:dyDescent="0.25">
      <c r="B1797" s="106"/>
      <c r="C1797" s="107"/>
      <c r="D1797" s="108"/>
      <c r="E1797" s="108"/>
      <c r="F1797" s="109"/>
      <c r="G1797" s="110"/>
      <c r="H1797" s="112">
        <f t="shared" si="116"/>
        <v>0</v>
      </c>
      <c r="I1797" s="95"/>
    </row>
    <row r="1798" spans="2:9" x14ac:dyDescent="0.25">
      <c r="B1798" s="106"/>
      <c r="C1798" s="107"/>
      <c r="D1798" s="108"/>
      <c r="E1798" s="108"/>
      <c r="F1798" s="109"/>
      <c r="G1798" s="110"/>
      <c r="H1798" s="112">
        <f t="shared" si="116"/>
        <v>0</v>
      </c>
      <c r="I1798" s="95"/>
    </row>
    <row r="1799" spans="2:9" ht="15.75" thickBot="1" x14ac:dyDescent="0.3">
      <c r="B1799" s="106"/>
      <c r="C1799" s="107"/>
      <c r="D1799" s="108"/>
      <c r="E1799" s="108"/>
      <c r="F1799" s="109"/>
      <c r="G1799" s="110"/>
      <c r="H1799" s="112">
        <f t="shared" si="116"/>
        <v>0</v>
      </c>
      <c r="I1799" s="95"/>
    </row>
    <row r="1800" spans="2:9" ht="15.75" thickBot="1" x14ac:dyDescent="0.3">
      <c r="B1800" s="113"/>
      <c r="C1800" s="114"/>
      <c r="D1800" s="115"/>
      <c r="E1800" s="115"/>
      <c r="F1800" s="116"/>
      <c r="G1800" s="117"/>
      <c r="H1800" s="118">
        <f t="shared" si="116"/>
        <v>0</v>
      </c>
      <c r="I1800" s="119">
        <f>SUM(H1794:H1800)</f>
        <v>115.24250000000001</v>
      </c>
    </row>
    <row r="1801" spans="2:9" ht="15.75" thickBot="1" x14ac:dyDescent="0.3">
      <c r="B1801" s="92"/>
      <c r="C1801" s="120"/>
      <c r="D1801" s="121"/>
      <c r="E1801" s="120"/>
      <c r="F1801" s="120"/>
      <c r="G1801" s="121"/>
      <c r="H1801" s="122"/>
      <c r="I1801" s="95"/>
    </row>
    <row r="1802" spans="2:9" ht="15.75" thickBot="1" x14ac:dyDescent="0.3">
      <c r="B1802" s="97" t="s">
        <v>83</v>
      </c>
      <c r="C1802" s="98" t="s">
        <v>93</v>
      </c>
      <c r="D1802" s="98" t="s">
        <v>82</v>
      </c>
      <c r="E1802" s="98" t="s">
        <v>85</v>
      </c>
      <c r="F1802" s="98" t="s">
        <v>94</v>
      </c>
      <c r="G1802" s="98" t="s">
        <v>95</v>
      </c>
      <c r="H1802" s="99" t="s">
        <v>88</v>
      </c>
      <c r="I1802" s="95"/>
    </row>
    <row r="1803" spans="2:9" x14ac:dyDescent="0.25">
      <c r="B1803" s="100"/>
      <c r="C1803" s="123" t="s">
        <v>243</v>
      </c>
      <c r="D1803" s="124" t="s">
        <v>4</v>
      </c>
      <c r="E1803" s="126">
        <v>1</v>
      </c>
      <c r="F1803" s="109">
        <v>67920</v>
      </c>
      <c r="H1803" s="127">
        <f>F1803*E1803</f>
        <v>67920</v>
      </c>
      <c r="I1803" s="95"/>
    </row>
    <row r="1804" spans="2:9" x14ac:dyDescent="0.25">
      <c r="B1804" s="106"/>
      <c r="C1804" s="128"/>
      <c r="D1804" s="129"/>
      <c r="E1804" s="126"/>
      <c r="F1804" s="131"/>
      <c r="H1804" s="127">
        <f t="shared" ref="H1804:H1806" si="117">F1804*E1804</f>
        <v>0</v>
      </c>
      <c r="I1804" s="95"/>
    </row>
    <row r="1805" spans="2:9" x14ac:dyDescent="0.25">
      <c r="B1805" s="106"/>
      <c r="C1805" s="128"/>
      <c r="D1805" s="129"/>
      <c r="E1805" s="126"/>
      <c r="F1805" s="131"/>
      <c r="H1805" s="127">
        <f t="shared" si="117"/>
        <v>0</v>
      </c>
      <c r="I1805" s="95"/>
    </row>
    <row r="1806" spans="2:9" x14ac:dyDescent="0.25">
      <c r="B1806" s="106"/>
      <c r="C1806" s="128"/>
      <c r="D1806" s="129"/>
      <c r="E1806" s="126"/>
      <c r="F1806" s="131"/>
      <c r="H1806" s="127">
        <f t="shared" si="117"/>
        <v>0</v>
      </c>
      <c r="I1806" s="95"/>
    </row>
    <row r="1807" spans="2:9" x14ac:dyDescent="0.25">
      <c r="B1807" s="106"/>
      <c r="C1807" s="128"/>
      <c r="D1807" s="129"/>
      <c r="E1807" s="126"/>
      <c r="F1807" s="131"/>
      <c r="H1807" s="127"/>
      <c r="I1807" s="95"/>
    </row>
    <row r="1808" spans="2:9" x14ac:dyDescent="0.25">
      <c r="B1808" s="106"/>
      <c r="C1808" s="128"/>
      <c r="D1808" s="129"/>
      <c r="E1808" s="126"/>
      <c r="F1808" s="131"/>
      <c r="H1808" s="127"/>
      <c r="I1808" s="95"/>
    </row>
    <row r="1809" spans="2:9" x14ac:dyDescent="0.25">
      <c r="B1809" s="106"/>
      <c r="C1809" s="192"/>
      <c r="D1809" s="129"/>
      <c r="E1809" s="126"/>
      <c r="F1809" s="131"/>
      <c r="H1809" s="127"/>
      <c r="I1809" s="95"/>
    </row>
    <row r="1810" spans="2:9" x14ac:dyDescent="0.25">
      <c r="B1810" s="106"/>
      <c r="C1810" s="128"/>
      <c r="D1810" s="129"/>
      <c r="E1810" s="126"/>
      <c r="F1810" s="131"/>
      <c r="H1810" s="127"/>
      <c r="I1810" s="95"/>
    </row>
    <row r="1811" spans="2:9" x14ac:dyDescent="0.25">
      <c r="B1811" s="106"/>
      <c r="C1811" s="128"/>
      <c r="D1811" s="129"/>
      <c r="E1811" s="132"/>
      <c r="F1811" s="131"/>
      <c r="G1811" s="126"/>
      <c r="H1811" s="127"/>
      <c r="I1811" s="95"/>
    </row>
    <row r="1812" spans="2:9" x14ac:dyDescent="0.25">
      <c r="B1812" s="106"/>
      <c r="C1812" s="128"/>
      <c r="D1812" s="129"/>
      <c r="E1812" s="132"/>
      <c r="F1812" s="131"/>
      <c r="G1812" s="126"/>
      <c r="H1812" s="127"/>
      <c r="I1812" s="95"/>
    </row>
    <row r="1813" spans="2:9" x14ac:dyDescent="0.25">
      <c r="B1813" s="106"/>
      <c r="C1813" s="128"/>
      <c r="D1813" s="129"/>
      <c r="E1813" s="132"/>
      <c r="F1813" s="131"/>
      <c r="G1813" s="126"/>
      <c r="H1813" s="127"/>
      <c r="I1813" s="95"/>
    </row>
    <row r="1814" spans="2:9" ht="15.75" thickBot="1" x14ac:dyDescent="0.3">
      <c r="B1814" s="106"/>
      <c r="C1814" s="128"/>
      <c r="D1814" s="129"/>
      <c r="E1814" s="132"/>
      <c r="F1814" s="131"/>
      <c r="G1814" s="126"/>
      <c r="H1814" s="127"/>
      <c r="I1814" s="95"/>
    </row>
    <row r="1815" spans="2:9" ht="15.75" thickBot="1" x14ac:dyDescent="0.3">
      <c r="B1815" s="113"/>
      <c r="C1815" s="133"/>
      <c r="D1815" s="134"/>
      <c r="E1815" s="135"/>
      <c r="F1815" s="136"/>
      <c r="G1815" s="137"/>
      <c r="H1815" s="118"/>
      <c r="I1815" s="119">
        <f>SUM(H1803:H1815)</f>
        <v>67920</v>
      </c>
    </row>
    <row r="1816" spans="2:9" ht="15.75" thickBot="1" x14ac:dyDescent="0.3">
      <c r="B1816" s="139"/>
      <c r="C1816" s="120"/>
      <c r="D1816" s="120"/>
      <c r="E1816" s="120"/>
      <c r="F1816" s="120"/>
      <c r="G1816" s="121"/>
      <c r="H1816" s="122"/>
      <c r="I1816" s="95"/>
    </row>
    <row r="1817" spans="2:9" ht="15.75" thickBot="1" x14ac:dyDescent="0.3">
      <c r="B1817" s="97" t="s">
        <v>83</v>
      </c>
      <c r="C1817" s="98" t="s">
        <v>101</v>
      </c>
      <c r="D1817" s="98" t="s">
        <v>82</v>
      </c>
      <c r="E1817" s="98" t="s">
        <v>85</v>
      </c>
      <c r="F1817" s="98" t="s">
        <v>94</v>
      </c>
      <c r="G1817" s="98" t="s">
        <v>102</v>
      </c>
      <c r="H1817" s="99" t="s">
        <v>88</v>
      </c>
      <c r="I1817" s="95"/>
    </row>
    <row r="1818" spans="2:9" x14ac:dyDescent="0.25">
      <c r="B1818" s="100"/>
      <c r="C1818" s="140"/>
      <c r="D1818" s="141"/>
      <c r="E1818" s="142"/>
      <c r="F1818" s="143"/>
      <c r="G1818" s="144"/>
      <c r="H1818" s="145">
        <f>ROUND(IF(N(E1818)&gt;0,PRODUCT(E1818:G1818),0),0)</f>
        <v>0</v>
      </c>
      <c r="I1818" s="95"/>
    </row>
    <row r="1819" spans="2:9" x14ac:dyDescent="0.25">
      <c r="B1819" s="106"/>
      <c r="C1819" s="128"/>
      <c r="D1819" s="129"/>
      <c r="E1819" s="132"/>
      <c r="F1819" s="131"/>
      <c r="G1819" s="126"/>
      <c r="H1819" s="127">
        <f t="shared" ref="H1819:H1823" si="118">ROUND(IF(N(E1819)&gt;0,PRODUCT(E1819:G1819),0),0)</f>
        <v>0</v>
      </c>
      <c r="I1819" s="95"/>
    </row>
    <row r="1820" spans="2:9" x14ac:dyDescent="0.25">
      <c r="B1820" s="106"/>
      <c r="C1820" s="128"/>
      <c r="D1820" s="129"/>
      <c r="E1820" s="132"/>
      <c r="F1820" s="131"/>
      <c r="G1820" s="126"/>
      <c r="H1820" s="127">
        <f t="shared" si="118"/>
        <v>0</v>
      </c>
      <c r="I1820" s="95"/>
    </row>
    <row r="1821" spans="2:9" x14ac:dyDescent="0.25">
      <c r="B1821" s="106"/>
      <c r="C1821" s="128"/>
      <c r="D1821" s="129"/>
      <c r="E1821" s="132"/>
      <c r="F1821" s="131"/>
      <c r="G1821" s="126"/>
      <c r="H1821" s="127">
        <f t="shared" si="118"/>
        <v>0</v>
      </c>
      <c r="I1821" s="95"/>
    </row>
    <row r="1822" spans="2:9" ht="15.75" thickBot="1" x14ac:dyDescent="0.3">
      <c r="B1822" s="106"/>
      <c r="C1822" s="128"/>
      <c r="D1822" s="129"/>
      <c r="E1822" s="132"/>
      <c r="F1822" s="131"/>
      <c r="G1822" s="126"/>
      <c r="H1822" s="127">
        <f t="shared" si="118"/>
        <v>0</v>
      </c>
      <c r="I1822" s="95"/>
    </row>
    <row r="1823" spans="2:9" ht="15.75" thickBot="1" x14ac:dyDescent="0.3">
      <c r="B1823" s="113"/>
      <c r="C1823" s="133"/>
      <c r="D1823" s="134"/>
      <c r="E1823" s="135"/>
      <c r="F1823" s="136"/>
      <c r="G1823" s="137"/>
      <c r="H1823" s="138">
        <f t="shared" si="118"/>
        <v>0</v>
      </c>
      <c r="I1823" s="146">
        <f>SUM(H1818:H1823)</f>
        <v>0</v>
      </c>
    </row>
    <row r="1824" spans="2:9" ht="15.75" thickBot="1" x14ac:dyDescent="0.3">
      <c r="B1824" s="139"/>
      <c r="C1824" s="120"/>
      <c r="D1824" s="120"/>
      <c r="E1824" s="120"/>
      <c r="F1824" s="120"/>
      <c r="G1824" s="147"/>
      <c r="H1824" s="148"/>
      <c r="I1824" s="95"/>
    </row>
    <row r="1825" spans="2:9" ht="15.75" thickBot="1" x14ac:dyDescent="0.3">
      <c r="B1825" s="97" t="s">
        <v>83</v>
      </c>
      <c r="C1825" s="98" t="s">
        <v>103</v>
      </c>
      <c r="D1825" s="98" t="s">
        <v>118</v>
      </c>
      <c r="E1825" s="98" t="s">
        <v>104</v>
      </c>
      <c r="F1825" s="98" t="s">
        <v>105</v>
      </c>
      <c r="G1825" s="98" t="s">
        <v>87</v>
      </c>
      <c r="H1825" s="99" t="s">
        <v>88</v>
      </c>
      <c r="I1825" s="95"/>
    </row>
    <row r="1826" spans="2:9" x14ac:dyDescent="0.25">
      <c r="B1826" s="100"/>
      <c r="C1826" s="140" t="s">
        <v>108</v>
      </c>
      <c r="D1826" s="149"/>
      <c r="E1826" s="150"/>
      <c r="F1826" s="151">
        <v>46097</v>
      </c>
      <c r="G1826" s="142">
        <v>0.05</v>
      </c>
      <c r="H1826" s="152">
        <f>F1826*G1826</f>
        <v>2304.85</v>
      </c>
      <c r="I1826" s="95"/>
    </row>
    <row r="1827" spans="2:9" x14ac:dyDescent="0.25">
      <c r="B1827" s="106"/>
      <c r="C1827" s="123"/>
      <c r="D1827" s="154"/>
      <c r="E1827" s="125"/>
      <c r="F1827" s="109"/>
      <c r="G1827" s="126"/>
      <c r="H1827" s="127">
        <f t="shared" ref="H1827:H1832" si="119">ROUND(IF(N(G1827)&gt;0,PRODUCT(F1827,1/G1827),0),0)</f>
        <v>0</v>
      </c>
      <c r="I1827" s="95"/>
    </row>
    <row r="1828" spans="2:9" x14ac:dyDescent="0.25">
      <c r="B1828" s="106"/>
      <c r="C1828" s="128"/>
      <c r="D1828" s="154"/>
      <c r="E1828" s="130"/>
      <c r="F1828" s="131"/>
      <c r="G1828" s="126"/>
      <c r="H1828" s="127">
        <f t="shared" si="119"/>
        <v>0</v>
      </c>
      <c r="I1828" s="95"/>
    </row>
    <row r="1829" spans="2:9" x14ac:dyDescent="0.25">
      <c r="B1829" s="106"/>
      <c r="C1829" s="128"/>
      <c r="D1829" s="154"/>
      <c r="E1829" s="130"/>
      <c r="F1829" s="131"/>
      <c r="G1829" s="126"/>
      <c r="H1829" s="127">
        <f t="shared" si="119"/>
        <v>0</v>
      </c>
      <c r="I1829" s="95"/>
    </row>
    <row r="1830" spans="2:9" x14ac:dyDescent="0.25">
      <c r="B1830" s="155"/>
      <c r="C1830" s="128"/>
      <c r="D1830" s="154"/>
      <c r="E1830" s="130"/>
      <c r="F1830" s="131"/>
      <c r="G1830" s="126"/>
      <c r="H1830" s="127">
        <f t="shared" si="119"/>
        <v>0</v>
      </c>
      <c r="I1830" s="95"/>
    </row>
    <row r="1831" spans="2:9" ht="15.75" thickBot="1" x14ac:dyDescent="0.3">
      <c r="B1831" s="155"/>
      <c r="C1831" s="128"/>
      <c r="D1831" s="154"/>
      <c r="E1831" s="130"/>
      <c r="F1831" s="131"/>
      <c r="G1831" s="126"/>
      <c r="H1831" s="127">
        <f t="shared" si="119"/>
        <v>0</v>
      </c>
      <c r="I1831" s="95"/>
    </row>
    <row r="1832" spans="2:9" ht="15.75" thickBot="1" x14ac:dyDescent="0.3">
      <c r="B1832" s="156"/>
      <c r="C1832" s="133"/>
      <c r="D1832" s="157"/>
      <c r="E1832" s="158"/>
      <c r="F1832" s="136"/>
      <c r="G1832" s="137"/>
      <c r="H1832" s="138">
        <f t="shared" si="119"/>
        <v>0</v>
      </c>
      <c r="I1832" s="146">
        <f>SUM(H1826:H1832)</f>
        <v>2304.85</v>
      </c>
    </row>
    <row r="1833" spans="2:9" ht="15.75" thickBot="1" x14ac:dyDescent="0.3">
      <c r="B1833" s="139"/>
      <c r="C1833" s="93"/>
      <c r="D1833" s="93"/>
      <c r="E1833" s="93"/>
      <c r="F1833" s="93"/>
      <c r="G1833" s="94"/>
      <c r="H1833" s="85"/>
      <c r="I1833" s="95"/>
    </row>
    <row r="1834" spans="2:9" ht="15.75" thickBot="1" x14ac:dyDescent="0.3">
      <c r="B1834" s="139"/>
      <c r="C1834" s="93"/>
      <c r="D1834" s="93"/>
      <c r="E1834" s="93"/>
      <c r="F1834" s="159" t="s">
        <v>109</v>
      </c>
      <c r="G1834" s="94"/>
      <c r="H1834" s="85"/>
      <c r="I1834" s="146">
        <f>ROUND(+I1800+I1815+I1823+I1832,0)</f>
        <v>70340</v>
      </c>
    </row>
    <row r="1835" spans="2:9" ht="15.75" thickBot="1" x14ac:dyDescent="0.3">
      <c r="B1835" s="176"/>
      <c r="C1835" s="177"/>
      <c r="D1835" s="177"/>
      <c r="E1835" s="177"/>
      <c r="F1835" s="177"/>
      <c r="G1835" s="177"/>
      <c r="H1835" s="177"/>
      <c r="I1835" s="178"/>
    </row>
    <row r="1838" spans="2:9" x14ac:dyDescent="0.25">
      <c r="I1838" s="195"/>
    </row>
    <row r="1839" spans="2:9" x14ac:dyDescent="0.25">
      <c r="I1839" s="196"/>
    </row>
  </sheetData>
  <mergeCells count="16">
    <mergeCell ref="D1095:F1095"/>
    <mergeCell ref="B201:I201"/>
    <mergeCell ref="B596:I596"/>
    <mergeCell ref="B893:I893"/>
    <mergeCell ref="B993:I993"/>
    <mergeCell ref="D997:F997"/>
    <mergeCell ref="D1541:F1541"/>
    <mergeCell ref="D1590:F1590"/>
    <mergeCell ref="D1639:F1639"/>
    <mergeCell ref="B1687:I1687"/>
    <mergeCell ref="B1143:I1143"/>
    <mergeCell ref="B1293:I1293"/>
    <mergeCell ref="B1294:I1294"/>
    <mergeCell ref="D1297:F1297"/>
    <mergeCell ref="D1444:F1444"/>
    <mergeCell ref="D1492:F1492"/>
  </mergeCells>
  <conditionalFormatting sqref="B201:B203 B1096:I1108 C1109:H1109">
    <cfRule type="containsErrors" dxfId="105" priority="106">
      <formula>ISERROR(B201)</formula>
    </cfRule>
  </conditionalFormatting>
  <conditionalFormatting sqref="B997:D997 G997:I997">
    <cfRule type="containsErrors" dxfId="104" priority="65">
      <formula>ISERROR(B997)</formula>
    </cfRule>
  </conditionalFormatting>
  <conditionalFormatting sqref="B1095:D1095 G1095:I1095">
    <cfRule type="containsErrors" dxfId="103" priority="58">
      <formula>ISERROR(B1095)</formula>
    </cfRule>
  </conditionalFormatting>
  <conditionalFormatting sqref="B1297:D1297 G1297:I1297">
    <cfRule type="containsErrors" dxfId="102" priority="54">
      <formula>ISERROR(B1297)</formula>
    </cfRule>
  </conditionalFormatting>
  <conditionalFormatting sqref="B1444:D1444 G1444:I1444">
    <cfRule type="containsErrors" dxfId="101" priority="45">
      <formula>ISERROR(B1444)</formula>
    </cfRule>
  </conditionalFormatting>
  <conditionalFormatting sqref="B1492:D1492 G1492:I1492">
    <cfRule type="containsErrors" dxfId="100" priority="28">
      <formula>ISERROR(B1492)</formula>
    </cfRule>
  </conditionalFormatting>
  <conditionalFormatting sqref="B1541:D1541 G1541:I1541">
    <cfRule type="containsErrors" dxfId="99" priority="34">
      <formula>ISERROR(B1541)</formula>
    </cfRule>
  </conditionalFormatting>
  <conditionalFormatting sqref="B1590:D1590 G1590:I1590">
    <cfRule type="containsErrors" dxfId="98" priority="22">
      <formula>ISERROR(B1590)</formula>
    </cfRule>
  </conditionalFormatting>
  <conditionalFormatting sqref="B1639:D1639 G1639:I1639">
    <cfRule type="containsErrors" dxfId="97" priority="16">
      <formula>ISERROR(B1639)</formula>
    </cfRule>
  </conditionalFormatting>
  <conditionalFormatting sqref="B911:F918">
    <cfRule type="containsErrors" dxfId="96" priority="88">
      <formula>ISERROR(B911)</formula>
    </cfRule>
  </conditionalFormatting>
  <conditionalFormatting sqref="B960:F967">
    <cfRule type="containsErrors" dxfId="95" priority="85">
      <formula>ISERROR(B960)</formula>
    </cfRule>
  </conditionalFormatting>
  <conditionalFormatting sqref="B1011:F1018">
    <cfRule type="containsErrors" dxfId="94" priority="63">
      <formula>ISERROR(B1011)</formula>
    </cfRule>
  </conditionalFormatting>
  <conditionalFormatting sqref="B1060:F1067">
    <cfRule type="containsErrors" dxfId="93" priority="60">
      <formula>ISERROR(B1060)</formula>
    </cfRule>
  </conditionalFormatting>
  <conditionalFormatting sqref="B1109:F1116">
    <cfRule type="containsErrors" dxfId="92" priority="56">
      <formula>ISERROR(B1109)</formula>
    </cfRule>
  </conditionalFormatting>
  <conditionalFormatting sqref="B1161:F1168">
    <cfRule type="containsErrors" dxfId="91" priority="82">
      <formula>ISERROR(B1161)</formula>
    </cfRule>
  </conditionalFormatting>
  <conditionalFormatting sqref="B1210:F1217">
    <cfRule type="containsErrors" dxfId="90" priority="79">
      <formula>ISERROR(B1210)</formula>
    </cfRule>
  </conditionalFormatting>
  <conditionalFormatting sqref="B1259:F1266">
    <cfRule type="containsErrors" dxfId="89" priority="76">
      <formula>ISERROR(B1259)</formula>
    </cfRule>
  </conditionalFormatting>
  <conditionalFormatting sqref="B1311:F1318">
    <cfRule type="containsErrors" dxfId="88" priority="52">
      <formula>ISERROR(B1311)</formula>
    </cfRule>
  </conditionalFormatting>
  <conditionalFormatting sqref="B1409:F1409">
    <cfRule type="containsErrors" dxfId="87" priority="41">
      <formula>ISERROR(B1409)</formula>
    </cfRule>
  </conditionalFormatting>
  <conditionalFormatting sqref="B1458:F1458">
    <cfRule type="containsErrors" dxfId="86" priority="47">
      <formula>ISERROR(B1458)</formula>
    </cfRule>
  </conditionalFormatting>
  <conditionalFormatting sqref="B1506:F1506">
    <cfRule type="containsErrors" dxfId="85" priority="30">
      <formula>ISERROR(B1506)</formula>
    </cfRule>
  </conditionalFormatting>
  <conditionalFormatting sqref="B1555:F1555">
    <cfRule type="containsErrors" dxfId="84" priority="36">
      <formula>ISERROR(B1555)</formula>
    </cfRule>
  </conditionalFormatting>
  <conditionalFormatting sqref="B1604:F1604">
    <cfRule type="containsErrors" dxfId="83" priority="24">
      <formula>ISERROR(B1604)</formula>
    </cfRule>
  </conditionalFormatting>
  <conditionalFormatting sqref="B1653:F1653">
    <cfRule type="containsErrors" dxfId="82" priority="18">
      <formula>ISERROR(B1653)</formula>
    </cfRule>
  </conditionalFormatting>
  <conditionalFormatting sqref="B1705:F1712">
    <cfRule type="containsErrors" dxfId="81" priority="73">
      <formula>ISERROR(B1705)</formula>
    </cfRule>
  </conditionalFormatting>
  <conditionalFormatting sqref="B1754:F1761">
    <cfRule type="containsErrors" dxfId="80" priority="70">
      <formula>ISERROR(B1754)</formula>
    </cfRule>
  </conditionalFormatting>
  <conditionalFormatting sqref="B1803:F1810">
    <cfRule type="containsErrors" dxfId="79" priority="10">
      <formula>ISERROR(B1803)</formula>
    </cfRule>
  </conditionalFormatting>
  <conditionalFormatting sqref="B754:G755 H754:I757 C756:G756 B756:B757 E757:F757 B758:I792">
    <cfRule type="containsErrors" dxfId="78" priority="95">
      <formula>ISERROR(B754)</formula>
    </cfRule>
  </conditionalFormatting>
  <conditionalFormatting sqref="B803:G804 H803:I806 C805:G805 B805:B806 E806:F806 B807:I841">
    <cfRule type="containsErrors" dxfId="77" priority="93">
      <formula>ISERROR(B803)</formula>
    </cfRule>
  </conditionalFormatting>
  <conditionalFormatting sqref="B852:G853 H852:I855 C854:G854 B854:B855 E855:F855 B856:I890">
    <cfRule type="containsErrors" dxfId="76" priority="91">
      <formula>ISERROR(B852)</formula>
    </cfRule>
  </conditionalFormatting>
  <conditionalFormatting sqref="B1:I1 B2 B3:I43 B44 D44:I44 C61:I61 B61:B63 D62:I63 B706:G706 H706:I708 C707:G707 B707:B708 E708:F708 B709:I743 H911:I923 B919:G923 B924:I943 B973:I992 B1142:I1142 B1360:F1360 C1521:F1521">
    <cfRule type="containsErrors" dxfId="75" priority="114">
      <formula>ISERROR(B1)</formula>
    </cfRule>
  </conditionalFormatting>
  <conditionalFormatting sqref="B45:I60">
    <cfRule type="containsErrors" dxfId="74" priority="113">
      <formula>ISERROR(B45)</formula>
    </cfRule>
  </conditionalFormatting>
  <conditionalFormatting sqref="B64:I109">
    <cfRule type="containsErrors" dxfId="73" priority="111">
      <formula>ISERROR(B64)</formula>
    </cfRule>
  </conditionalFormatting>
  <conditionalFormatting sqref="B113:I151">
    <cfRule type="containsErrors" dxfId="72" priority="110">
      <formula>ISERROR(B113)</formula>
    </cfRule>
  </conditionalFormatting>
  <conditionalFormatting sqref="B153:I158">
    <cfRule type="containsErrors" dxfId="71" priority="107">
      <formula>ISERROR(B153)</formula>
    </cfRule>
  </conditionalFormatting>
  <conditionalFormatting sqref="B162:I198">
    <cfRule type="containsErrors" dxfId="70" priority="108">
      <formula>ISERROR(B162)</formula>
    </cfRule>
  </conditionalFormatting>
  <conditionalFormatting sqref="B205:I210">
    <cfRule type="containsErrors" dxfId="69" priority="104">
      <formula>ISERROR(B205)</formula>
    </cfRule>
  </conditionalFormatting>
  <conditionalFormatting sqref="B214:I250">
    <cfRule type="containsErrors" dxfId="68" priority="103">
      <formula>ISERROR(B214)</formula>
    </cfRule>
  </conditionalFormatting>
  <conditionalFormatting sqref="B254:I348">
    <cfRule type="containsErrors" dxfId="67" priority="102">
      <formula>ISERROR(B254)</formula>
    </cfRule>
  </conditionalFormatting>
  <conditionalFormatting sqref="B352:I397">
    <cfRule type="containsErrors" dxfId="66" priority="101">
      <formula>ISERROR(B352)</formula>
    </cfRule>
  </conditionalFormatting>
  <conditionalFormatting sqref="B401:I447">
    <cfRule type="containsErrors" dxfId="65" priority="100">
      <formula>ISERROR(B401)</formula>
    </cfRule>
  </conditionalFormatting>
  <conditionalFormatting sqref="B450:I497">
    <cfRule type="containsErrors" dxfId="64" priority="68">
      <formula>ISERROR(B450)</formula>
    </cfRule>
  </conditionalFormatting>
  <conditionalFormatting sqref="B499:I546">
    <cfRule type="containsErrors" dxfId="63" priority="99">
      <formula>ISERROR(B499)</formula>
    </cfRule>
  </conditionalFormatting>
  <conditionalFormatting sqref="B548:I594">
    <cfRule type="containsErrors" dxfId="62" priority="67">
      <formula>ISERROR(B548)</formula>
    </cfRule>
  </conditionalFormatting>
  <conditionalFormatting sqref="B600:I647">
    <cfRule type="containsErrors" dxfId="61" priority="98">
      <formula>ISERROR(B600)</formula>
    </cfRule>
  </conditionalFormatting>
  <conditionalFormatting sqref="B649:I696">
    <cfRule type="containsErrors" dxfId="60" priority="97">
      <formula>ISERROR(B649)</formula>
    </cfRule>
  </conditionalFormatting>
  <conditionalFormatting sqref="B698:I705">
    <cfRule type="containsErrors" dxfId="59" priority="96">
      <formula>ISERROR(B698)</formula>
    </cfRule>
  </conditionalFormatting>
  <conditionalFormatting sqref="B747:I753">
    <cfRule type="containsErrors" dxfId="58" priority="94">
      <formula>ISERROR(B747)</formula>
    </cfRule>
  </conditionalFormatting>
  <conditionalFormatting sqref="B796:I802">
    <cfRule type="containsErrors" dxfId="57" priority="92">
      <formula>ISERROR(B796)</formula>
    </cfRule>
  </conditionalFormatting>
  <conditionalFormatting sqref="B845:I851">
    <cfRule type="containsErrors" dxfId="56" priority="90">
      <formula>ISERROR(B845)</formula>
    </cfRule>
  </conditionalFormatting>
  <conditionalFormatting sqref="B897:I910">
    <cfRule type="containsErrors" dxfId="55" priority="89">
      <formula>ISERROR(B897)</formula>
    </cfRule>
  </conditionalFormatting>
  <conditionalFormatting sqref="B946:I959">
    <cfRule type="containsErrors" dxfId="54" priority="86">
      <formula>ISERROR(B946)</formula>
    </cfRule>
  </conditionalFormatting>
  <conditionalFormatting sqref="B998:I1010">
    <cfRule type="containsErrors" dxfId="53" priority="64">
      <formula>ISERROR(B998)</formula>
    </cfRule>
  </conditionalFormatting>
  <conditionalFormatting sqref="B1024:I1044">
    <cfRule type="containsErrors" dxfId="52" priority="1">
      <formula>ISERROR(B1024)</formula>
    </cfRule>
  </conditionalFormatting>
  <conditionalFormatting sqref="B1046:I1059">
    <cfRule type="containsErrors" dxfId="51" priority="61">
      <formula>ISERROR(B1046)</formula>
    </cfRule>
  </conditionalFormatting>
  <conditionalFormatting sqref="B1147:I1160">
    <cfRule type="containsErrors" dxfId="50" priority="83">
      <formula>ISERROR(B1147)</formula>
    </cfRule>
  </conditionalFormatting>
  <conditionalFormatting sqref="B1196:I1209">
    <cfRule type="containsErrors" dxfId="49" priority="80">
      <formula>ISERROR(B1196)</formula>
    </cfRule>
  </conditionalFormatting>
  <conditionalFormatting sqref="B1245:I1258">
    <cfRule type="containsErrors" dxfId="48" priority="77">
      <formula>ISERROR(B1245)</formula>
    </cfRule>
  </conditionalFormatting>
  <conditionalFormatting sqref="B1298:I1310">
    <cfRule type="containsErrors" dxfId="47" priority="53">
      <formula>ISERROR(B1298)</formula>
    </cfRule>
  </conditionalFormatting>
  <conditionalFormatting sqref="B1346:I1359">
    <cfRule type="containsErrors" dxfId="46" priority="50">
      <formula>ISERROR(B1346)</formula>
    </cfRule>
  </conditionalFormatting>
  <conditionalFormatting sqref="B1395:I1408">
    <cfRule type="containsErrors" dxfId="45" priority="39">
      <formula>ISERROR(B1395)</formula>
    </cfRule>
  </conditionalFormatting>
  <conditionalFormatting sqref="B1445:I1457">
    <cfRule type="containsErrors" dxfId="44" priority="44">
      <formula>ISERROR(B1445)</formula>
    </cfRule>
  </conditionalFormatting>
  <conditionalFormatting sqref="B1493:I1505">
    <cfRule type="containsErrors" dxfId="43" priority="25">
      <formula>ISERROR(B1493)</formula>
    </cfRule>
  </conditionalFormatting>
  <conditionalFormatting sqref="B1542:I1554">
    <cfRule type="containsErrors" dxfId="42" priority="33">
      <formula>ISERROR(B1542)</formula>
    </cfRule>
  </conditionalFormatting>
  <conditionalFormatting sqref="B1591:I1603">
    <cfRule type="containsErrors" dxfId="41" priority="21">
      <formula>ISERROR(B1591)</formula>
    </cfRule>
  </conditionalFormatting>
  <conditionalFormatting sqref="B1640:I1652">
    <cfRule type="containsErrors" dxfId="40" priority="15">
      <formula>ISERROR(B1640)</formula>
    </cfRule>
  </conditionalFormatting>
  <conditionalFormatting sqref="B1691:I1704">
    <cfRule type="containsErrors" dxfId="39" priority="74">
      <formula>ISERROR(B1691)</formula>
    </cfRule>
  </conditionalFormatting>
  <conditionalFormatting sqref="B1740:I1753">
    <cfRule type="containsErrors" dxfId="38" priority="71">
      <formula>ISERROR(B1740)</formula>
    </cfRule>
  </conditionalFormatting>
  <conditionalFormatting sqref="B1767:I1785">
    <cfRule type="containsErrors" dxfId="37" priority="69">
      <formula>ISERROR(B1767)</formula>
    </cfRule>
  </conditionalFormatting>
  <conditionalFormatting sqref="B1789:I1802">
    <cfRule type="containsErrors" dxfId="36" priority="11">
      <formula>ISERROR(B1789)</formula>
    </cfRule>
  </conditionalFormatting>
  <conditionalFormatting sqref="B1816:I1834">
    <cfRule type="containsErrors" dxfId="35" priority="9">
      <formula>ISERROR(B1816)</formula>
    </cfRule>
  </conditionalFormatting>
  <conditionalFormatting sqref="C1362:F1365">
    <cfRule type="containsErrors" dxfId="34" priority="49">
      <formula>ISERROR(C1362)</formula>
    </cfRule>
  </conditionalFormatting>
  <conditionalFormatting sqref="C1411:F1414">
    <cfRule type="containsErrors" dxfId="33" priority="38">
      <formula>ISERROR(C1411)</formula>
    </cfRule>
  </conditionalFormatting>
  <conditionalFormatting sqref="C1460:F1463">
    <cfRule type="containsErrors" dxfId="32" priority="43">
      <formula>ISERROR(C1460)</formula>
    </cfRule>
  </conditionalFormatting>
  <conditionalFormatting sqref="C1508:F1511">
    <cfRule type="containsErrors" dxfId="31" priority="27">
      <formula>ISERROR(C1508)</formula>
    </cfRule>
  </conditionalFormatting>
  <conditionalFormatting sqref="C1557:F1560">
    <cfRule type="containsErrors" dxfId="30" priority="32">
      <formula>ISERROR(C1557)</formula>
    </cfRule>
  </conditionalFormatting>
  <conditionalFormatting sqref="C1606:F1609">
    <cfRule type="containsErrors" dxfId="29" priority="20">
      <formula>ISERROR(C1606)</formula>
    </cfRule>
  </conditionalFormatting>
  <conditionalFormatting sqref="C1655:F1658">
    <cfRule type="containsErrors" dxfId="28" priority="14">
      <formula>ISERROR(C1655)</formula>
    </cfRule>
  </conditionalFormatting>
  <conditionalFormatting sqref="C110:I110 B110:B112 D111:I112">
    <cfRule type="containsErrors" dxfId="27" priority="112">
      <formula>ISERROR(B110)</formula>
    </cfRule>
  </conditionalFormatting>
  <conditionalFormatting sqref="C159:I159 B159:B161 D160:I161">
    <cfRule type="containsErrors" dxfId="26" priority="109">
      <formula>ISERROR(B159)</formula>
    </cfRule>
  </conditionalFormatting>
  <conditionalFormatting sqref="C211:I211 B211:B213 D212:I213">
    <cfRule type="containsErrors" dxfId="25" priority="105">
      <formula>ISERROR(B211)</formula>
    </cfRule>
  </conditionalFormatting>
  <conditionalFormatting sqref="F1361">
    <cfRule type="containsErrors" dxfId="24" priority="48">
      <formula>ISERROR(F1361)</formula>
    </cfRule>
  </conditionalFormatting>
  <conditionalFormatting sqref="F1410">
    <cfRule type="containsErrors" dxfId="23" priority="37">
      <formula>ISERROR(F1410)</formula>
    </cfRule>
  </conditionalFormatting>
  <conditionalFormatting sqref="F1459">
    <cfRule type="containsErrors" dxfId="22" priority="42">
      <formula>ISERROR(F1459)</formula>
    </cfRule>
  </conditionalFormatting>
  <conditionalFormatting sqref="F1507">
    <cfRule type="containsErrors" dxfId="21" priority="26">
      <formula>ISERROR(F1507)</formula>
    </cfRule>
  </conditionalFormatting>
  <conditionalFormatting sqref="F1556">
    <cfRule type="containsErrors" dxfId="20" priority="31">
      <formula>ISERROR(F1556)</formula>
    </cfRule>
  </conditionalFormatting>
  <conditionalFormatting sqref="F1605">
    <cfRule type="containsErrors" dxfId="19" priority="19">
      <formula>ISERROR(F1605)</formula>
    </cfRule>
  </conditionalFormatting>
  <conditionalFormatting sqref="F1654">
    <cfRule type="containsErrors" dxfId="18" priority="13">
      <formula>ISERROR(F1654)</formula>
    </cfRule>
  </conditionalFormatting>
  <conditionalFormatting sqref="H960:I972 B968:G972">
    <cfRule type="containsErrors" dxfId="17" priority="87">
      <formula>ISERROR(B960)</formula>
    </cfRule>
  </conditionalFormatting>
  <conditionalFormatting sqref="H1011:I1023 B1019:G1023">
    <cfRule type="containsErrors" dxfId="16" priority="66">
      <formula>ISERROR(B1011)</formula>
    </cfRule>
  </conditionalFormatting>
  <conditionalFormatting sqref="H1060:I1072 B1068:G1072 B1073:I1091">
    <cfRule type="containsErrors" dxfId="15" priority="62">
      <formula>ISERROR(B1060)</formula>
    </cfRule>
  </conditionalFormatting>
  <conditionalFormatting sqref="H1109:I1121 B1117:G1121 B1122:I1140">
    <cfRule type="containsErrors" dxfId="14" priority="59">
      <formula>ISERROR(B1109)</formula>
    </cfRule>
  </conditionalFormatting>
  <conditionalFormatting sqref="H1161:I1173 B1169:G1173 B1174:I1193">
    <cfRule type="containsErrors" dxfId="13" priority="84">
      <formula>ISERROR(B1161)</formula>
    </cfRule>
  </conditionalFormatting>
  <conditionalFormatting sqref="H1210:I1222 B1218:G1222 B1223:I1241">
    <cfRule type="containsErrors" dxfId="12" priority="81">
      <formula>ISERROR(B1210)</formula>
    </cfRule>
  </conditionalFormatting>
  <conditionalFormatting sqref="H1259:I1271 B1267:G1271 B1272:I1290">
    <cfRule type="containsErrors" dxfId="11" priority="78">
      <formula>ISERROR(B1259)</formula>
    </cfRule>
  </conditionalFormatting>
  <conditionalFormatting sqref="H1311:I1323 B1319:G1323 B1324:I1344">
    <cfRule type="containsErrors" dxfId="10" priority="55">
      <formula>ISERROR(B1311)</formula>
    </cfRule>
  </conditionalFormatting>
  <conditionalFormatting sqref="H1360:I1372 B1361:B1365 B1366:F1367 B1368:G1372 B1373:I1391">
    <cfRule type="containsErrors" dxfId="9" priority="51">
      <formula>ISERROR(B1360)</formula>
    </cfRule>
  </conditionalFormatting>
  <conditionalFormatting sqref="H1409:I1421 B1410:B1414 B1415:F1416 B1417:G1421 B1422:I1440">
    <cfRule type="containsErrors" dxfId="8" priority="40">
      <formula>ISERROR(B1409)</formula>
    </cfRule>
  </conditionalFormatting>
  <conditionalFormatting sqref="H1458:I1470 B1459:B1463 B1464:F1465 B1466:G1470 B1471:I1489">
    <cfRule type="containsErrors" dxfId="7" priority="46">
      <formula>ISERROR(B1458)</formula>
    </cfRule>
  </conditionalFormatting>
  <conditionalFormatting sqref="H1506:I1518 B1507:B1511 B1512:F1513 B1514:G1518 B1519:I1537">
    <cfRule type="containsErrors" dxfId="6" priority="29">
      <formula>ISERROR(B1506)</formula>
    </cfRule>
  </conditionalFormatting>
  <conditionalFormatting sqref="H1555:I1567 B1556:B1560 B1561:F1562 B1563:G1567 B1568:I1586">
    <cfRule type="containsErrors" dxfId="5" priority="35">
      <formula>ISERROR(B1555)</formula>
    </cfRule>
  </conditionalFormatting>
  <conditionalFormatting sqref="H1604:I1616 B1605:B1609 B1610:F1611 B1612:G1616 B1617:I1635">
    <cfRule type="containsErrors" dxfId="4" priority="23">
      <formula>ISERROR(B1604)</formula>
    </cfRule>
  </conditionalFormatting>
  <conditionalFormatting sqref="H1653:I1665 B1654:B1658 B1659:F1660 B1661:G1665 B1666:I1684">
    <cfRule type="containsErrors" dxfId="3" priority="17">
      <formula>ISERROR(B1653)</formula>
    </cfRule>
  </conditionalFormatting>
  <conditionalFormatting sqref="H1705:I1717 B1713:G1717 B1718:I1737">
    <cfRule type="containsErrors" dxfId="2" priority="75">
      <formula>ISERROR(B1705)</formula>
    </cfRule>
  </conditionalFormatting>
  <conditionalFormatting sqref="H1754:I1766 B1762:G1766">
    <cfRule type="containsErrors" dxfId="1" priority="72">
      <formula>ISERROR(B1754)</formula>
    </cfRule>
  </conditionalFormatting>
  <conditionalFormatting sqref="H1803:I1815 B1811:G1815">
    <cfRule type="containsErrors" dxfId="0" priority="12">
      <formula>ISERROR(B1803)</formula>
    </cfRule>
  </conditionalFormatting>
  <pageMargins left="0.7" right="0.7" top="0.75" bottom="0.75" header="0.3" footer="0.3"/>
  <pageSetup scale="56" fitToHeight="0" orientation="portrait" r:id="rId1"/>
  <rowBreaks count="35" manualBreakCount="35">
    <brk id="52" min="1" max="8" man="1"/>
    <brk id="101" min="1" max="8" man="1"/>
    <brk id="150" min="1" max="8" man="1"/>
    <brk id="199" min="1" max="8" man="1"/>
    <brk id="251" min="1" max="8" man="1"/>
    <brk id="300" min="1" max="8" man="1"/>
    <brk id="349" min="1" max="8" man="1"/>
    <brk id="398" min="1" max="8" man="1"/>
    <brk id="447" min="1" max="8" man="1"/>
    <brk id="496" min="1" max="8" man="1"/>
    <brk id="545" min="1" max="8" man="1"/>
    <brk id="594" min="1" max="8" man="1"/>
    <brk id="646" min="1" max="8" man="1"/>
    <brk id="695" min="1" max="8" man="1"/>
    <brk id="744" min="1" max="8" man="1"/>
    <brk id="793" min="1" max="8" man="1"/>
    <brk id="842" min="1" max="8" man="1"/>
    <brk id="891" min="1" max="8" man="1"/>
    <brk id="943" min="1" max="8" man="1"/>
    <brk id="991" min="1" max="8" man="1"/>
    <brk id="1043" min="1" max="8" man="1"/>
    <brk id="1092" min="1" max="8" man="1"/>
    <brk id="1141" min="1" max="8" man="1"/>
    <brk id="1193" min="1" max="8" man="1"/>
    <brk id="1242" min="1" max="8" man="1"/>
    <brk id="1291" min="1" max="8" man="1"/>
    <brk id="1343" min="1" max="8" man="1"/>
    <brk id="1392" min="1" max="8" man="1"/>
    <brk id="1441" min="1" max="8" man="1"/>
    <brk id="1538" min="1" max="8" man="1"/>
    <brk id="1587" min="1" max="8" man="1"/>
    <brk id="1636" min="1" max="8" man="1"/>
    <brk id="1685" min="1" max="8" man="1"/>
    <brk id="1737" min="1" max="8" man="1"/>
    <brk id="1786" min="1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1.1.11 LEONERA</vt:lpstr>
      <vt:lpstr>APU</vt:lpstr>
      <vt:lpstr>APU!Área_de_impresión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Isis Mar Aponte Ruiz</dc:creator>
  <cp:lastModifiedBy>user</cp:lastModifiedBy>
  <dcterms:created xsi:type="dcterms:W3CDTF">2023-01-20T02:50:27Z</dcterms:created>
  <dcterms:modified xsi:type="dcterms:W3CDTF">2023-08-15T21:17:07Z</dcterms:modified>
</cp:coreProperties>
</file>