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C:\Users\USUARIO\Desktop\PAVIMENTO AV. 2 CLL 34 Y 35\"/>
    </mc:Choice>
  </mc:AlternateContent>
  <xr:revisionPtr revIDLastSave="0" documentId="13_ncr:1_{FE7AD10F-0B81-4803-949D-943D744CB0B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4" i="1" l="1"/>
  <c r="F44" i="1" s="1"/>
  <c r="F45" i="1" s="1"/>
  <c r="E39" i="1"/>
  <c r="F39" i="1" s="1"/>
  <c r="E38" i="1"/>
  <c r="F38" i="1" s="1"/>
  <c r="F40" i="1" s="1"/>
  <c r="E33" i="1"/>
  <c r="E28" i="1"/>
  <c r="D28" i="1"/>
  <c r="E27" i="1"/>
  <c r="F27" i="1" s="1"/>
  <c r="D27" i="1"/>
  <c r="A27" i="1"/>
  <c r="A28" i="1" s="1"/>
  <c r="F26" i="1"/>
  <c r="E25" i="1"/>
  <c r="D25" i="1"/>
  <c r="E24" i="1"/>
  <c r="F24" i="1" s="1"/>
  <c r="D24" i="1"/>
  <c r="E23" i="1"/>
  <c r="D23" i="1"/>
  <c r="F23" i="1" s="1"/>
  <c r="A23" i="1"/>
  <c r="A24" i="1" s="1"/>
  <c r="A25" i="1" s="1"/>
  <c r="F22" i="1"/>
  <c r="E21" i="1"/>
  <c r="F21" i="1" s="1"/>
  <c r="D21" i="1"/>
  <c r="E20" i="1"/>
  <c r="F20" i="1" s="1"/>
  <c r="D20" i="1"/>
  <c r="E19" i="1"/>
  <c r="F19" i="1" s="1"/>
  <c r="D19" i="1"/>
  <c r="E18" i="1"/>
  <c r="F18" i="1" s="1"/>
  <c r="D18" i="1"/>
  <c r="E17" i="1"/>
  <c r="F17" i="1" s="1"/>
  <c r="D17" i="1"/>
  <c r="E16" i="1"/>
  <c r="F16" i="1" s="1"/>
  <c r="D16" i="1"/>
  <c r="E15" i="1"/>
  <c r="D15" i="1"/>
  <c r="A15" i="1"/>
  <c r="A16" i="1" s="1"/>
  <c r="A17" i="1" s="1"/>
  <c r="A18" i="1" s="1"/>
  <c r="A19" i="1" s="1"/>
  <c r="A20" i="1" s="1"/>
  <c r="A21" i="1" s="1"/>
  <c r="F14" i="1"/>
  <c r="E13" i="1"/>
  <c r="D13" i="1"/>
  <c r="E12" i="1"/>
  <c r="D12" i="1"/>
  <c r="E11" i="1"/>
  <c r="F11" i="1" s="1"/>
  <c r="D11" i="1"/>
  <c r="E10" i="1"/>
  <c r="D10" i="1"/>
  <c r="E9" i="1"/>
  <c r="D9" i="1"/>
  <c r="A9" i="1"/>
  <c r="A10" i="1" s="1"/>
  <c r="A11" i="1" s="1"/>
  <c r="A12" i="1" s="1"/>
  <c r="A13" i="1" s="1"/>
  <c r="F8" i="1"/>
  <c r="E7" i="1"/>
  <c r="D7" i="1"/>
  <c r="F9" i="1" l="1"/>
  <c r="F25" i="1"/>
  <c r="F15" i="1"/>
  <c r="F10" i="1"/>
  <c r="F12" i="1"/>
  <c r="F28" i="1"/>
  <c r="F7" i="1"/>
  <c r="F13" i="1"/>
  <c r="F29" i="1"/>
  <c r="F32" i="1" l="1"/>
  <c r="F31" i="1"/>
  <c r="F30" i="1"/>
  <c r="F33" i="1" s="1"/>
  <c r="F34" i="1"/>
  <c r="F47" i="1" s="1"/>
</calcChain>
</file>

<file path=xl/sharedStrings.xml><?xml version="1.0" encoding="utf-8"?>
<sst xmlns="http://schemas.openxmlformats.org/spreadsheetml/2006/main" count="76" uniqueCount="52">
  <si>
    <t>PAVIMENTACIÓN EN CONCRETO RIGIDO DE LA VIA AVENIDA 2E ENTRE CALLE 34 Y 35, INCLUYE INTERSECCION CON LA CALLE 35 EN EL BARRIO DOCE DE OCTUBRE DEL MUNICIPIO DE LOS PATIOS, NORTE DE SANTANDER</t>
  </si>
  <si>
    <t xml:space="preserve">ITEM </t>
  </si>
  <si>
    <t>DESCRIPCION</t>
  </si>
  <si>
    <t xml:space="preserve">UND </t>
  </si>
  <si>
    <t>CANT.</t>
  </si>
  <si>
    <t xml:space="preserve">VR. UNIT </t>
  </si>
  <si>
    <t xml:space="preserve">VR Total </t>
  </si>
  <si>
    <t>PRELIMINARES</t>
  </si>
  <si>
    <t>LOCALIZACIÓN, REPLANTEO Y NIVELACIÓN</t>
  </si>
  <si>
    <t>M2</t>
  </si>
  <si>
    <t>DEMOLICIONES Y EXCAVACIONES</t>
  </si>
  <si>
    <t>DEMOLICIÓN DE PAVIMENTO ASFALTICO E= ENTRE 0,05 Y 0.10m</t>
  </si>
  <si>
    <t>DEMOLICIÓN DE PAVIMENTO EN CONCRETO E= ENTRE 0,10 Y 0.15m</t>
  </si>
  <si>
    <t>DEMOLICION DE SARDINEL EN MAL ESTADO</t>
  </si>
  <si>
    <t>ML</t>
  </si>
  <si>
    <t>EXCAVACIÓN MANUAL EN TERRENO HETEREOGENEO</t>
  </si>
  <si>
    <t>M3</t>
  </si>
  <si>
    <t>EXCAVACIÓN A MAQUINA, PROFUNDIDAD ENTRE 0 Y 20 cm.</t>
  </si>
  <si>
    <t>ESTRUCTURA , SARDINEL Y PAVIMENTO</t>
  </si>
  <si>
    <t>CONFORMACION Y COMPACTACION DE SUBRASANTE</t>
  </si>
  <si>
    <t>SUMINISTRO E INSTALACION DE GEOTEXTIL NT 1600</t>
  </si>
  <si>
    <t>BASE GRANULAR COMPACTADA MECANICAMENTE</t>
  </si>
  <si>
    <t>SARDINEL EN CONCRETO H=40 cm, ANCHO PROMEDIO =15 cm 21 MPA</t>
  </si>
  <si>
    <t xml:space="preserve">ACERO DE REFUERZO,  PARA LA CONSTRUCCION DE PAVIMENTO </t>
  </si>
  <si>
    <t>KG</t>
  </si>
  <si>
    <t>PAVIMENTO EN CONCRETO HIDRÁULICO MÓDULO DE ROTURA MR 45 KG/CM2 , INCLUYE TRANSPORTE 30 km, Esp=0,18 m</t>
  </si>
  <si>
    <t xml:space="preserve">JUNTAS DE DILATACIONES TRANSVERSALES Y LONGITUDINALES, INCLUYE CORTE DE PAVIMENTO + CORDÓN + SELLANTE EPÓXICO AUTONIVELANTE </t>
  </si>
  <si>
    <t>OBRAS COMPLEMENTARIAS</t>
  </si>
  <si>
    <t>DEMOLICION Y RECONSTRUCCION DE CORONA DE POZOS DE INSPECCION EN CONCRETO DE 21 MPA</t>
  </si>
  <si>
    <t>UND</t>
  </si>
  <si>
    <t>REPARACION DE DOMICILIARIAS DE ALCANTARILLADO EN TUBERIA DE 3" O 4 " PVC SANITARIO</t>
  </si>
  <si>
    <t>REPARACION DE DOMICILIARIAS DE ACUEDUCTO AFECTADAS POR EL PROYECTO EN TUBERIA DE 1/2" O DE 3/4" PVC</t>
  </si>
  <si>
    <t>BARRIDO Y DISPOSICION FINAL</t>
  </si>
  <si>
    <t>BARRIDO DE AREA DE INTERVENCION EN PAVIMENTOS</t>
  </si>
  <si>
    <t>m2</t>
  </si>
  <si>
    <t>RETIRO DE SOBRANTES (INCLUYE ESCOMBRERA)</t>
  </si>
  <si>
    <t>COSTOS DIRECTOS</t>
  </si>
  <si>
    <t>ADMINISTRACION</t>
  </si>
  <si>
    <t xml:space="preserve">IMPREVISTOS </t>
  </si>
  <si>
    <t>UTILIDAD</t>
  </si>
  <si>
    <t xml:space="preserve">TOTAL PRESUPUESTO DE OBRA </t>
  </si>
  <si>
    <t xml:space="preserve">PLAN DE GESTION INTEGRAL DE OBRA - PLAN DE MANEJO AMBIENTAL </t>
  </si>
  <si>
    <t>ITEM</t>
  </si>
  <si>
    <t>CANT</t>
  </si>
  <si>
    <t>VR. UNITARIO</t>
  </si>
  <si>
    <t>VR. PARCIAL</t>
  </si>
  <si>
    <t>PLAN DE GESTION INTEGRAL DE OBRA</t>
  </si>
  <si>
    <t xml:space="preserve">PLAN DE MANEJO AMBIENTAL (INCLUYE PERMISO TIPO AMBIENTAL) </t>
  </si>
  <si>
    <t>TOTAL IMPLEMENTACION (PGIO + PMA)</t>
  </si>
  <si>
    <t>PLAN DE MANEJO DE TRANSITO</t>
  </si>
  <si>
    <t>TOTAL PLAN DE MANEJO DE TRANSITO</t>
  </si>
  <si>
    <t>TOTAL PRESUPUESTO DE OBRA + PGIO + PMA + PMT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</si>
</sst>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"/>
    <numFmt numFmtId="165" formatCode="&quot;$&quot;\ #,##0"/>
    <numFmt numFmtId="166" formatCode="_-* #,##0_-;\-* #,##0_-;_-* &quot;-&quot;??_-;_-@_-"/>
    <numFmt numFmtId="167" formatCode="_-* #,##0.00\ _€_-;\-* #,##0.00\ _€_-;_-* &quot;-&quot;??\ _€_-;_-@_-"/>
    <numFmt numFmtId="168" formatCode="_-* #,##0.0\ _€_-;\-* #,##0.0\ _€_-;_-* &quot;-&quot;??\ _€_-;_-@_-"/>
    <numFmt numFmtId="169" formatCode="&quot;$&quot;\ #,##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0" fontId="4" fillId="0" borderId="0"/>
    <xf numFmtId="167" fontId="1" fillId="0" borderId="0" applyFont="0" applyFill="0" applyBorder="0" applyAlignment="0" applyProtection="0"/>
    <xf numFmtId="0" fontId="1" fillId="0" borderId="0"/>
  </cellStyleXfs>
  <cellXfs count="113">
    <xf numFmtId="0" fontId="0" fillId="0" borderId="0" xfId="0"/>
    <xf numFmtId="43" fontId="2" fillId="0" borderId="0" xfId="1" applyFont="1" applyFill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43" fontId="2" fillId="0" borderId="0" xfId="1" applyFont="1" applyFill="1" applyAlignment="1">
      <alignment horizontal="center" vertical="center"/>
    </xf>
    <xf numFmtId="164" fontId="2" fillId="0" borderId="0" xfId="2" applyNumberFormat="1" applyFont="1" applyFill="1" applyAlignment="1">
      <alignment horizontal="right"/>
    </xf>
    <xf numFmtId="165" fontId="2" fillId="0" borderId="0" xfId="2" applyNumberFormat="1" applyFont="1" applyFill="1" applyAlignment="1">
      <alignment horizontal="right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166" fontId="3" fillId="0" borderId="4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66" fontId="2" fillId="0" borderId="0" xfId="1" applyNumberFormat="1" applyFont="1" applyFill="1" applyBorder="1" applyAlignment="1">
      <alignment horizontal="center"/>
    </xf>
    <xf numFmtId="43" fontId="3" fillId="0" borderId="7" xfId="1" applyFont="1" applyFill="1" applyBorder="1" applyAlignment="1" applyProtection="1">
      <alignment horizontal="center" vertical="center"/>
      <protection locked="0"/>
    </xf>
    <xf numFmtId="0" fontId="3" fillId="0" borderId="8" xfId="4" applyFont="1" applyBorder="1" applyAlignment="1" applyProtection="1">
      <alignment horizontal="left" vertical="center"/>
      <protection locked="0"/>
    </xf>
    <xf numFmtId="0" fontId="3" fillId="0" borderId="8" xfId="4" applyFont="1" applyBorder="1" applyAlignment="1" applyProtection="1">
      <alignment horizontal="center" vertical="center"/>
      <protection locked="0"/>
    </xf>
    <xf numFmtId="43" fontId="3" fillId="0" borderId="8" xfId="1" applyFont="1" applyFill="1" applyBorder="1" applyAlignment="1" applyProtection="1">
      <alignment horizontal="center" vertical="center"/>
      <protection locked="0"/>
    </xf>
    <xf numFmtId="164" fontId="3" fillId="0" borderId="8" xfId="2" applyNumberFormat="1" applyFont="1" applyFill="1" applyBorder="1" applyAlignment="1" applyProtection="1">
      <alignment horizontal="right" vertical="center"/>
      <protection locked="0"/>
    </xf>
    <xf numFmtId="165" fontId="3" fillId="0" borderId="9" xfId="2" applyNumberFormat="1" applyFont="1" applyFill="1" applyBorder="1" applyAlignment="1" applyProtection="1">
      <alignment horizontal="right" vertical="center" wrapText="1"/>
      <protection locked="0"/>
    </xf>
    <xf numFmtId="43" fontId="3" fillId="0" borderId="10" xfId="1" applyFont="1" applyFill="1" applyBorder="1" applyAlignment="1">
      <alignment horizontal="center" vertical="center" wrapText="1"/>
    </xf>
    <xf numFmtId="0" fontId="3" fillId="0" borderId="11" xfId="5" applyFont="1" applyBorder="1" applyAlignment="1">
      <alignment horizontal="left" vertical="center"/>
    </xf>
    <xf numFmtId="0" fontId="2" fillId="0" borderId="11" xfId="5" applyFont="1" applyBorder="1" applyAlignment="1">
      <alignment horizontal="center" vertical="center" wrapText="1"/>
    </xf>
    <xf numFmtId="43" fontId="2" fillId="0" borderId="11" xfId="1" applyFont="1" applyFill="1" applyBorder="1" applyAlignment="1">
      <alignment horizontal="center" vertical="center" wrapText="1"/>
    </xf>
    <xf numFmtId="164" fontId="2" fillId="0" borderId="11" xfId="2" applyNumberFormat="1" applyFont="1" applyFill="1" applyBorder="1" applyAlignment="1">
      <alignment horizontal="right" vertical="center" wrapText="1"/>
    </xf>
    <xf numFmtId="165" fontId="3" fillId="0" borderId="12" xfId="2" applyNumberFormat="1" applyFont="1" applyFill="1" applyBorder="1" applyAlignment="1">
      <alignment horizontal="right" vertical="center" wrapText="1"/>
    </xf>
    <xf numFmtId="43" fontId="2" fillId="0" borderId="13" xfId="1" applyFont="1" applyFill="1" applyBorder="1" applyAlignment="1">
      <alignment horizontal="center" vertical="center" wrapText="1"/>
    </xf>
    <xf numFmtId="0" fontId="2" fillId="0" borderId="14" xfId="5" applyFont="1" applyBorder="1" applyAlignment="1">
      <alignment horizontal="left" vertical="center" wrapText="1"/>
    </xf>
    <xf numFmtId="0" fontId="2" fillId="0" borderId="14" xfId="5" applyFont="1" applyBorder="1" applyAlignment="1">
      <alignment horizontal="center" vertical="center" wrapText="1"/>
    </xf>
    <xf numFmtId="43" fontId="2" fillId="0" borderId="14" xfId="1" applyFont="1" applyFill="1" applyBorder="1" applyAlignment="1">
      <alignment horizontal="center" vertical="center" wrapText="1"/>
    </xf>
    <xf numFmtId="164" fontId="2" fillId="0" borderId="14" xfId="2" applyNumberFormat="1" applyFont="1" applyFill="1" applyBorder="1" applyAlignment="1">
      <alignment horizontal="right" vertical="center" wrapText="1"/>
    </xf>
    <xf numFmtId="165" fontId="2" fillId="0" borderId="15" xfId="2" applyNumberFormat="1" applyFont="1" applyFill="1" applyBorder="1" applyAlignment="1">
      <alignment horizontal="right" vertical="center"/>
    </xf>
    <xf numFmtId="43" fontId="3" fillId="0" borderId="13" xfId="1" applyFont="1" applyFill="1" applyBorder="1" applyAlignment="1">
      <alignment horizontal="center" wrapText="1"/>
    </xf>
    <xf numFmtId="168" fontId="3" fillId="0" borderId="14" xfId="6" applyNumberFormat="1" applyFont="1" applyFill="1" applyBorder="1" applyAlignment="1">
      <alignment horizontal="left" wrapText="1"/>
    </xf>
    <xf numFmtId="168" fontId="3" fillId="0" borderId="14" xfId="6" applyNumberFormat="1" applyFont="1" applyFill="1" applyBorder="1" applyAlignment="1">
      <alignment horizontal="center" vertical="center" wrapText="1"/>
    </xf>
    <xf numFmtId="43" fontId="2" fillId="0" borderId="14" xfId="1" applyFont="1" applyFill="1" applyBorder="1" applyAlignment="1">
      <alignment horizontal="center" vertical="center"/>
    </xf>
    <xf numFmtId="164" fontId="3" fillId="0" borderId="14" xfId="2" applyNumberFormat="1" applyFont="1" applyFill="1" applyBorder="1" applyAlignment="1">
      <alignment horizontal="right" wrapText="1"/>
    </xf>
    <xf numFmtId="43" fontId="2" fillId="0" borderId="13" xfId="6" applyNumberFormat="1" applyFont="1" applyFill="1" applyBorder="1" applyAlignment="1">
      <alignment horizontal="center" wrapText="1"/>
    </xf>
    <xf numFmtId="168" fontId="2" fillId="0" borderId="14" xfId="6" applyNumberFormat="1" applyFont="1" applyFill="1" applyBorder="1" applyAlignment="1">
      <alignment horizontal="left" wrapText="1"/>
    </xf>
    <xf numFmtId="168" fontId="2" fillId="0" borderId="14" xfId="6" applyNumberFormat="1" applyFont="1" applyFill="1" applyBorder="1" applyAlignment="1">
      <alignment horizontal="center" vertical="center" wrapText="1"/>
    </xf>
    <xf numFmtId="164" fontId="2" fillId="0" borderId="14" xfId="2" applyNumberFormat="1" applyFont="1" applyFill="1" applyBorder="1" applyAlignment="1">
      <alignment horizontal="right" wrapText="1"/>
    </xf>
    <xf numFmtId="168" fontId="2" fillId="0" borderId="14" xfId="5" applyNumberFormat="1" applyFont="1" applyBorder="1" applyAlignment="1">
      <alignment horizontal="center" vertical="center" wrapText="1"/>
    </xf>
    <xf numFmtId="164" fontId="2" fillId="0" borderId="14" xfId="2" applyNumberFormat="1" applyFont="1" applyFill="1" applyBorder="1" applyAlignment="1">
      <alignment horizontal="right" vertical="center"/>
    </xf>
    <xf numFmtId="43" fontId="3" fillId="0" borderId="13" xfId="6" applyNumberFormat="1" applyFont="1" applyFill="1" applyBorder="1" applyAlignment="1">
      <alignment horizontal="center" wrapText="1"/>
    </xf>
    <xf numFmtId="43" fontId="3" fillId="0" borderId="14" xfId="1" applyFont="1" applyFill="1" applyBorder="1" applyAlignment="1">
      <alignment horizontal="center" vertical="center" wrapText="1"/>
    </xf>
    <xf numFmtId="168" fontId="2" fillId="0" borderId="14" xfId="6" applyNumberFormat="1" applyFont="1" applyFill="1" applyBorder="1" applyAlignment="1">
      <alignment horizontal="left" vertical="center" wrapText="1"/>
    </xf>
    <xf numFmtId="164" fontId="2" fillId="0" borderId="14" xfId="2" applyNumberFormat="1" applyFont="1" applyFill="1" applyBorder="1" applyAlignment="1">
      <alignment horizontal="right"/>
    </xf>
    <xf numFmtId="164" fontId="2" fillId="0" borderId="0" xfId="2" applyNumberFormat="1" applyFont="1" applyFill="1" applyAlignment="1">
      <alignment horizontal="right" vertical="center"/>
    </xf>
    <xf numFmtId="43" fontId="3" fillId="0" borderId="16" xfId="1" applyFont="1" applyFill="1" applyBorder="1" applyAlignment="1">
      <alignment horizontal="center" vertical="center" wrapText="1"/>
    </xf>
    <xf numFmtId="164" fontId="3" fillId="0" borderId="16" xfId="2" applyNumberFormat="1" applyFont="1" applyFill="1" applyBorder="1" applyAlignment="1">
      <alignment horizontal="right" wrapText="1"/>
    </xf>
    <xf numFmtId="168" fontId="2" fillId="0" borderId="16" xfId="6" applyNumberFormat="1" applyFont="1" applyFill="1" applyBorder="1" applyAlignment="1">
      <alignment horizontal="left" wrapText="1"/>
    </xf>
    <xf numFmtId="168" fontId="2" fillId="0" borderId="17" xfId="6" applyNumberFormat="1" applyFont="1" applyFill="1" applyBorder="1" applyAlignment="1">
      <alignment horizontal="center" vertical="center" wrapText="1"/>
    </xf>
    <xf numFmtId="43" fontId="2" fillId="0" borderId="18" xfId="6" applyNumberFormat="1" applyFont="1" applyFill="1" applyBorder="1" applyAlignment="1">
      <alignment horizontal="center" wrapText="1"/>
    </xf>
    <xf numFmtId="0" fontId="2" fillId="0" borderId="19" xfId="5" applyFont="1" applyBorder="1" applyAlignment="1">
      <alignment horizontal="left" vertical="center" wrapText="1"/>
    </xf>
    <xf numFmtId="0" fontId="2" fillId="0" borderId="19" xfId="5" applyFont="1" applyBorder="1" applyAlignment="1">
      <alignment horizontal="center" vertical="center" wrapText="1"/>
    </xf>
    <xf numFmtId="43" fontId="2" fillId="0" borderId="20" xfId="1" applyFont="1" applyFill="1" applyBorder="1" applyAlignment="1">
      <alignment horizontal="center" vertical="center" wrapText="1"/>
    </xf>
    <xf numFmtId="169" fontId="2" fillId="0" borderId="21" xfId="0" applyNumberFormat="1" applyFont="1" applyBorder="1" applyAlignment="1">
      <alignment horizontal="right" vertical="center"/>
    </xf>
    <xf numFmtId="165" fontId="2" fillId="0" borderId="22" xfId="2" applyNumberFormat="1" applyFont="1" applyFill="1" applyBorder="1" applyAlignment="1">
      <alignment horizontal="right" vertical="center"/>
    </xf>
    <xf numFmtId="43" fontId="2" fillId="0" borderId="23" xfId="1" applyFont="1" applyFill="1" applyBorder="1" applyAlignment="1">
      <alignment horizontal="center"/>
    </xf>
    <xf numFmtId="0" fontId="3" fillId="0" borderId="24" xfId="4" applyFont="1" applyBorder="1" applyAlignment="1" applyProtection="1">
      <alignment horizontal="center" vertical="top" wrapText="1"/>
      <protection locked="0"/>
    </xf>
    <xf numFmtId="165" fontId="3" fillId="0" borderId="25" xfId="2" applyNumberFormat="1" applyFont="1" applyFill="1" applyBorder="1" applyAlignment="1" applyProtection="1">
      <alignment horizontal="right" vertical="top" wrapText="1"/>
      <protection locked="0"/>
    </xf>
    <xf numFmtId="43" fontId="2" fillId="0" borderId="13" xfId="1" applyFont="1" applyFill="1" applyBorder="1" applyAlignment="1">
      <alignment horizontal="center"/>
    </xf>
    <xf numFmtId="10" fontId="2" fillId="0" borderId="14" xfId="3" applyNumberFormat="1" applyFont="1" applyFill="1" applyBorder="1" applyAlignment="1">
      <alignment horizontal="right" vertical="center"/>
    </xf>
    <xf numFmtId="10" fontId="2" fillId="0" borderId="14" xfId="3" applyNumberFormat="1" applyFont="1" applyFill="1" applyBorder="1" applyAlignment="1">
      <alignment horizontal="center" vertical="center"/>
    </xf>
    <xf numFmtId="9" fontId="2" fillId="0" borderId="14" xfId="3" applyFont="1" applyFill="1" applyBorder="1" applyAlignment="1">
      <alignment horizontal="right"/>
    </xf>
    <xf numFmtId="165" fontId="2" fillId="0" borderId="15" xfId="2" applyNumberFormat="1" applyFont="1" applyFill="1" applyBorder="1" applyAlignment="1">
      <alignment horizontal="right"/>
    </xf>
    <xf numFmtId="10" fontId="2" fillId="0" borderId="14" xfId="3" applyNumberFormat="1" applyFont="1" applyFill="1" applyBorder="1" applyAlignment="1" applyProtection="1">
      <alignment horizontal="right" vertical="center"/>
      <protection locked="0"/>
    </xf>
    <xf numFmtId="10" fontId="2" fillId="0" borderId="14" xfId="3" applyNumberFormat="1" applyFont="1" applyFill="1" applyBorder="1" applyAlignment="1" applyProtection="1">
      <alignment horizontal="center" vertical="center"/>
      <protection locked="0"/>
    </xf>
    <xf numFmtId="10" fontId="2" fillId="0" borderId="14" xfId="3" applyNumberFormat="1" applyFont="1" applyFill="1" applyBorder="1" applyAlignment="1" applyProtection="1">
      <alignment horizontal="center" vertical="center" wrapText="1"/>
      <protection locked="0"/>
    </xf>
    <xf numFmtId="9" fontId="2" fillId="0" borderId="14" xfId="3" applyFont="1" applyFill="1" applyBorder="1" applyAlignment="1" applyProtection="1">
      <alignment horizontal="right" vertical="center"/>
      <protection locked="0"/>
    </xf>
    <xf numFmtId="43" fontId="3" fillId="0" borderId="13" xfId="1" applyFont="1" applyFill="1" applyBorder="1" applyAlignment="1">
      <alignment horizontal="center"/>
    </xf>
    <xf numFmtId="10" fontId="3" fillId="0" borderId="14" xfId="3" applyNumberFormat="1" applyFont="1" applyFill="1" applyBorder="1" applyAlignment="1" applyProtection="1">
      <alignment horizontal="left" vertical="center"/>
      <protection locked="0"/>
    </xf>
    <xf numFmtId="10" fontId="3" fillId="0" borderId="14" xfId="3" applyNumberFormat="1" applyFont="1" applyFill="1" applyBorder="1" applyAlignment="1" applyProtection="1">
      <alignment horizontal="center" vertical="center"/>
      <protection locked="0"/>
    </xf>
    <xf numFmtId="9" fontId="3" fillId="0" borderId="14" xfId="3" applyFont="1" applyFill="1" applyBorder="1" applyAlignment="1">
      <alignment horizontal="right" vertical="center"/>
    </xf>
    <xf numFmtId="165" fontId="3" fillId="0" borderId="15" xfId="2" applyNumberFormat="1" applyFont="1" applyFill="1" applyBorder="1" applyAlignment="1" applyProtection="1">
      <alignment horizontal="right" vertical="center"/>
      <protection locked="0"/>
    </xf>
    <xf numFmtId="43" fontId="2" fillId="0" borderId="26" xfId="1" applyFont="1" applyFill="1" applyBorder="1" applyAlignment="1">
      <alignment horizontal="center"/>
    </xf>
    <xf numFmtId="10" fontId="3" fillId="0" borderId="16" xfId="3" applyNumberFormat="1" applyFont="1" applyFill="1" applyBorder="1" applyAlignment="1" applyProtection="1">
      <alignment horizontal="center" vertical="center" wrapText="1"/>
      <protection locked="0"/>
    </xf>
    <xf numFmtId="43" fontId="2" fillId="0" borderId="14" xfId="1" applyFont="1" applyFill="1" applyBorder="1" applyAlignment="1">
      <alignment horizontal="center"/>
    </xf>
    <xf numFmtId="43" fontId="5" fillId="0" borderId="14" xfId="1" applyFont="1" applyFill="1" applyBorder="1" applyAlignment="1">
      <alignment horizontal="center" vertical="center"/>
    </xf>
    <xf numFmtId="43" fontId="2" fillId="0" borderId="14" xfId="1" applyFont="1" applyFill="1" applyBorder="1" applyAlignment="1">
      <alignment vertical="center"/>
    </xf>
    <xf numFmtId="43" fontId="2" fillId="0" borderId="30" xfId="1" applyFont="1" applyFill="1" applyBorder="1" applyAlignment="1">
      <alignment horizontal="center"/>
    </xf>
    <xf numFmtId="43" fontId="2" fillId="0" borderId="28" xfId="1" applyFont="1" applyFill="1" applyBorder="1" applyAlignment="1">
      <alignment horizontal="center"/>
    </xf>
    <xf numFmtId="43" fontId="2" fillId="0" borderId="31" xfId="1" applyFont="1" applyFill="1" applyBorder="1" applyAlignment="1">
      <alignment horizontal="center"/>
    </xf>
    <xf numFmtId="43" fontId="3" fillId="0" borderId="30" xfId="1" applyFont="1" applyFill="1" applyBorder="1" applyAlignment="1">
      <alignment horizontal="center"/>
    </xf>
    <xf numFmtId="43" fontId="3" fillId="0" borderId="28" xfId="1" applyFont="1" applyFill="1" applyBorder="1" applyAlignment="1">
      <alignment horizontal="center"/>
    </xf>
    <xf numFmtId="43" fontId="3" fillId="0" borderId="29" xfId="1" applyFont="1" applyFill="1" applyBorder="1" applyAlignment="1">
      <alignment horizontal="center"/>
    </xf>
    <xf numFmtId="165" fontId="3" fillId="0" borderId="25" xfId="2" applyNumberFormat="1" applyFont="1" applyFill="1" applyBorder="1" applyAlignment="1">
      <alignment horizontal="right"/>
    </xf>
    <xf numFmtId="43" fontId="2" fillId="0" borderId="32" xfId="1" applyFont="1" applyFill="1" applyBorder="1" applyAlignment="1">
      <alignment horizontal="center"/>
    </xf>
    <xf numFmtId="43" fontId="2" fillId="0" borderId="33" xfId="1" applyFont="1" applyFill="1" applyBorder="1" applyAlignment="1">
      <alignment horizontal="center"/>
    </xf>
    <xf numFmtId="43" fontId="2" fillId="0" borderId="34" xfId="1" applyFont="1" applyFill="1" applyBorder="1" applyAlignment="1">
      <alignment horizontal="center"/>
    </xf>
    <xf numFmtId="165" fontId="3" fillId="0" borderId="27" xfId="2" applyNumberFormat="1" applyFont="1" applyFill="1" applyBorder="1" applyAlignment="1" applyProtection="1">
      <alignment horizontal="right" vertical="center" wrapText="1"/>
      <protection locked="0"/>
    </xf>
    <xf numFmtId="0" fontId="5" fillId="0" borderId="28" xfId="7" applyFont="1" applyFill="1" applyBorder="1" applyAlignment="1">
      <alignment horizontal="center" vertical="center"/>
    </xf>
    <xf numFmtId="0" fontId="5" fillId="0" borderId="14" xfId="7" applyFont="1" applyFill="1" applyBorder="1" applyAlignment="1">
      <alignment horizontal="center" vertical="center"/>
    </xf>
    <xf numFmtId="0" fontId="6" fillId="0" borderId="14" xfId="7" applyFont="1" applyFill="1" applyBorder="1" applyAlignment="1">
      <alignment vertical="center" wrapText="1"/>
    </xf>
    <xf numFmtId="0" fontId="6" fillId="0" borderId="14" xfId="7" applyFont="1" applyFill="1" applyBorder="1" applyAlignment="1">
      <alignment horizontal="center" vertical="center"/>
    </xf>
    <xf numFmtId="2" fontId="6" fillId="0" borderId="14" xfId="7" applyNumberFormat="1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43" fontId="2" fillId="0" borderId="10" xfId="1" applyFont="1" applyFill="1" applyBorder="1" applyAlignment="1">
      <alignment horizontal="center"/>
    </xf>
    <xf numFmtId="43" fontId="2" fillId="0" borderId="11" xfId="1" applyFont="1" applyFill="1" applyBorder="1" applyAlignment="1">
      <alignment horizontal="center"/>
    </xf>
    <xf numFmtId="43" fontId="2" fillId="0" borderId="12" xfId="1" applyFont="1" applyFill="1" applyBorder="1" applyAlignment="1">
      <alignment horizontal="center"/>
    </xf>
    <xf numFmtId="0" fontId="5" fillId="0" borderId="30" xfId="7" applyFont="1" applyFill="1" applyBorder="1" applyAlignment="1">
      <alignment horizontal="center" vertical="center"/>
    </xf>
    <xf numFmtId="0" fontId="5" fillId="0" borderId="31" xfId="7" applyFont="1" applyFill="1" applyBorder="1" applyAlignment="1">
      <alignment horizontal="center" vertical="center"/>
    </xf>
    <xf numFmtId="0" fontId="5" fillId="0" borderId="30" xfId="7" applyFont="1" applyFill="1" applyBorder="1" applyAlignment="1">
      <alignment horizontal="center" vertical="center"/>
    </xf>
    <xf numFmtId="43" fontId="5" fillId="0" borderId="15" xfId="1" applyFont="1" applyFill="1" applyBorder="1" applyAlignment="1">
      <alignment horizontal="center" vertical="center"/>
    </xf>
    <xf numFmtId="0" fontId="6" fillId="0" borderId="30" xfId="7" applyFont="1" applyFill="1" applyBorder="1" applyAlignment="1">
      <alignment vertical="center"/>
    </xf>
    <xf numFmtId="43" fontId="6" fillId="0" borderId="15" xfId="1" applyFont="1" applyFill="1" applyBorder="1" applyAlignment="1">
      <alignment vertical="center"/>
    </xf>
    <xf numFmtId="0" fontId="5" fillId="0" borderId="30" xfId="0" applyFont="1" applyFill="1" applyBorder="1" applyAlignment="1">
      <alignment horizontal="center" vertical="center"/>
    </xf>
    <xf numFmtId="43" fontId="5" fillId="0" borderId="15" xfId="0" applyNumberFormat="1" applyFont="1" applyFill="1" applyBorder="1" applyAlignment="1">
      <alignment horizontal="center" vertical="center"/>
    </xf>
    <xf numFmtId="43" fontId="2" fillId="0" borderId="13" xfId="1" applyFont="1" applyFill="1" applyBorder="1" applyAlignment="1">
      <alignment horizontal="center"/>
    </xf>
    <xf numFmtId="43" fontId="2" fillId="0" borderId="15" xfId="1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 vertical="center"/>
    </xf>
  </cellXfs>
  <cellStyles count="8">
    <cellStyle name="Millares" xfId="1" builtinId="3"/>
    <cellStyle name="Millares 3" xfId="6" xr:uid="{3149FDE7-442A-4C83-B1C3-59593BED3EAF}"/>
    <cellStyle name="Moneda" xfId="2" builtinId="4"/>
    <cellStyle name="Normal" xfId="0" builtinId="0"/>
    <cellStyle name="Normal 2 2" xfId="5" xr:uid="{758227EA-BA0C-46B8-A0CA-B9FD9DE2E843}"/>
    <cellStyle name="Normal 3" xfId="7" xr:uid="{F90C2453-A130-471E-A7A4-CD71869A6F0E}"/>
    <cellStyle name="Normal 3 10" xfId="4" xr:uid="{1B64D443-67A4-4A54-A23E-526C06633C61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63501</xdr:colOff>
      <xdr:row>0</xdr:row>
      <xdr:rowOff>52918</xdr:rowOff>
    </xdr:from>
    <xdr:to>
      <xdr:col>5</xdr:col>
      <xdr:colOff>1576917</xdr:colOff>
      <xdr:row>0</xdr:row>
      <xdr:rowOff>1471083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4C4B49E-5377-47D3-ACE4-275677144AE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63501" y="52918"/>
          <a:ext cx="9200091" cy="141816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SUARIO\Desktop\PAVIMENTO%20AV.%202%20CLL%2034%20Y%2035\4.%20Presupuesto%20Oficial%20Cordialidad%20Cll%2035%20%20%20%20%20ok.xlsx" TargetMode="External"/><Relationship Id="rId1" Type="http://schemas.openxmlformats.org/officeDocument/2006/relationships/externalLinkPath" Target="4.%20Presupuesto%20Oficial%20Cordialidad%20Cll%2035%20%20%20%20%20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SUPUESTO"/>
      <sheetName val="CANT DEL PROYECTO"/>
      <sheetName val="CRONOGRAMA "/>
      <sheetName val="FLUJOGRAMA"/>
      <sheetName val="AIU "/>
      <sheetName val="IMPUESTOS Y RETE "/>
      <sheetName val="PGIO"/>
      <sheetName val="PMT"/>
      <sheetName val="PMA"/>
      <sheetName val="UNITARIOS"/>
      <sheetName val="FACTOR MULT"/>
      <sheetName val="I1"/>
      <sheetName val="I2"/>
      <sheetName val="PPTO INTERVENTORIA"/>
      <sheetName val="GASTOS LEGALIZACION INTER "/>
    </sheetNames>
    <sheetDataSet>
      <sheetData sheetId="0"/>
      <sheetData sheetId="1">
        <row r="8">
          <cell r="E8">
            <v>761.77</v>
          </cell>
        </row>
        <row r="32">
          <cell r="E32">
            <v>2.8000000000000003</v>
          </cell>
        </row>
        <row r="42">
          <cell r="F42">
            <v>4</v>
          </cell>
        </row>
        <row r="48">
          <cell r="F48">
            <v>100.05</v>
          </cell>
        </row>
        <row r="55">
          <cell r="F55">
            <v>200.1</v>
          </cell>
        </row>
        <row r="58">
          <cell r="E58">
            <v>274.23719999999997</v>
          </cell>
        </row>
        <row r="68">
          <cell r="D68">
            <v>761.77</v>
          </cell>
        </row>
        <row r="70">
          <cell r="E70">
            <v>761.77</v>
          </cell>
        </row>
        <row r="78">
          <cell r="E78">
            <v>152.35400000000001</v>
          </cell>
        </row>
        <row r="86">
          <cell r="F86">
            <v>200.1</v>
          </cell>
        </row>
        <row r="102">
          <cell r="I102">
            <v>766</v>
          </cell>
        </row>
        <row r="105">
          <cell r="E105">
            <v>761.77</v>
          </cell>
        </row>
        <row r="111">
          <cell r="E111">
            <v>368.78591733544994</v>
          </cell>
        </row>
        <row r="123">
          <cell r="F123">
            <v>1</v>
          </cell>
        </row>
        <row r="133">
          <cell r="F133">
            <v>3</v>
          </cell>
        </row>
        <row r="137">
          <cell r="F137">
            <v>3</v>
          </cell>
        </row>
        <row r="144">
          <cell r="F144">
            <v>761.77</v>
          </cell>
        </row>
        <row r="146">
          <cell r="H146">
            <v>418.20455999999996</v>
          </cell>
        </row>
      </sheetData>
      <sheetData sheetId="2"/>
      <sheetData sheetId="3"/>
      <sheetData sheetId="4"/>
      <sheetData sheetId="5"/>
      <sheetData sheetId="6">
        <row r="28">
          <cell r="F28">
            <v>11510000</v>
          </cell>
        </row>
      </sheetData>
      <sheetData sheetId="7">
        <row r="33">
          <cell r="H33">
            <v>18428400</v>
          </cell>
        </row>
      </sheetData>
      <sheetData sheetId="8">
        <row r="24">
          <cell r="F24">
            <v>2910000</v>
          </cell>
        </row>
      </sheetData>
      <sheetData sheetId="9">
        <row r="66">
          <cell r="H66">
            <v>4355</v>
          </cell>
        </row>
        <row r="126">
          <cell r="H126">
            <v>21163</v>
          </cell>
        </row>
        <row r="186">
          <cell r="H186">
            <v>27529</v>
          </cell>
        </row>
        <row r="246">
          <cell r="H246">
            <v>21163</v>
          </cell>
        </row>
        <row r="307">
          <cell r="H307">
            <v>75496</v>
          </cell>
        </row>
        <row r="369">
          <cell r="H369">
            <v>38833</v>
          </cell>
        </row>
        <row r="429">
          <cell r="H429">
            <v>14605</v>
          </cell>
        </row>
        <row r="489">
          <cell r="H489">
            <v>12148</v>
          </cell>
        </row>
        <row r="549">
          <cell r="H549">
            <v>133000</v>
          </cell>
        </row>
        <row r="609">
          <cell r="H609">
            <v>12200</v>
          </cell>
        </row>
        <row r="669">
          <cell r="H669">
            <v>206588</v>
          </cell>
        </row>
        <row r="729">
          <cell r="H729">
            <v>481104</v>
          </cell>
        </row>
        <row r="789">
          <cell r="H789">
            <v>145691</v>
          </cell>
        </row>
        <row r="849">
          <cell r="H849">
            <v>93062</v>
          </cell>
        </row>
        <row r="908">
          <cell r="H908">
            <v>81098</v>
          </cell>
        </row>
        <row r="1028">
          <cell r="H1028">
            <v>35500</v>
          </cell>
        </row>
        <row r="1088">
          <cell r="H1088">
            <v>1771</v>
          </cell>
        </row>
        <row r="1148">
          <cell r="H1148">
            <v>49915</v>
          </cell>
        </row>
      </sheetData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8"/>
  <sheetViews>
    <sheetView tabSelected="1" topLeftCell="A25" workbookViewId="0">
      <selection activeCell="L10" sqref="L10"/>
    </sheetView>
  </sheetViews>
  <sheetFormatPr baseColWidth="10" defaultColWidth="9.140625" defaultRowHeight="15" customHeight="1" x14ac:dyDescent="0.25"/>
  <cols>
    <col min="2" max="2" width="44.85546875" customWidth="1"/>
    <col min="4" max="4" width="10.7109375" customWidth="1"/>
    <col min="5" max="5" width="17.42578125" customWidth="1"/>
    <col min="6" max="6" width="17.5703125" customWidth="1"/>
  </cols>
  <sheetData>
    <row r="1" spans="1:6" ht="75.75" customHeight="1" thickBot="1" x14ac:dyDescent="0.3">
      <c r="A1" s="1"/>
      <c r="B1" s="2"/>
      <c r="C1" s="3"/>
      <c r="D1" s="4"/>
      <c r="E1" s="5"/>
      <c r="F1" s="6"/>
    </row>
    <row r="2" spans="1:6" ht="15" customHeight="1" thickBot="1" x14ac:dyDescent="0.3">
      <c r="A2" s="7"/>
      <c r="B2" s="8"/>
      <c r="C2" s="8"/>
      <c r="D2" s="8"/>
      <c r="E2" s="8"/>
      <c r="F2" s="9"/>
    </row>
    <row r="3" spans="1:6" ht="55.5" customHeight="1" x14ac:dyDescent="0.25">
      <c r="A3" s="10" t="s">
        <v>0</v>
      </c>
      <c r="B3" s="11"/>
      <c r="C3" s="11"/>
      <c r="D3" s="11"/>
      <c r="E3" s="11"/>
      <c r="F3" s="12"/>
    </row>
    <row r="4" spans="1:6" ht="15" customHeight="1" thickBot="1" x14ac:dyDescent="0.3">
      <c r="A4" s="13"/>
      <c r="B4" s="13"/>
      <c r="C4" s="13"/>
      <c r="D4" s="13"/>
      <c r="E4" s="13"/>
      <c r="F4" s="13"/>
    </row>
    <row r="5" spans="1:6" ht="15" customHeight="1" thickBot="1" x14ac:dyDescent="0.3">
      <c r="A5" s="14" t="s">
        <v>1</v>
      </c>
      <c r="B5" s="15" t="s">
        <v>2</v>
      </c>
      <c r="C5" s="16" t="s">
        <v>3</v>
      </c>
      <c r="D5" s="17" t="s">
        <v>4</v>
      </c>
      <c r="E5" s="18" t="s">
        <v>5</v>
      </c>
      <c r="F5" s="19" t="s">
        <v>6</v>
      </c>
    </row>
    <row r="6" spans="1:6" ht="15.75" x14ac:dyDescent="0.25">
      <c r="A6" s="20">
        <v>1</v>
      </c>
      <c r="B6" s="21" t="s">
        <v>7</v>
      </c>
      <c r="C6" s="22"/>
      <c r="D6" s="23"/>
      <c r="E6" s="24"/>
      <c r="F6" s="25"/>
    </row>
    <row r="7" spans="1:6" ht="30" x14ac:dyDescent="0.25">
      <c r="A7" s="26">
        <v>1.01</v>
      </c>
      <c r="B7" s="27" t="s">
        <v>8</v>
      </c>
      <c r="C7" s="28" t="s">
        <v>9</v>
      </c>
      <c r="D7" s="29">
        <f>+'[1]CANT DEL PROYECTO'!E8</f>
        <v>761.77</v>
      </c>
      <c r="E7" s="30">
        <f>+[1]UNITARIOS!H66</f>
        <v>4355</v>
      </c>
      <c r="F7" s="31">
        <f t="shared" ref="F7:F28" si="0">ROUND((ROUND(E7,2)*ROUND(D7,2)),0)</f>
        <v>3317508</v>
      </c>
    </row>
    <row r="8" spans="1:6" ht="15.75" x14ac:dyDescent="0.25">
      <c r="A8" s="32">
        <v>2</v>
      </c>
      <c r="B8" s="33" t="s">
        <v>10</v>
      </c>
      <c r="C8" s="34"/>
      <c r="D8" s="35"/>
      <c r="E8" s="36"/>
      <c r="F8" s="31">
        <f t="shared" si="0"/>
        <v>0</v>
      </c>
    </row>
    <row r="9" spans="1:6" ht="30.75" x14ac:dyDescent="0.25">
      <c r="A9" s="37">
        <f>+A8+0.01</f>
        <v>2.0099999999999998</v>
      </c>
      <c r="B9" s="38" t="s">
        <v>11</v>
      </c>
      <c r="C9" s="39" t="s">
        <v>9</v>
      </c>
      <c r="D9" s="35">
        <f>+'[1]CANT DEL PROYECTO'!E32</f>
        <v>2.8000000000000003</v>
      </c>
      <c r="E9" s="40">
        <f>+[1]UNITARIOS!H126</f>
        <v>21163</v>
      </c>
      <c r="F9" s="31">
        <f t="shared" si="0"/>
        <v>59256</v>
      </c>
    </row>
    <row r="10" spans="1:6" ht="30.75" x14ac:dyDescent="0.25">
      <c r="A10" s="37">
        <f t="shared" ref="A10:A13" si="1">+A9+0.01</f>
        <v>2.0199999999999996</v>
      </c>
      <c r="B10" s="38" t="s">
        <v>12</v>
      </c>
      <c r="C10" s="39" t="s">
        <v>9</v>
      </c>
      <c r="D10" s="35">
        <f>+'[1]CANT DEL PROYECTO'!F42</f>
        <v>4</v>
      </c>
      <c r="E10" s="40">
        <f>+[1]UNITARIOS!H186</f>
        <v>27529</v>
      </c>
      <c r="F10" s="31">
        <f t="shared" si="0"/>
        <v>110116</v>
      </c>
    </row>
    <row r="11" spans="1:6" ht="30.75" x14ac:dyDescent="0.25">
      <c r="A11" s="37">
        <f t="shared" si="1"/>
        <v>2.0299999999999994</v>
      </c>
      <c r="B11" s="38" t="s">
        <v>13</v>
      </c>
      <c r="C11" s="39" t="s">
        <v>14</v>
      </c>
      <c r="D11" s="35">
        <f>+'[1]CANT DEL PROYECTO'!F48</f>
        <v>100.05</v>
      </c>
      <c r="E11" s="40">
        <f>+[1]UNITARIOS!H246</f>
        <v>21163</v>
      </c>
      <c r="F11" s="31">
        <f t="shared" si="0"/>
        <v>2117358</v>
      </c>
    </row>
    <row r="12" spans="1:6" ht="30" x14ac:dyDescent="0.25">
      <c r="A12" s="37">
        <f t="shared" si="1"/>
        <v>2.0399999999999991</v>
      </c>
      <c r="B12" s="27" t="s">
        <v>15</v>
      </c>
      <c r="C12" s="41" t="s">
        <v>16</v>
      </c>
      <c r="D12" s="35">
        <f>+'[1]CANT DEL PROYECTO'!F55</f>
        <v>200.1</v>
      </c>
      <c r="E12" s="42">
        <f>+[1]UNITARIOS!H307</f>
        <v>75496</v>
      </c>
      <c r="F12" s="31">
        <f t="shared" si="0"/>
        <v>15106750</v>
      </c>
    </row>
    <row r="13" spans="1:6" ht="30" x14ac:dyDescent="0.25">
      <c r="A13" s="37">
        <f t="shared" si="1"/>
        <v>2.0499999999999989</v>
      </c>
      <c r="B13" s="27" t="s">
        <v>17</v>
      </c>
      <c r="C13" s="28" t="s">
        <v>16</v>
      </c>
      <c r="D13" s="35">
        <f>+'[1]CANT DEL PROYECTO'!E58</f>
        <v>274.23719999999997</v>
      </c>
      <c r="E13" s="42">
        <f>+[1]UNITARIOS!H369</f>
        <v>38833</v>
      </c>
      <c r="F13" s="31">
        <f t="shared" si="0"/>
        <v>10649562</v>
      </c>
    </row>
    <row r="14" spans="1:6" ht="31.5" x14ac:dyDescent="0.25">
      <c r="A14" s="43">
        <v>3</v>
      </c>
      <c r="B14" s="33" t="s">
        <v>18</v>
      </c>
      <c r="C14" s="34"/>
      <c r="D14" s="44"/>
      <c r="E14" s="36"/>
      <c r="F14" s="31">
        <f t="shared" si="0"/>
        <v>0</v>
      </c>
    </row>
    <row r="15" spans="1:6" ht="30.75" x14ac:dyDescent="0.25">
      <c r="A15" s="37">
        <f t="shared" ref="A15:A21" si="2">+A14+0.01</f>
        <v>3.01</v>
      </c>
      <c r="B15" s="38" t="s">
        <v>19</v>
      </c>
      <c r="C15" s="39" t="s">
        <v>9</v>
      </c>
      <c r="D15" s="35">
        <f>+'[1]CANT DEL PROYECTO'!D68</f>
        <v>761.77</v>
      </c>
      <c r="E15" s="40">
        <f>+[1]UNITARIOS!H429</f>
        <v>14605</v>
      </c>
      <c r="F15" s="31">
        <f t="shared" si="0"/>
        <v>11125651</v>
      </c>
    </row>
    <row r="16" spans="1:6" ht="30" x14ac:dyDescent="0.25">
      <c r="A16" s="37">
        <f t="shared" si="2"/>
        <v>3.0199999999999996</v>
      </c>
      <c r="B16" s="45" t="s">
        <v>20</v>
      </c>
      <c r="C16" s="39" t="s">
        <v>9</v>
      </c>
      <c r="D16" s="29">
        <f>+'[1]CANT DEL PROYECTO'!E70</f>
        <v>761.77</v>
      </c>
      <c r="E16" s="46">
        <f>+[1]UNITARIOS!H489</f>
        <v>12148</v>
      </c>
      <c r="F16" s="31">
        <f t="shared" si="0"/>
        <v>9253982</v>
      </c>
    </row>
    <row r="17" spans="1:6" ht="30.75" x14ac:dyDescent="0.25">
      <c r="A17" s="37">
        <f t="shared" si="2"/>
        <v>3.0299999999999994</v>
      </c>
      <c r="B17" s="38" t="s">
        <v>21</v>
      </c>
      <c r="C17" s="39" t="s">
        <v>16</v>
      </c>
      <c r="D17" s="35">
        <f>+'[1]CANT DEL PROYECTO'!E78</f>
        <v>152.35400000000001</v>
      </c>
      <c r="E17" s="40">
        <f>+[1]UNITARIOS!H549</f>
        <v>133000</v>
      </c>
      <c r="F17" s="31">
        <f t="shared" si="0"/>
        <v>20262550</v>
      </c>
    </row>
    <row r="18" spans="1:6" ht="30.75" x14ac:dyDescent="0.25">
      <c r="A18" s="37">
        <f t="shared" si="2"/>
        <v>3.0399999999999991</v>
      </c>
      <c r="B18" s="38" t="s">
        <v>22</v>
      </c>
      <c r="C18" s="39" t="s">
        <v>14</v>
      </c>
      <c r="D18" s="29">
        <f>+'[1]CANT DEL PROYECTO'!F86</f>
        <v>200.1</v>
      </c>
      <c r="E18" s="46">
        <f>+[1]UNITARIOS!H908</f>
        <v>81098</v>
      </c>
      <c r="F18" s="31">
        <f>ROUND((ROUND(E18,2)*ROUND(D18,2)),0)</f>
        <v>16227710</v>
      </c>
    </row>
    <row r="19" spans="1:6" ht="30.75" x14ac:dyDescent="0.25">
      <c r="A19" s="37">
        <f t="shared" si="2"/>
        <v>3.0499999999999989</v>
      </c>
      <c r="B19" s="38" t="s">
        <v>23</v>
      </c>
      <c r="C19" s="39" t="s">
        <v>24</v>
      </c>
      <c r="D19" s="35">
        <f>+'[1]CANT DEL PROYECTO'!I102</f>
        <v>766</v>
      </c>
      <c r="E19" s="47">
        <f>+[1]UNITARIOS!H609</f>
        <v>12200</v>
      </c>
      <c r="F19" s="31">
        <f t="shared" si="0"/>
        <v>9345200</v>
      </c>
    </row>
    <row r="20" spans="1:6" ht="60.75" x14ac:dyDescent="0.25">
      <c r="A20" s="37">
        <f t="shared" si="2"/>
        <v>3.0599999999999987</v>
      </c>
      <c r="B20" s="38" t="s">
        <v>25</v>
      </c>
      <c r="C20" s="39" t="s">
        <v>9</v>
      </c>
      <c r="D20" s="35">
        <f>+'[1]CANT DEL PROYECTO'!E105</f>
        <v>761.77</v>
      </c>
      <c r="E20" s="42">
        <f>+[1]UNITARIOS!H669</f>
        <v>206588</v>
      </c>
      <c r="F20" s="31">
        <f t="shared" si="0"/>
        <v>157372541</v>
      </c>
    </row>
    <row r="21" spans="1:6" ht="75.75" x14ac:dyDescent="0.25">
      <c r="A21" s="37">
        <f t="shared" si="2"/>
        <v>3.0699999999999985</v>
      </c>
      <c r="B21" s="38" t="s">
        <v>26</v>
      </c>
      <c r="C21" s="39" t="s">
        <v>14</v>
      </c>
      <c r="D21" s="29">
        <f>+'[1]CANT DEL PROYECTO'!E111</f>
        <v>368.78591733544994</v>
      </c>
      <c r="E21" s="42">
        <f>+[1]UNITARIOS!H1028</f>
        <v>35500</v>
      </c>
      <c r="F21" s="31">
        <f>ROUND((ROUND(E21,2)*ROUND(D21,2)),0)</f>
        <v>13092045</v>
      </c>
    </row>
    <row r="22" spans="1:6" ht="15.75" x14ac:dyDescent="0.25">
      <c r="A22" s="43">
        <v>4</v>
      </c>
      <c r="B22" s="33" t="s">
        <v>27</v>
      </c>
      <c r="C22" s="34"/>
      <c r="D22" s="44"/>
      <c r="E22" s="36"/>
      <c r="F22" s="31">
        <f t="shared" si="0"/>
        <v>0</v>
      </c>
    </row>
    <row r="23" spans="1:6" ht="45.75" x14ac:dyDescent="0.25">
      <c r="A23" s="37">
        <f>+A22+0.01</f>
        <v>4.01</v>
      </c>
      <c r="B23" s="38" t="s">
        <v>28</v>
      </c>
      <c r="C23" s="39" t="s">
        <v>29</v>
      </c>
      <c r="D23" s="29">
        <f>+'[1]CANT DEL PROYECTO'!F123</f>
        <v>1</v>
      </c>
      <c r="E23" s="40">
        <f>+[1]UNITARIOS!H729</f>
        <v>481104</v>
      </c>
      <c r="F23" s="31">
        <f t="shared" si="0"/>
        <v>481104</v>
      </c>
    </row>
    <row r="24" spans="1:6" ht="45.75" x14ac:dyDescent="0.25">
      <c r="A24" s="37">
        <f>+A23+0.01</f>
        <v>4.0199999999999996</v>
      </c>
      <c r="B24" s="38" t="s">
        <v>30</v>
      </c>
      <c r="C24" s="39" t="s">
        <v>29</v>
      </c>
      <c r="D24" s="29">
        <f>+'[1]CANT DEL PROYECTO'!F133</f>
        <v>3</v>
      </c>
      <c r="E24" s="40">
        <f>+[1]UNITARIOS!H789</f>
        <v>145691</v>
      </c>
      <c r="F24" s="31">
        <f t="shared" si="0"/>
        <v>437073</v>
      </c>
    </row>
    <row r="25" spans="1:6" ht="60.75" x14ac:dyDescent="0.25">
      <c r="A25" s="37">
        <f>+A24+0.01</f>
        <v>4.0299999999999994</v>
      </c>
      <c r="B25" s="38" t="s">
        <v>31</v>
      </c>
      <c r="C25" s="39" t="s">
        <v>29</v>
      </c>
      <c r="D25" s="29">
        <f>+'[1]CANT DEL PROYECTO'!F137</f>
        <v>3</v>
      </c>
      <c r="E25" s="40">
        <f>+[1]UNITARIOS!H849</f>
        <v>93062</v>
      </c>
      <c r="F25" s="31">
        <f t="shared" si="0"/>
        <v>279186</v>
      </c>
    </row>
    <row r="26" spans="1:6" ht="15.75" x14ac:dyDescent="0.25">
      <c r="A26" s="43">
        <v>5</v>
      </c>
      <c r="B26" s="33" t="s">
        <v>32</v>
      </c>
      <c r="C26" s="34"/>
      <c r="D26" s="48"/>
      <c r="E26" s="49"/>
      <c r="F26" s="31">
        <f t="shared" si="0"/>
        <v>0</v>
      </c>
    </row>
    <row r="27" spans="1:6" ht="30.75" x14ac:dyDescent="0.25">
      <c r="A27" s="37">
        <f t="shared" ref="A27:A28" si="3">+A26+0.01</f>
        <v>5.01</v>
      </c>
      <c r="B27" s="50" t="s">
        <v>33</v>
      </c>
      <c r="C27" s="51" t="s">
        <v>34</v>
      </c>
      <c r="D27" s="29">
        <f>+'[1]CANT DEL PROYECTO'!F144</f>
        <v>761.77</v>
      </c>
      <c r="E27" s="42">
        <f>+[1]UNITARIOS!H1088</f>
        <v>1771</v>
      </c>
      <c r="F27" s="31">
        <f t="shared" si="0"/>
        <v>1349095</v>
      </c>
    </row>
    <row r="28" spans="1:6" ht="30.75" thickBot="1" x14ac:dyDescent="0.3">
      <c r="A28" s="52">
        <f t="shared" si="3"/>
        <v>5.0199999999999996</v>
      </c>
      <c r="B28" s="53" t="s">
        <v>35</v>
      </c>
      <c r="C28" s="54" t="s">
        <v>16</v>
      </c>
      <c r="D28" s="55">
        <f>+'[1]CANT DEL PROYECTO'!H146</f>
        <v>418.20455999999996</v>
      </c>
      <c r="E28" s="56">
        <f>+[1]UNITARIOS!H1148</f>
        <v>49915</v>
      </c>
      <c r="F28" s="57">
        <f t="shared" si="0"/>
        <v>20874453</v>
      </c>
    </row>
    <row r="29" spans="1:6" ht="15" customHeight="1" x14ac:dyDescent="0.25">
      <c r="A29" s="58"/>
      <c r="B29" s="59" t="s">
        <v>36</v>
      </c>
      <c r="C29" s="59"/>
      <c r="D29" s="59"/>
      <c r="E29" s="59"/>
      <c r="F29" s="60">
        <f>SUM(F7:F28)</f>
        <v>291461140</v>
      </c>
    </row>
    <row r="30" spans="1:6" ht="15" customHeight="1" x14ac:dyDescent="0.25">
      <c r="A30" s="61"/>
      <c r="B30" s="62" t="s">
        <v>37</v>
      </c>
      <c r="C30" s="63"/>
      <c r="D30" s="63"/>
      <c r="E30" s="64">
        <v>0.27</v>
      </c>
      <c r="F30" s="65">
        <f>+ROUND(E30*$F$29,0)</f>
        <v>78694508</v>
      </c>
    </row>
    <row r="31" spans="1:6" ht="15" customHeight="1" x14ac:dyDescent="0.25">
      <c r="A31" s="61"/>
      <c r="B31" s="62" t="s">
        <v>38</v>
      </c>
      <c r="C31" s="63"/>
      <c r="D31" s="63"/>
      <c r="E31" s="64">
        <v>0.01</v>
      </c>
      <c r="F31" s="65">
        <f>+ROUND(E31*$F$29,0)</f>
        <v>2914611</v>
      </c>
    </row>
    <row r="32" spans="1:6" ht="15" customHeight="1" x14ac:dyDescent="0.25">
      <c r="A32" s="61"/>
      <c r="B32" s="66" t="s">
        <v>39</v>
      </c>
      <c r="C32" s="67"/>
      <c r="D32" s="68"/>
      <c r="E32" s="69">
        <v>0.05</v>
      </c>
      <c r="F32" s="65">
        <f>+ROUND(E32*$F$29,0)</f>
        <v>14573057</v>
      </c>
    </row>
    <row r="33" spans="1:6" ht="15" customHeight="1" x14ac:dyDescent="0.25">
      <c r="A33" s="70"/>
      <c r="B33" s="71"/>
      <c r="C33" s="72"/>
      <c r="D33" s="72"/>
      <c r="E33" s="73">
        <f>SUM(E30:E32)</f>
        <v>0.33</v>
      </c>
      <c r="F33" s="74">
        <f>SUM(F30:F32)</f>
        <v>96182176</v>
      </c>
    </row>
    <row r="34" spans="1:6" ht="15" customHeight="1" thickBot="1" x14ac:dyDescent="0.3">
      <c r="A34" s="75"/>
      <c r="B34" s="76" t="s">
        <v>40</v>
      </c>
      <c r="C34" s="76"/>
      <c r="D34" s="76"/>
      <c r="E34" s="76"/>
      <c r="F34" s="90">
        <f>F29+F33</f>
        <v>387643316</v>
      </c>
    </row>
    <row r="35" spans="1:6" ht="15" customHeight="1" x14ac:dyDescent="0.25">
      <c r="A35" s="99"/>
      <c r="B35" s="100"/>
      <c r="C35" s="100"/>
      <c r="D35" s="100"/>
      <c r="E35" s="100"/>
      <c r="F35" s="101"/>
    </row>
    <row r="36" spans="1:6" ht="15" customHeight="1" x14ac:dyDescent="0.25">
      <c r="A36" s="102" t="s">
        <v>41</v>
      </c>
      <c r="B36" s="91"/>
      <c r="C36" s="91"/>
      <c r="D36" s="91"/>
      <c r="E36" s="91"/>
      <c r="F36" s="103"/>
    </row>
    <row r="37" spans="1:6" ht="15" customHeight="1" x14ac:dyDescent="0.25">
      <c r="A37" s="104" t="s">
        <v>42</v>
      </c>
      <c r="B37" s="92" t="s">
        <v>2</v>
      </c>
      <c r="C37" s="92" t="s">
        <v>29</v>
      </c>
      <c r="D37" s="92" t="s">
        <v>43</v>
      </c>
      <c r="E37" s="78" t="s">
        <v>44</v>
      </c>
      <c r="F37" s="105" t="s">
        <v>45</v>
      </c>
    </row>
    <row r="38" spans="1:6" ht="15" customHeight="1" x14ac:dyDescent="0.25">
      <c r="A38" s="106">
        <v>1</v>
      </c>
      <c r="B38" s="93" t="s">
        <v>46</v>
      </c>
      <c r="C38" s="94" t="s">
        <v>29</v>
      </c>
      <c r="D38" s="95">
        <v>1</v>
      </c>
      <c r="E38" s="79">
        <f>+[1]PGIO!F28</f>
        <v>11510000</v>
      </c>
      <c r="F38" s="107">
        <f>+D38*E38</f>
        <v>11510000</v>
      </c>
    </row>
    <row r="39" spans="1:6" ht="15" customHeight="1" x14ac:dyDescent="0.25">
      <c r="A39" s="106">
        <v>2</v>
      </c>
      <c r="B39" s="93" t="s">
        <v>47</v>
      </c>
      <c r="C39" s="94" t="s">
        <v>29</v>
      </c>
      <c r="D39" s="95">
        <v>1</v>
      </c>
      <c r="E39" s="79">
        <f>+[1]PMA!F24</f>
        <v>2910000</v>
      </c>
      <c r="F39" s="107">
        <f>+D39*E39</f>
        <v>2910000</v>
      </c>
    </row>
    <row r="40" spans="1:6" ht="15" customHeight="1" x14ac:dyDescent="0.25">
      <c r="A40" s="108" t="s">
        <v>48</v>
      </c>
      <c r="B40" s="96"/>
      <c r="C40" s="96"/>
      <c r="D40" s="96"/>
      <c r="E40" s="97"/>
      <c r="F40" s="109">
        <f>+SUM(F38:F39)</f>
        <v>14420000</v>
      </c>
    </row>
    <row r="41" spans="1:6" ht="15" customHeight="1" x14ac:dyDescent="0.25">
      <c r="A41" s="110"/>
      <c r="B41" s="77"/>
      <c r="C41" s="77"/>
      <c r="D41" s="77"/>
      <c r="E41" s="77"/>
      <c r="F41" s="111"/>
    </row>
    <row r="42" spans="1:6" ht="15" customHeight="1" x14ac:dyDescent="0.25">
      <c r="A42" s="102" t="s">
        <v>49</v>
      </c>
      <c r="B42" s="91"/>
      <c r="C42" s="91"/>
      <c r="D42" s="91"/>
      <c r="E42" s="91"/>
      <c r="F42" s="103"/>
    </row>
    <row r="43" spans="1:6" ht="15" customHeight="1" x14ac:dyDescent="0.25">
      <c r="A43" s="104" t="s">
        <v>42</v>
      </c>
      <c r="B43" s="92" t="s">
        <v>2</v>
      </c>
      <c r="C43" s="92" t="s">
        <v>29</v>
      </c>
      <c r="D43" s="92" t="s">
        <v>43</v>
      </c>
      <c r="E43" s="78" t="s">
        <v>44</v>
      </c>
      <c r="F43" s="105" t="s">
        <v>45</v>
      </c>
    </row>
    <row r="44" spans="1:6" ht="15" customHeight="1" x14ac:dyDescent="0.25">
      <c r="A44" s="106">
        <v>1</v>
      </c>
      <c r="B44" s="93" t="s">
        <v>49</v>
      </c>
      <c r="C44" s="94" t="s">
        <v>29</v>
      </c>
      <c r="D44" s="95">
        <v>1</v>
      </c>
      <c r="E44" s="79">
        <f>+[1]PMT!H33</f>
        <v>18428400</v>
      </c>
      <c r="F44" s="107">
        <f>+D44*E44</f>
        <v>18428400</v>
      </c>
    </row>
    <row r="45" spans="1:6" ht="15" customHeight="1" x14ac:dyDescent="0.25">
      <c r="A45" s="112" t="s">
        <v>50</v>
      </c>
      <c r="B45" s="98"/>
      <c r="C45" s="98"/>
      <c r="D45" s="98"/>
      <c r="E45" s="98"/>
      <c r="F45" s="109">
        <f>+SUM(F44:F44)</f>
        <v>18428400</v>
      </c>
    </row>
    <row r="46" spans="1:6" ht="15" customHeight="1" x14ac:dyDescent="0.25">
      <c r="A46" s="80"/>
      <c r="B46" s="81"/>
      <c r="C46" s="81"/>
      <c r="D46" s="81"/>
      <c r="E46" s="81"/>
      <c r="F46" s="82"/>
    </row>
    <row r="47" spans="1:6" ht="15" customHeight="1" x14ac:dyDescent="0.25">
      <c r="A47" s="83" t="s">
        <v>51</v>
      </c>
      <c r="B47" s="84"/>
      <c r="C47" s="84"/>
      <c r="D47" s="84"/>
      <c r="E47" s="85"/>
      <c r="F47" s="86">
        <f>+F34+F40+F45</f>
        <v>420491716</v>
      </c>
    </row>
    <row r="48" spans="1:6" ht="15" customHeight="1" thickBot="1" x14ac:dyDescent="0.3">
      <c r="A48" s="87"/>
      <c r="B48" s="88"/>
      <c r="C48" s="88"/>
      <c r="D48" s="88"/>
      <c r="E48" s="88"/>
      <c r="F48" s="89"/>
    </row>
  </sheetData>
  <mergeCells count="13">
    <mergeCell ref="A48:F48"/>
    <mergeCell ref="A40:E40"/>
    <mergeCell ref="A41:F41"/>
    <mergeCell ref="A42:F42"/>
    <mergeCell ref="A45:E45"/>
    <mergeCell ref="A46:F46"/>
    <mergeCell ref="A47:E47"/>
    <mergeCell ref="A2:F2"/>
    <mergeCell ref="A3:F3"/>
    <mergeCell ref="B29:E29"/>
    <mergeCell ref="B34:E34"/>
    <mergeCell ref="A35:F35"/>
    <mergeCell ref="A36:F3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2015-06-05T18:19:34Z</dcterms:created>
  <dcterms:modified xsi:type="dcterms:W3CDTF">2023-08-24T13:21:17Z</dcterms:modified>
</cp:coreProperties>
</file>