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$MonicaCorrea\$INFORMACION\Desktop\Escritorio\EVALUACIONES FINANCIERAS\EVALUACIONES 2019\"/>
    </mc:Choice>
  </mc:AlternateContent>
  <bookViews>
    <workbookView xWindow="0" yWindow="0" windowWidth="28800" windowHeight="11310"/>
  </bookViews>
  <sheets>
    <sheet name="hasta 15" sheetId="2" r:id="rId1"/>
  </sheets>
  <calcPr calcId="171027"/>
</workbook>
</file>

<file path=xl/calcChain.xml><?xml version="1.0" encoding="utf-8"?>
<calcChain xmlns="http://schemas.openxmlformats.org/spreadsheetml/2006/main">
  <c r="R35" i="2" l="1"/>
  <c r="R29" i="2"/>
  <c r="S29" i="2" s="1"/>
  <c r="R28" i="2"/>
  <c r="S28" i="2" s="1"/>
  <c r="R25" i="2"/>
  <c r="S25" i="2" s="1"/>
  <c r="R24" i="2"/>
  <c r="S24" i="2" s="1"/>
  <c r="R23" i="2"/>
  <c r="S23" i="2" s="1"/>
  <c r="R22" i="2"/>
  <c r="S22" i="2" s="1"/>
  <c r="P35" i="2"/>
  <c r="P29" i="2"/>
  <c r="Q29" i="2" s="1"/>
  <c r="P28" i="2"/>
  <c r="Q28" i="2" s="1"/>
  <c r="P25" i="2"/>
  <c r="Q25" i="2" s="1"/>
  <c r="P24" i="2"/>
  <c r="Q24" i="2" s="1"/>
  <c r="P23" i="2"/>
  <c r="Q23" i="2" s="1"/>
  <c r="P22" i="2"/>
  <c r="Q22" i="2" s="1"/>
  <c r="H22" i="2" l="1"/>
  <c r="I22" i="2" s="1"/>
  <c r="H23" i="2"/>
  <c r="I23" i="2" s="1"/>
  <c r="H24" i="2"/>
  <c r="I24" i="2" s="1"/>
  <c r="H25" i="2"/>
  <c r="I25" i="2" s="1"/>
  <c r="H28" i="2"/>
  <c r="I28" i="2" s="1"/>
  <c r="H29" i="2"/>
  <c r="I29" i="2" s="1"/>
  <c r="H35" i="2"/>
  <c r="V37" i="2" l="1"/>
  <c r="N35" i="2" l="1"/>
  <c r="N29" i="2"/>
  <c r="O29" i="2" s="1"/>
  <c r="N28" i="2"/>
  <c r="O28" i="2" s="1"/>
  <c r="N25" i="2"/>
  <c r="O25" i="2" s="1"/>
  <c r="N24" i="2"/>
  <c r="O24" i="2" s="1"/>
  <c r="N23" i="2"/>
  <c r="O23" i="2" s="1"/>
  <c r="N22" i="2"/>
  <c r="O22" i="2" s="1"/>
  <c r="T37" i="2"/>
  <c r="T35" i="2"/>
  <c r="V29" i="2"/>
  <c r="W29" i="2" s="1"/>
  <c r="T29" i="2"/>
  <c r="U29" i="2" s="1"/>
  <c r="V28" i="2"/>
  <c r="W28" i="2" s="1"/>
  <c r="T28" i="2"/>
  <c r="U28" i="2" s="1"/>
  <c r="V25" i="2"/>
  <c r="W25" i="2" s="1"/>
  <c r="T25" i="2"/>
  <c r="U25" i="2" s="1"/>
  <c r="V24" i="2"/>
  <c r="W24" i="2" s="1"/>
  <c r="T24" i="2"/>
  <c r="U24" i="2" s="1"/>
  <c r="V23" i="2"/>
  <c r="W23" i="2" s="1"/>
  <c r="T23" i="2"/>
  <c r="U23" i="2" s="1"/>
  <c r="V22" i="2"/>
  <c r="W22" i="2" s="1"/>
  <c r="T22" i="2"/>
  <c r="U22" i="2" s="1"/>
  <c r="D10" i="2"/>
  <c r="F35" i="2" l="1"/>
  <c r="J37" i="2" l="1"/>
  <c r="F29" i="2" l="1"/>
  <c r="G29" i="2" s="1"/>
  <c r="F28" i="2"/>
  <c r="G28" i="2" s="1"/>
  <c r="F25" i="2"/>
  <c r="G25" i="2" s="1"/>
  <c r="F24" i="2"/>
  <c r="G24" i="2" s="1"/>
  <c r="F23" i="2"/>
  <c r="G23" i="2" s="1"/>
  <c r="F22" i="2"/>
  <c r="G22" i="2" s="1"/>
  <c r="B35" i="2"/>
  <c r="B29" i="2"/>
  <c r="C29" i="2" s="1"/>
  <c r="B28" i="2"/>
  <c r="C28" i="2" s="1"/>
  <c r="B25" i="2"/>
  <c r="C25" i="2" s="1"/>
  <c r="B24" i="2"/>
  <c r="C24" i="2" s="1"/>
  <c r="B23" i="2"/>
  <c r="C23" i="2" s="1"/>
  <c r="B22" i="2"/>
  <c r="C22" i="2" s="1"/>
  <c r="L37" i="2" l="1"/>
  <c r="J35" i="2"/>
  <c r="L29" i="2"/>
  <c r="M29" i="2" s="1"/>
  <c r="J29" i="2"/>
  <c r="K29" i="2" s="1"/>
  <c r="L28" i="2"/>
  <c r="M28" i="2" s="1"/>
  <c r="J28" i="2"/>
  <c r="K28" i="2" s="1"/>
  <c r="L25" i="2"/>
  <c r="M25" i="2" s="1"/>
  <c r="J25" i="2"/>
  <c r="K25" i="2" s="1"/>
  <c r="L24" i="2"/>
  <c r="M24" i="2" s="1"/>
  <c r="J24" i="2"/>
  <c r="K24" i="2" s="1"/>
  <c r="L23" i="2"/>
  <c r="M23" i="2" s="1"/>
  <c r="J23" i="2"/>
  <c r="K23" i="2" s="1"/>
  <c r="L22" i="2"/>
  <c r="M22" i="2" s="1"/>
  <c r="J22" i="2"/>
  <c r="K22" i="2" s="1"/>
  <c r="D35" i="2" l="1"/>
  <c r="D29" i="2"/>
  <c r="E29" i="2" s="1"/>
  <c r="D28" i="2"/>
  <c r="E28" i="2" s="1"/>
  <c r="D25" i="2"/>
  <c r="E25" i="2" s="1"/>
  <c r="D24" i="2"/>
  <c r="E24" i="2" s="1"/>
  <c r="D23" i="2"/>
  <c r="E23" i="2" s="1"/>
  <c r="D22" i="2"/>
  <c r="E22" i="2" s="1"/>
</calcChain>
</file>

<file path=xl/sharedStrings.xml><?xml version="1.0" encoding="utf-8"?>
<sst xmlns="http://schemas.openxmlformats.org/spreadsheetml/2006/main" count="88" uniqueCount="52">
  <si>
    <t>UNIDAD ADMINISTRATIVA ESPECIAL DE AERONAUTICA CIVIL</t>
  </si>
  <si>
    <t>CUADRO No.1 - INFORMACION FINANCIERA BASICA SOLICITADA</t>
  </si>
  <si>
    <t>PROPONENTE  No.</t>
  </si>
  <si>
    <t>CUMPLE</t>
  </si>
  <si>
    <t>NOMBRE DEL PROPONENTE</t>
  </si>
  <si>
    <t>PASIVO CORRIENTE</t>
  </si>
  <si>
    <t>CAPACIDAD FINANCIERA</t>
  </si>
  <si>
    <t>Atentamente,</t>
  </si>
  <si>
    <t>ACTIVIDAD PROVEEDOR</t>
  </si>
  <si>
    <t>CAPITAL DE TRABAJO</t>
  </si>
  <si>
    <t>ACTIVO CORRIENTE</t>
  </si>
  <si>
    <t>ACTIVO TOTAL</t>
  </si>
  <si>
    <t>PASIVO TOTAL</t>
  </si>
  <si>
    <t>PATRIMONIO</t>
  </si>
  <si>
    <t>UTILIDAD/PERDIDAD OPERACIONAL</t>
  </si>
  <si>
    <t xml:space="preserve">GASTOS DE INTERESES </t>
  </si>
  <si>
    <t>INDICE DE LIQUIDEZ</t>
  </si>
  <si>
    <t>INDICE DE ENDEUDAMIENTO</t>
  </si>
  <si>
    <t>INFORMACION TOMADA CON BASE EN EL RUP</t>
  </si>
  <si>
    <t>RESUMEN DE EVALUACION</t>
  </si>
  <si>
    <t>OBSERVACIONES</t>
  </si>
  <si>
    <t>PRESUPUESTO OFICIAL  :</t>
  </si>
  <si>
    <t>PLAZO</t>
  </si>
  <si>
    <t>MESES</t>
  </si>
  <si>
    <t>CTd</t>
  </si>
  <si>
    <t>CAPACIDAD ORGANIZACIONAL</t>
  </si>
  <si>
    <t>RENTABILIDAD DEL PATRIMONIO</t>
  </si>
  <si>
    <t>RENTABILIDAD DEL ACTIVO</t>
  </si>
  <si>
    <t xml:space="preserve">CAPACIDAD ORGANIZACIONAL </t>
  </si>
  <si>
    <t>RAZON COBERTURA DE INTERES</t>
  </si>
  <si>
    <t xml:space="preserve">CAPACIDAD RESIDUAL EN OBRAS </t>
  </si>
  <si>
    <t>CAPACIDAD RESIDUAL EN CONTRATACION DE OBRAS</t>
  </si>
  <si>
    <t>MONICA LILIANA CORREA GARCIA</t>
  </si>
  <si>
    <t>Auxiliar V grado</t>
  </si>
  <si>
    <t>PROCESOS DE  SELECCIÓN ABREVIADA DE MENOR CUANTIA   No. 19001347-H4 DE 2019</t>
  </si>
  <si>
    <t>OBJETO: CONSTRUCCIÓN DE OBRAS DE PROTECCIÓN EN BOLSACRETO Y SEÑALIZACICIÓN DE
PISTA DEL AEROPUERTO DE OTU</t>
  </si>
  <si>
    <t>OCTUBRE 16 DE 2019</t>
  </si>
  <si>
    <t xml:space="preserve">HERNANDEZ GAITAN URIEL EDGARDO
</t>
  </si>
  <si>
    <t>FRANCISCO JOSE ARIAS ZAPATA</t>
  </si>
  <si>
    <t xml:space="preserve"> GRUPO S. Y. C. S.A.S</t>
  </si>
  <si>
    <t>U.T CONSTRUOBRAS</t>
  </si>
  <si>
    <t>URIBE ARQUITECTOS CONSTRUCTORES UAC SAS</t>
  </si>
  <si>
    <t>RAELJA INGENIERIA S.A.S.</t>
  </si>
  <si>
    <t>ARIETE INGENIERIA &amp; CONSTRUCCION S.A.S.</t>
  </si>
  <si>
    <t>CONSORCIO VG</t>
  </si>
  <si>
    <t>COBERTURA GLOBAL S.A.S</t>
  </si>
  <si>
    <t>VIAS Y EDIFICACIONES COLOMBIA COLOMBIA S.A.S</t>
  </si>
  <si>
    <t xml:space="preserve">RECHADO </t>
  </si>
  <si>
    <t xml:space="preserve">No se evalua porque el valor de la oferta supera el valor del presupuesto oficial </t>
  </si>
  <si>
    <t>LUNA ORTIZ GERARDO</t>
  </si>
  <si>
    <t>ALOGAR CONSTRUCCIONES SAS</t>
  </si>
  <si>
    <t>CONGETER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</si>
</sst>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&quot;$&quot;#,##0;[Red]\-&quot;$&quot;#,##0"/>
    <numFmt numFmtId="44" formatCode="_-&quot;$&quot;* #,##0.00_-;\-&quot;$&quot;* #,##0.00_-;_-&quot;$&quot;* &quot;-&quot;??_-;_-@_-"/>
    <numFmt numFmtId="164" formatCode="_(* #,##0.00_);_(* \(#,##0.00\);_(* &quot;-&quot;??_);_(@_)"/>
    <numFmt numFmtId="165" formatCode="_(* #,##0.0_);_(* \(#,##0.0\);_(* &quot;-&quot;??_);_(@_)"/>
    <numFmt numFmtId="166" formatCode="_(* #,##0_);_(* \(#,##0\);_(* &quot;-&quot;??_);_(@_)"/>
    <numFmt numFmtId="167" formatCode="_(* #,##0.00_);_(* \(#,##0.00\);_(* &quot;-&quot;?_);_(@_)"/>
    <numFmt numFmtId="168" formatCode="0.000"/>
    <numFmt numFmtId="169" formatCode="_(* #,##0_);_(* \(#,##0\);_(* &quot;-&quot;?_);_(@_)"/>
    <numFmt numFmtId="170" formatCode="_(* #,##0.0_);_(* \(#,##0.0\);_(* &quot;-&quot;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name val="Helv"/>
    </font>
    <font>
      <b/>
      <sz val="16"/>
      <color indexed="12"/>
      <name val="Arial"/>
      <family val="2"/>
    </font>
    <font>
      <b/>
      <sz val="16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indexed="12"/>
      <name val="Arial"/>
      <family val="2"/>
    </font>
    <font>
      <b/>
      <sz val="10"/>
      <color rgb="FFFF0000"/>
      <name val="Arial"/>
      <family val="2"/>
    </font>
    <font>
      <b/>
      <sz val="14"/>
      <color indexed="12"/>
      <name val="Arial"/>
      <family val="2"/>
    </font>
    <font>
      <b/>
      <sz val="14"/>
      <name val="Arial"/>
      <family val="2"/>
    </font>
    <font>
      <b/>
      <sz val="12"/>
      <name val="Helv"/>
    </font>
    <font>
      <b/>
      <sz val="10"/>
      <color indexed="1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uble">
        <color indexed="8"/>
      </top>
      <bottom style="double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 style="double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1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4" fillId="0" borderId="0" xfId="0" applyFont="1"/>
    <xf numFmtId="0" fontId="3" fillId="0" borderId="0" xfId="0" quotePrefix="1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17" fontId="2" fillId="0" borderId="0" xfId="0" applyNumberFormat="1" applyFont="1"/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165" fontId="3" fillId="0" borderId="12" xfId="1" applyNumberFormat="1" applyFont="1" applyFill="1" applyBorder="1" applyAlignment="1">
      <alignment horizontal="center"/>
    </xf>
    <xf numFmtId="165" fontId="3" fillId="0" borderId="2" xfId="1" applyNumberFormat="1" applyFont="1" applyFill="1" applyBorder="1" applyAlignment="1">
      <alignment horizontal="center"/>
    </xf>
    <xf numFmtId="165" fontId="3" fillId="0" borderId="1" xfId="1" applyNumberFormat="1" applyFont="1" applyFill="1" applyBorder="1" applyAlignment="1">
      <alignment horizontal="center"/>
    </xf>
    <xf numFmtId="0" fontId="0" fillId="0" borderId="1" xfId="0" applyBorder="1"/>
    <xf numFmtId="0" fontId="3" fillId="2" borderId="2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6" fontId="10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/>
    </xf>
    <xf numFmtId="2" fontId="3" fillId="0" borderId="18" xfId="0" applyNumberFormat="1" applyFont="1" applyBorder="1" applyAlignment="1"/>
    <xf numFmtId="0" fontId="5" fillId="0" borderId="19" xfId="0" applyFont="1" applyBorder="1" applyAlignment="1" applyProtection="1">
      <alignment horizontal="center"/>
    </xf>
    <xf numFmtId="166" fontId="11" fillId="0" borderId="0" xfId="1" applyNumberFormat="1" applyFont="1" applyFill="1" applyBorder="1" applyAlignment="1">
      <alignment horizontal="center" vertical="center" wrapText="1"/>
    </xf>
    <xf numFmtId="166" fontId="3" fillId="0" borderId="18" xfId="1" applyNumberFormat="1" applyFont="1" applyBorder="1" applyAlignment="1"/>
    <xf numFmtId="166" fontId="3" fillId="0" borderId="19" xfId="1" applyNumberFormat="1" applyFont="1" applyBorder="1" applyAlignment="1">
      <alignment horizontal="center"/>
    </xf>
    <xf numFmtId="168" fontId="3" fillId="0" borderId="18" xfId="0" applyNumberFormat="1" applyFont="1" applyBorder="1" applyAlignment="1"/>
    <xf numFmtId="168" fontId="3" fillId="0" borderId="19" xfId="0" applyNumberFormat="1" applyFont="1" applyBorder="1" applyAlignment="1">
      <alignment horizontal="center"/>
    </xf>
    <xf numFmtId="167" fontId="3" fillId="0" borderId="18" xfId="0" applyNumberFormat="1" applyFont="1" applyBorder="1" applyAlignment="1"/>
    <xf numFmtId="9" fontId="5" fillId="0" borderId="19" xfId="2" applyFont="1" applyBorder="1" applyAlignment="1" applyProtection="1">
      <alignment horizontal="center"/>
    </xf>
    <xf numFmtId="167" fontId="3" fillId="0" borderId="24" xfId="0" applyNumberFormat="1" applyFont="1" applyBorder="1" applyAlignment="1"/>
    <xf numFmtId="168" fontId="3" fillId="0" borderId="25" xfId="0" applyNumberFormat="1" applyFont="1" applyBorder="1" applyAlignment="1">
      <alignment horizontal="center"/>
    </xf>
    <xf numFmtId="0" fontId="13" fillId="0" borderId="2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0" fontId="9" fillId="0" borderId="6" xfId="0" applyFont="1" applyBorder="1" applyAlignment="1">
      <alignment horizontal="center"/>
    </xf>
    <xf numFmtId="169" fontId="3" fillId="0" borderId="24" xfId="0" applyNumberFormat="1" applyFont="1" applyBorder="1" applyAlignment="1"/>
    <xf numFmtId="166" fontId="15" fillId="0" borderId="0" xfId="1" applyNumberFormat="1" applyFont="1" applyBorder="1" applyAlignment="1">
      <alignment horizontal="right"/>
    </xf>
    <xf numFmtId="0" fontId="0" fillId="0" borderId="0" xfId="0" applyBorder="1"/>
    <xf numFmtId="165" fontId="3" fillId="0" borderId="0" xfId="1" applyNumberFormat="1" applyFont="1" applyFill="1" applyBorder="1" applyAlignment="1">
      <alignment horizontal="center"/>
    </xf>
    <xf numFmtId="164" fontId="3" fillId="0" borderId="18" xfId="1" applyNumberFormat="1" applyFont="1" applyBorder="1" applyAlignment="1"/>
    <xf numFmtId="166" fontId="3" fillId="0" borderId="13" xfId="1" applyNumberFormat="1" applyFont="1" applyBorder="1" applyAlignment="1"/>
    <xf numFmtId="0" fontId="19" fillId="0" borderId="0" xfId="0" applyFont="1"/>
    <xf numFmtId="0" fontId="20" fillId="0" borderId="0" xfId="0" applyFont="1"/>
    <xf numFmtId="0" fontId="7" fillId="0" borderId="0" xfId="0" applyFont="1" applyBorder="1" applyAlignment="1">
      <alignment horizontal="center"/>
    </xf>
    <xf numFmtId="164" fontId="8" fillId="0" borderId="2" xfId="0" applyNumberFormat="1" applyFont="1" applyBorder="1" applyAlignment="1"/>
    <xf numFmtId="164" fontId="8" fillId="0" borderId="34" xfId="0" applyNumberFormat="1" applyFont="1" applyBorder="1" applyAlignment="1"/>
    <xf numFmtId="0" fontId="6" fillId="0" borderId="0" xfId="0" applyFont="1" applyBorder="1" applyAlignment="1"/>
    <xf numFmtId="0" fontId="7" fillId="0" borderId="0" xfId="0" applyFont="1" applyBorder="1" applyAlignment="1"/>
    <xf numFmtId="0" fontId="12" fillId="0" borderId="0" xfId="0" applyFont="1" applyFill="1" applyBorder="1" applyAlignment="1">
      <alignment vertical="center" wrapText="1"/>
    </xf>
    <xf numFmtId="3" fontId="0" fillId="0" borderId="0" xfId="0" applyNumberFormat="1"/>
    <xf numFmtId="3" fontId="21" fillId="0" borderId="0" xfId="0" applyNumberFormat="1" applyFont="1"/>
    <xf numFmtId="164" fontId="3" fillId="0" borderId="23" xfId="1" applyFont="1" applyBorder="1" applyAlignment="1">
      <alignment horizontal="center" vertical="center" wrapText="1"/>
    </xf>
    <xf numFmtId="164" fontId="3" fillId="0" borderId="14" xfId="1" applyFont="1" applyBorder="1" applyAlignment="1">
      <alignment horizontal="center" vertical="center" wrapText="1"/>
    </xf>
    <xf numFmtId="6" fontId="18" fillId="0" borderId="0" xfId="3" applyNumberFormat="1" applyFont="1"/>
    <xf numFmtId="164" fontId="3" fillId="0" borderId="34" xfId="1" applyFont="1" applyBorder="1" applyAlignment="1">
      <alignment horizontal="center" vertical="center" wrapText="1"/>
    </xf>
    <xf numFmtId="164" fontId="3" fillId="0" borderId="2" xfId="1" applyFont="1" applyBorder="1" applyAlignment="1">
      <alignment horizontal="center" vertical="center" wrapText="1"/>
    </xf>
    <xf numFmtId="170" fontId="3" fillId="0" borderId="7" xfId="0" applyNumberFormat="1" applyFont="1" applyBorder="1" applyAlignment="1">
      <alignment horizontal="center" vertical="center" wrapText="1"/>
    </xf>
    <xf numFmtId="170" fontId="3" fillId="0" borderId="2" xfId="0" applyNumberFormat="1" applyFont="1" applyBorder="1" applyAlignment="1">
      <alignment horizontal="center" vertical="center" wrapText="1"/>
    </xf>
    <xf numFmtId="170" fontId="3" fillId="0" borderId="7" xfId="0" applyNumberFormat="1" applyFont="1" applyBorder="1" applyAlignment="1">
      <alignment horizontal="center" wrapText="1"/>
    </xf>
    <xf numFmtId="170" fontId="3" fillId="0" borderId="2" xfId="0" applyNumberFormat="1" applyFont="1" applyBorder="1" applyAlignment="1">
      <alignment horizontal="center" wrapText="1"/>
    </xf>
    <xf numFmtId="164" fontId="8" fillId="0" borderId="2" xfId="0" applyNumberFormat="1" applyFont="1" applyBorder="1" applyAlignment="1">
      <alignment horizontal="center" wrapText="1"/>
    </xf>
    <xf numFmtId="164" fontId="8" fillId="0" borderId="34" xfId="0" applyNumberFormat="1" applyFont="1" applyBorder="1" applyAlignment="1">
      <alignment horizontal="center" wrapText="1"/>
    </xf>
    <xf numFmtId="9" fontId="3" fillId="0" borderId="37" xfId="2" applyFont="1" applyBorder="1" applyAlignment="1">
      <alignment horizontal="center" vertical="center" wrapText="1"/>
    </xf>
    <xf numFmtId="9" fontId="3" fillId="0" borderId="38" xfId="2" applyFont="1" applyBorder="1" applyAlignment="1">
      <alignment horizontal="center" vertical="center" wrapText="1"/>
    </xf>
    <xf numFmtId="9" fontId="3" fillId="0" borderId="16" xfId="2" applyFont="1" applyBorder="1" applyAlignment="1">
      <alignment horizontal="center" vertical="center" wrapText="1"/>
    </xf>
    <xf numFmtId="0" fontId="14" fillId="0" borderId="5" xfId="0" applyFont="1" applyBorder="1" applyAlignment="1" applyProtection="1">
      <alignment horizontal="center"/>
    </xf>
    <xf numFmtId="0" fontId="14" fillId="0" borderId="17" xfId="0" applyFont="1" applyBorder="1" applyAlignment="1" applyProtection="1">
      <alignment horizontal="center"/>
    </xf>
    <xf numFmtId="0" fontId="17" fillId="0" borderId="5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12" fillId="0" borderId="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vertical="center" wrapText="1"/>
    </xf>
    <xf numFmtId="170" fontId="3" fillId="0" borderId="5" xfId="0" applyNumberFormat="1" applyFont="1" applyBorder="1" applyAlignment="1">
      <alignment horizontal="center"/>
    </xf>
    <xf numFmtId="170" fontId="3" fillId="0" borderId="36" xfId="0" applyNumberFormat="1" applyFont="1" applyBorder="1" applyAlignment="1">
      <alignment horizontal="center"/>
    </xf>
    <xf numFmtId="0" fontId="0" fillId="3" borderId="37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38" xfId="0" applyFill="1" applyBorder="1" applyAlignment="1">
      <alignment horizontal="center"/>
    </xf>
    <xf numFmtId="164" fontId="3" fillId="0" borderId="1" xfId="1" applyFont="1" applyBorder="1" applyAlignment="1">
      <alignment horizontal="center" vertical="center" wrapText="1"/>
    </xf>
    <xf numFmtId="170" fontId="3" fillId="0" borderId="1" xfId="0" applyNumberFormat="1" applyFont="1" applyBorder="1" applyAlignment="1">
      <alignment horizontal="center" vertical="center" wrapText="1"/>
    </xf>
    <xf numFmtId="170" fontId="3" fillId="0" borderId="1" xfId="0" applyNumberFormat="1" applyFont="1" applyBorder="1" applyAlignment="1">
      <alignment horizontal="center" wrapText="1"/>
    </xf>
    <xf numFmtId="0" fontId="0" fillId="3" borderId="5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164" fontId="8" fillId="0" borderId="32" xfId="0" applyNumberFormat="1" applyFont="1" applyBorder="1" applyAlignment="1">
      <alignment horizontal="center"/>
    </xf>
    <xf numFmtId="164" fontId="8" fillId="0" borderId="16" xfId="0" applyNumberFormat="1" applyFont="1" applyBorder="1" applyAlignment="1">
      <alignment horizontal="center"/>
    </xf>
    <xf numFmtId="164" fontId="8" fillId="0" borderId="33" xfId="0" applyNumberFormat="1" applyFont="1" applyBorder="1" applyAlignment="1">
      <alignment horizontal="center"/>
    </xf>
    <xf numFmtId="164" fontId="8" fillId="0" borderId="11" xfId="0" applyNumberFormat="1" applyFont="1" applyBorder="1" applyAlignment="1">
      <alignment horizontal="center"/>
    </xf>
    <xf numFmtId="164" fontId="8" fillId="0" borderId="14" xfId="0" applyNumberFormat="1" applyFont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164" fontId="8" fillId="0" borderId="2" xfId="0" applyNumberFormat="1" applyFont="1" applyBorder="1" applyAlignment="1">
      <alignment horizontal="center" vertical="center" wrapText="1"/>
    </xf>
    <xf numFmtId="164" fontId="8" fillId="0" borderId="34" xfId="0" applyNumberFormat="1" applyFont="1" applyBorder="1" applyAlignment="1">
      <alignment horizontal="center" vertical="center" wrapText="1"/>
    </xf>
    <xf numFmtId="0" fontId="14" fillId="0" borderId="31" xfId="0" applyFont="1" applyBorder="1" applyAlignment="1" applyProtection="1">
      <alignment horizontal="center"/>
    </xf>
    <xf numFmtId="164" fontId="3" fillId="0" borderId="22" xfId="1" applyFont="1" applyBorder="1" applyAlignment="1">
      <alignment horizontal="center" vertical="center" wrapText="1"/>
    </xf>
    <xf numFmtId="164" fontId="3" fillId="0" borderId="15" xfId="1" applyFont="1" applyBorder="1" applyAlignment="1">
      <alignment horizontal="center" vertical="center" wrapText="1"/>
    </xf>
    <xf numFmtId="164" fontId="3" fillId="0" borderId="3" xfId="1" applyFont="1" applyBorder="1" applyAlignment="1">
      <alignment horizontal="center" vertical="center" wrapText="1"/>
    </xf>
    <xf numFmtId="164" fontId="3" fillId="0" borderId="0" xfId="1" applyFont="1" applyBorder="1" applyAlignment="1">
      <alignment horizontal="center" vertical="center" wrapText="1"/>
    </xf>
    <xf numFmtId="170" fontId="3" fillId="0" borderId="5" xfId="0" applyNumberFormat="1" applyFont="1" applyBorder="1" applyAlignment="1">
      <alignment horizontal="center" vertical="center" wrapText="1"/>
    </xf>
    <xf numFmtId="170" fontId="3" fillId="0" borderId="17" xfId="0" applyNumberFormat="1" applyFont="1" applyBorder="1" applyAlignment="1">
      <alignment horizontal="center" vertical="center" wrapText="1"/>
    </xf>
    <xf numFmtId="164" fontId="8" fillId="0" borderId="32" xfId="0" applyNumberFormat="1" applyFont="1" applyBorder="1" applyAlignment="1">
      <alignment horizontal="center" vertical="center" wrapText="1"/>
    </xf>
    <xf numFmtId="164" fontId="8" fillId="0" borderId="33" xfId="0" applyNumberFormat="1" applyFont="1" applyBorder="1" applyAlignment="1">
      <alignment horizontal="center" vertical="center" wrapText="1"/>
    </xf>
    <xf numFmtId="164" fontId="8" fillId="0" borderId="9" xfId="0" applyNumberFormat="1" applyFont="1" applyBorder="1" applyAlignment="1">
      <alignment horizontal="center" vertical="center" wrapText="1"/>
    </xf>
    <xf numFmtId="164" fontId="8" fillId="0" borderId="10" xfId="0" applyNumberFormat="1" applyFont="1" applyBorder="1" applyAlignment="1">
      <alignment horizontal="center" vertical="center" wrapText="1"/>
    </xf>
    <xf numFmtId="164" fontId="8" fillId="0" borderId="11" xfId="0" applyNumberFormat="1" applyFont="1" applyBorder="1" applyAlignment="1">
      <alignment horizontal="center" vertical="center" wrapText="1"/>
    </xf>
    <xf numFmtId="164" fontId="8" fillId="0" borderId="7" xfId="0" applyNumberFormat="1" applyFont="1" applyBorder="1" applyAlignment="1">
      <alignment horizontal="center" vertical="center" wrapText="1"/>
    </xf>
    <xf numFmtId="0" fontId="0" fillId="0" borderId="35" xfId="0" applyBorder="1" applyAlignment="1">
      <alignment horizontal="center"/>
    </xf>
    <xf numFmtId="0" fontId="0" fillId="0" borderId="1" xfId="0" applyBorder="1" applyAlignment="1">
      <alignment horizontal="center"/>
    </xf>
    <xf numFmtId="164" fontId="3" fillId="0" borderId="6" xfId="1" applyFont="1" applyBorder="1" applyAlignment="1">
      <alignment horizontal="center" vertical="center" wrapText="1"/>
    </xf>
    <xf numFmtId="164" fontId="3" fillId="0" borderId="8" xfId="1" applyFont="1" applyBorder="1" applyAlignment="1">
      <alignment horizontal="center" vertical="center" wrapText="1"/>
    </xf>
    <xf numFmtId="164" fontId="3" fillId="0" borderId="9" xfId="1" applyFont="1" applyBorder="1" applyAlignment="1">
      <alignment horizontal="center" vertical="center" wrapText="1"/>
    </xf>
    <xf numFmtId="164" fontId="3" fillId="0" borderId="10" xfId="1" applyFont="1" applyBorder="1" applyAlignment="1">
      <alignment horizontal="center" vertical="center" wrapText="1"/>
    </xf>
    <xf numFmtId="164" fontId="3" fillId="0" borderId="11" xfId="1" applyFont="1" applyBorder="1" applyAlignment="1">
      <alignment horizontal="center" vertical="center" wrapText="1"/>
    </xf>
    <xf numFmtId="164" fontId="3" fillId="0" borderId="7" xfId="1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164" fontId="3" fillId="0" borderId="23" xfId="1" applyFont="1" applyBorder="1" applyAlignment="1">
      <alignment horizontal="center" vertical="center" wrapText="1"/>
    </xf>
    <xf numFmtId="164" fontId="3" fillId="0" borderId="14" xfId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7"/>
  <sheetViews>
    <sheetView tabSelected="1" topLeftCell="A18" zoomScaleNormal="100" workbookViewId="0">
      <selection activeCell="J32" sqref="J32:M32"/>
    </sheetView>
  </sheetViews>
  <sheetFormatPr baseColWidth="10" defaultRowHeight="15" x14ac:dyDescent="0.25"/>
  <cols>
    <col min="1" max="1" width="46.85546875" customWidth="1"/>
    <col min="2" max="2" width="15.5703125" customWidth="1"/>
    <col min="3" max="3" width="16.5703125" customWidth="1"/>
    <col min="4" max="4" width="16.85546875" customWidth="1"/>
    <col min="5" max="5" width="15.7109375" customWidth="1"/>
    <col min="6" max="6" width="16.28515625" customWidth="1"/>
    <col min="7" max="7" width="16.5703125" customWidth="1"/>
    <col min="8" max="8" width="16.7109375" customWidth="1"/>
    <col min="9" max="9" width="17.140625" customWidth="1"/>
    <col min="10" max="10" width="14.5703125" customWidth="1"/>
    <col min="11" max="11" width="12.28515625" customWidth="1"/>
    <col min="12" max="12" width="16.5703125" customWidth="1"/>
    <col min="13" max="13" width="12.28515625" customWidth="1"/>
    <col min="14" max="14" width="14.85546875" customWidth="1"/>
    <col min="15" max="15" width="13.7109375" customWidth="1"/>
    <col min="16" max="16" width="17.85546875" customWidth="1"/>
    <col min="17" max="17" width="13.7109375" customWidth="1"/>
    <col min="18" max="18" width="18.7109375" customWidth="1"/>
    <col min="19" max="19" width="15.7109375" customWidth="1"/>
    <col min="20" max="20" width="14.5703125" customWidth="1"/>
    <col min="21" max="21" width="13.7109375" customWidth="1"/>
    <col min="22" max="22" width="14" customWidth="1"/>
    <col min="23" max="23" width="13.7109375" customWidth="1"/>
  </cols>
  <sheetData>
    <row r="1" spans="1:23" ht="20.25" customHeight="1" x14ac:dyDescent="0.3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</row>
    <row r="2" spans="1:23" ht="9" customHeigh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</row>
    <row r="3" spans="1:23" ht="21" customHeight="1" x14ac:dyDescent="0.3">
      <c r="A3" s="46"/>
      <c r="B3" s="46"/>
      <c r="C3" s="46"/>
      <c r="D3" s="46"/>
      <c r="E3" s="46"/>
      <c r="F3" s="42"/>
      <c r="G3" s="42"/>
      <c r="H3" s="42"/>
      <c r="I3" s="42"/>
    </row>
    <row r="4" spans="1:23" ht="34.5" customHeight="1" x14ac:dyDescent="0.25">
      <c r="A4" s="75" t="s">
        <v>34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</row>
    <row r="5" spans="1:23" ht="59.25" customHeight="1" x14ac:dyDescent="0.25">
      <c r="A5" s="76" t="s">
        <v>35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</row>
    <row r="6" spans="1:23" ht="9" customHeight="1" x14ac:dyDescent="0.25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</row>
    <row r="7" spans="1:23" ht="10.5" customHeight="1" x14ac:dyDescent="0.25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</row>
    <row r="8" spans="1:23" ht="1.5" customHeight="1" x14ac:dyDescent="0.25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</row>
    <row r="9" spans="1:23" ht="24.75" customHeight="1" x14ac:dyDescent="0.25">
      <c r="A9" s="16"/>
      <c r="C9" s="16"/>
      <c r="D9" s="16" t="s">
        <v>24</v>
      </c>
      <c r="F9" s="16"/>
      <c r="G9" s="16"/>
      <c r="H9" s="16"/>
      <c r="I9" s="16"/>
    </row>
    <row r="10" spans="1:23" ht="20.25" customHeight="1" x14ac:dyDescent="0.25">
      <c r="A10" s="18" t="s">
        <v>21</v>
      </c>
      <c r="B10" s="22"/>
      <c r="C10" s="52">
        <v>359986042</v>
      </c>
      <c r="D10" s="17">
        <f>10%*C10</f>
        <v>35998604.200000003</v>
      </c>
      <c r="E10" s="35"/>
      <c r="F10" s="48"/>
      <c r="G10" s="35"/>
      <c r="H10" s="35"/>
      <c r="I10" s="35"/>
    </row>
    <row r="11" spans="1:23" x14ac:dyDescent="0.25">
      <c r="B11" s="16" t="s">
        <v>22</v>
      </c>
      <c r="C11" s="16">
        <v>2</v>
      </c>
      <c r="D11" s="16" t="s">
        <v>23</v>
      </c>
      <c r="E11" s="49"/>
      <c r="F11" s="16"/>
      <c r="G11" s="16"/>
      <c r="H11" s="16"/>
      <c r="I11" s="16"/>
    </row>
    <row r="12" spans="1:23" x14ac:dyDescent="0.25">
      <c r="A12" s="2" t="s">
        <v>1</v>
      </c>
    </row>
    <row r="13" spans="1:23" x14ac:dyDescent="0.25">
      <c r="A13" s="1"/>
    </row>
    <row r="14" spans="1:23" ht="15.75" thickBot="1" x14ac:dyDescent="0.3">
      <c r="A14" s="8" t="s">
        <v>36</v>
      </c>
    </row>
    <row r="15" spans="1:23" ht="16.5" thickTop="1" thickBot="1" x14ac:dyDescent="0.3">
      <c r="A15" s="9" t="s">
        <v>2</v>
      </c>
      <c r="B15" s="116">
        <v>1</v>
      </c>
      <c r="C15" s="116"/>
      <c r="D15" s="115">
        <v>2</v>
      </c>
      <c r="E15" s="89"/>
      <c r="F15" s="88">
        <v>3</v>
      </c>
      <c r="G15" s="89"/>
      <c r="H15" s="88">
        <v>4</v>
      </c>
      <c r="I15" s="89"/>
      <c r="J15" s="85">
        <v>5</v>
      </c>
      <c r="K15" s="86"/>
      <c r="L15" s="86"/>
      <c r="M15" s="87"/>
      <c r="N15" s="88">
        <v>6</v>
      </c>
      <c r="O15" s="89"/>
      <c r="P15" s="90">
        <v>7</v>
      </c>
      <c r="Q15" s="91"/>
      <c r="R15" s="90">
        <v>8</v>
      </c>
      <c r="S15" s="91"/>
      <c r="T15" s="79">
        <v>9</v>
      </c>
      <c r="U15" s="80"/>
      <c r="V15" s="80"/>
      <c r="W15" s="81"/>
    </row>
    <row r="16" spans="1:23" ht="9.75" customHeight="1" thickTop="1" x14ac:dyDescent="0.25">
      <c r="A16" s="126" t="s">
        <v>8</v>
      </c>
      <c r="B16" s="103" t="s">
        <v>37</v>
      </c>
      <c r="C16" s="104"/>
      <c r="D16" s="103" t="s">
        <v>38</v>
      </c>
      <c r="E16" s="104"/>
      <c r="F16" s="103" t="s">
        <v>41</v>
      </c>
      <c r="G16" s="104"/>
      <c r="H16" s="117" t="s">
        <v>39</v>
      </c>
      <c r="I16" s="118"/>
      <c r="J16" s="103" t="s">
        <v>40</v>
      </c>
      <c r="K16" s="104"/>
      <c r="L16" s="104"/>
      <c r="M16" s="104"/>
      <c r="N16" s="82" t="s">
        <v>42</v>
      </c>
      <c r="O16" s="82"/>
      <c r="P16" s="82" t="s">
        <v>49</v>
      </c>
      <c r="Q16" s="82"/>
      <c r="R16" s="82" t="s">
        <v>43</v>
      </c>
      <c r="S16" s="82"/>
      <c r="T16" s="82" t="s">
        <v>44</v>
      </c>
      <c r="U16" s="82"/>
      <c r="V16" s="82"/>
      <c r="W16" s="82"/>
    </row>
    <row r="17" spans="1:23" ht="16.5" customHeight="1" x14ac:dyDescent="0.25">
      <c r="A17" s="127"/>
      <c r="B17" s="105"/>
      <c r="C17" s="106"/>
      <c r="D17" s="105"/>
      <c r="E17" s="106"/>
      <c r="F17" s="105"/>
      <c r="G17" s="106"/>
      <c r="H17" s="119"/>
      <c r="I17" s="120"/>
      <c r="J17" s="105"/>
      <c r="K17" s="106"/>
      <c r="L17" s="106"/>
      <c r="M17" s="106"/>
      <c r="N17" s="82"/>
      <c r="O17" s="82"/>
      <c r="P17" s="82"/>
      <c r="Q17" s="82"/>
      <c r="R17" s="82"/>
      <c r="S17" s="82"/>
      <c r="T17" s="82"/>
      <c r="U17" s="82"/>
      <c r="V17" s="82"/>
      <c r="W17" s="82"/>
    </row>
    <row r="18" spans="1:23" ht="14.25" customHeight="1" thickBot="1" x14ac:dyDescent="0.3">
      <c r="A18" s="127"/>
      <c r="B18" s="105"/>
      <c r="C18" s="106"/>
      <c r="D18" s="105"/>
      <c r="E18" s="106"/>
      <c r="F18" s="105"/>
      <c r="G18" s="106"/>
      <c r="H18" s="119"/>
      <c r="I18" s="120"/>
      <c r="J18" s="105"/>
      <c r="K18" s="106"/>
      <c r="L18" s="106"/>
      <c r="M18" s="106"/>
      <c r="N18" s="82"/>
      <c r="O18" s="82"/>
      <c r="P18" s="82"/>
      <c r="Q18" s="82"/>
      <c r="R18" s="82"/>
      <c r="S18" s="82"/>
      <c r="T18" s="82"/>
      <c r="U18" s="82"/>
      <c r="V18" s="82"/>
      <c r="W18" s="82"/>
    </row>
    <row r="19" spans="1:23" ht="15.75" hidden="1" customHeight="1" thickBot="1" x14ac:dyDescent="0.3">
      <c r="A19" s="128"/>
      <c r="B19" s="105"/>
      <c r="C19" s="106"/>
      <c r="D19" s="105"/>
      <c r="E19" s="106"/>
      <c r="F19" s="105"/>
      <c r="G19" s="106"/>
      <c r="H19" s="119"/>
      <c r="I19" s="120"/>
      <c r="J19" s="105"/>
      <c r="K19" s="106"/>
      <c r="L19" s="106"/>
      <c r="M19" s="106"/>
      <c r="N19" s="82"/>
      <c r="O19" s="82"/>
      <c r="P19" s="82"/>
      <c r="Q19" s="82"/>
      <c r="R19" s="82"/>
      <c r="S19" s="82"/>
      <c r="T19" s="82"/>
      <c r="U19" s="82"/>
      <c r="V19" s="82"/>
      <c r="W19" s="82"/>
    </row>
    <row r="20" spans="1:23" ht="47.25" customHeight="1" thickBot="1" x14ac:dyDescent="0.3">
      <c r="A20" s="31" t="s">
        <v>6</v>
      </c>
      <c r="B20" s="124"/>
      <c r="C20" s="125"/>
      <c r="D20" s="124"/>
      <c r="E20" s="125"/>
      <c r="F20" s="124"/>
      <c r="G20" s="125"/>
      <c r="H20" s="121"/>
      <c r="I20" s="122"/>
      <c r="J20" s="107" t="s">
        <v>50</v>
      </c>
      <c r="K20" s="108"/>
      <c r="L20" s="77" t="s">
        <v>51</v>
      </c>
      <c r="M20" s="78"/>
      <c r="N20" s="82"/>
      <c r="O20" s="82"/>
      <c r="P20" s="82"/>
      <c r="Q20" s="82"/>
      <c r="R20" s="82"/>
      <c r="S20" s="82"/>
      <c r="T20" s="83" t="s">
        <v>45</v>
      </c>
      <c r="U20" s="83"/>
      <c r="V20" s="84" t="s">
        <v>46</v>
      </c>
      <c r="W20" s="84"/>
    </row>
    <row r="21" spans="1:23" ht="18" customHeight="1" x14ac:dyDescent="0.25">
      <c r="A21" s="31"/>
      <c r="B21" s="50"/>
      <c r="C21" s="51"/>
      <c r="D21" s="50"/>
      <c r="E21" s="51"/>
      <c r="F21" s="50"/>
      <c r="G21" s="51"/>
      <c r="H21" s="51"/>
      <c r="I21" s="51"/>
      <c r="J21" s="61">
        <v>0.7</v>
      </c>
      <c r="K21" s="62"/>
      <c r="L21" s="61">
        <v>0.3</v>
      </c>
      <c r="M21" s="63"/>
      <c r="N21" s="53"/>
      <c r="O21" s="54"/>
      <c r="P21" s="53"/>
      <c r="Q21" s="54"/>
      <c r="R21" s="53"/>
      <c r="S21" s="54"/>
      <c r="T21" s="55"/>
      <c r="U21" s="56"/>
      <c r="V21" s="57"/>
      <c r="W21" s="58"/>
    </row>
    <row r="22" spans="1:23" ht="15.75" customHeight="1" x14ac:dyDescent="0.25">
      <c r="A22" s="6" t="s">
        <v>9</v>
      </c>
      <c r="B22" s="23">
        <f>B39-B40</f>
        <v>1434689103</v>
      </c>
      <c r="C22" s="24" t="str">
        <f>+IF(B22&gt;=($B$12*10%),"CUMPLE","NO CUMPLE")</f>
        <v>CUMPLE</v>
      </c>
      <c r="D22" s="23">
        <f>D39-D40</f>
        <v>937744999</v>
      </c>
      <c r="E22" s="24" t="str">
        <f>+IF(D22&gt;=($B$12*10%),"CUMPLE","NO CUMPLE")</f>
        <v>CUMPLE</v>
      </c>
      <c r="F22" s="23">
        <f>F39-F40</f>
        <v>1694109177</v>
      </c>
      <c r="G22" s="24" t="str">
        <f>+IF(F22&gt;=($B$12*10%),"CUMPLE","NO CUMPLE")</f>
        <v>CUMPLE</v>
      </c>
      <c r="H22" s="23">
        <f>H39-H40</f>
        <v>11667388844</v>
      </c>
      <c r="I22" s="24" t="str">
        <f>+IF(H22&gt;=($B$12*10%),"CUMPLE","NO CUMPLE")</f>
        <v>CUMPLE</v>
      </c>
      <c r="J22" s="39">
        <f>J39-J40</f>
        <v>1296716200</v>
      </c>
      <c r="K22" s="24" t="str">
        <f>+IF(J22&gt;=($B$12*10%),"CUMPLE","NO CUMPLE")</f>
        <v>CUMPLE</v>
      </c>
      <c r="L22" s="39">
        <f>L39-L40</f>
        <v>39999999</v>
      </c>
      <c r="M22" s="24" t="str">
        <f>+IF(L22&gt;=($B$12*10%),"CUMPLE","NO CUMPLE")</f>
        <v>CUMPLE</v>
      </c>
      <c r="N22" s="23">
        <f>N39-N40</f>
        <v>1217073680</v>
      </c>
      <c r="O22" s="24" t="str">
        <f>+IF(N22&gt;=($B$12*10%),"CUMPLE","NO CUMPLE")</f>
        <v>CUMPLE</v>
      </c>
      <c r="P22" s="23">
        <f>P39-P40</f>
        <v>563671495</v>
      </c>
      <c r="Q22" s="24" t="str">
        <f>+IF(P22&gt;=($B$12*10%),"CUMPLE","NO CUMPLE")</f>
        <v>CUMPLE</v>
      </c>
      <c r="R22" s="23">
        <f>R39-R40</f>
        <v>853720000</v>
      </c>
      <c r="S22" s="24" t="str">
        <f>+IF(R22&gt;=($B$12*10%),"CUMPLE","NO CUMPLE")</f>
        <v>CUMPLE</v>
      </c>
      <c r="T22" s="39">
        <f>T39-T40</f>
        <v>195533059</v>
      </c>
      <c r="U22" s="24" t="str">
        <f>+IF(T22&gt;=($B$12*10%),"CUMPLE","NO CUMPLE")</f>
        <v>CUMPLE</v>
      </c>
      <c r="V22" s="39">
        <f>V39-V40</f>
        <v>661010501</v>
      </c>
      <c r="W22" s="24" t="str">
        <f>+IF(V22&gt;=($B$12*10%),"CUMPLE","NO CUMPLE")</f>
        <v>CUMPLE</v>
      </c>
    </row>
    <row r="23" spans="1:23" x14ac:dyDescent="0.25">
      <c r="A23" s="6" t="s">
        <v>16</v>
      </c>
      <c r="B23" s="25">
        <f>B39/B40</f>
        <v>4.0675936009840736</v>
      </c>
      <c r="C23" s="26" t="str">
        <f>+IF(B23&gt;=1,"CUMPLE","NO CUMPLE")</f>
        <v>CUMPLE</v>
      </c>
      <c r="D23" s="25">
        <f>D39/D40</f>
        <v>937745000</v>
      </c>
      <c r="E23" s="26" t="str">
        <f>+IF(D23&gt;=1,"CUMPLE","NO CUMPLE")</f>
        <v>CUMPLE</v>
      </c>
      <c r="F23" s="25">
        <f>F39/F40</f>
        <v>162.62568329914194</v>
      </c>
      <c r="G23" s="26" t="str">
        <f>+IF(F23&gt;=1,"CUMPLE","NO CUMPLE")</f>
        <v>CUMPLE</v>
      </c>
      <c r="H23" s="25">
        <f>H39/H40</f>
        <v>42.563949839103678</v>
      </c>
      <c r="I23" s="26" t="str">
        <f>+IF(H23&gt;=1,"CUMPLE","NO CUMPLE")</f>
        <v>CUMPLE</v>
      </c>
      <c r="J23" s="25">
        <f>J39/J40</f>
        <v>152.65804841324763</v>
      </c>
      <c r="K23" s="26" t="str">
        <f>+IF(J23&gt;=1,"CUMPLE","NO CUMPLE")</f>
        <v>CUMPLE</v>
      </c>
      <c r="L23" s="25">
        <f>L39/L40</f>
        <v>40000000</v>
      </c>
      <c r="M23" s="26" t="str">
        <f>+IF(L23&gt;=1,"CUMPLE","NO CUMPLE")</f>
        <v>CUMPLE</v>
      </c>
      <c r="N23" s="25">
        <f>N39/N40</f>
        <v>29.170719501892208</v>
      </c>
      <c r="O23" s="26" t="str">
        <f>+IF(N23&gt;=1,"CUMPLE","NO CUMPLE")</f>
        <v>CUMPLE</v>
      </c>
      <c r="P23" s="25">
        <f>P39/P40</f>
        <v>317.84738336143903</v>
      </c>
      <c r="Q23" s="26" t="str">
        <f>+IF(P23&gt;=1,"CUMPLE","NO CUMPLE")</f>
        <v>CUMPLE</v>
      </c>
      <c r="R23" s="25">
        <f>R39/R40</f>
        <v>285.57333333333332</v>
      </c>
      <c r="S23" s="26" t="str">
        <f>+IF(R23&gt;=1,"CUMPLE","NO CUMPLE")</f>
        <v>CUMPLE</v>
      </c>
      <c r="T23" s="25">
        <f>T39/T40</f>
        <v>3.0415316721096044</v>
      </c>
      <c r="U23" s="26" t="str">
        <f>+IF(T23&gt;=1,"CUMPLE","NO CUMPLE")</f>
        <v>CUMPLE</v>
      </c>
      <c r="V23" s="25">
        <f>V39/V40</f>
        <v>15.811505103087446</v>
      </c>
      <c r="W23" s="26" t="str">
        <f>+IF(V23&gt;=1,"CUMPLE","NO CUMPLE")</f>
        <v>CUMPLE</v>
      </c>
    </row>
    <row r="24" spans="1:23" x14ac:dyDescent="0.25">
      <c r="A24" s="6" t="s">
        <v>17</v>
      </c>
      <c r="B24" s="27">
        <f>B42/B41</f>
        <v>0.37331452112549995</v>
      </c>
      <c r="C24" s="28" t="str">
        <f>+IF(B24&lt;=0.7,"CUMPLE","NO CUMPLE")</f>
        <v>CUMPLE</v>
      </c>
      <c r="D24" s="27">
        <f>D42/D41</f>
        <v>8.5087837209674139E-2</v>
      </c>
      <c r="E24" s="28" t="str">
        <f>+IF(D24&lt;=0.7,"CUMPLE","NO CUMPLE")</f>
        <v>CUMPLE</v>
      </c>
      <c r="F24" s="27">
        <f>F42/F41</f>
        <v>0.45747730158646688</v>
      </c>
      <c r="G24" s="28" t="str">
        <f>+IF(F24&lt;=0.7,"CUMPLE","NO CUMPLE")</f>
        <v>CUMPLE</v>
      </c>
      <c r="H24" s="27">
        <f>H42/H41</f>
        <v>0.25006539449513299</v>
      </c>
      <c r="I24" s="28" t="str">
        <f>+IF(H24&lt;=0.7,"CUMPLE","NO CUMPLE")</f>
        <v>CUMPLE</v>
      </c>
      <c r="J24" s="38">
        <f>J42/J41</f>
        <v>6.5505881307547243E-3</v>
      </c>
      <c r="K24" s="28" t="str">
        <f>+IF(J24&lt;=0.7,"CUMPLE","NO CUMPLE")</f>
        <v>CUMPLE</v>
      </c>
      <c r="L24" s="27">
        <f>L42/L41</f>
        <v>2.4999999999999999E-8</v>
      </c>
      <c r="M24" s="28" t="str">
        <f>+IF(L24&lt;=0.7,"CUMPLE","NO CUMPLE")</f>
        <v>CUMPLE</v>
      </c>
      <c r="N24" s="27">
        <f>N42/N41</f>
        <v>3.0890240081232461E-2</v>
      </c>
      <c r="O24" s="28" t="str">
        <f>+IF(N24&lt;=0.7,"CUMPLE","NO CUMPLE")</f>
        <v>CUMPLE</v>
      </c>
      <c r="P24" s="27">
        <f>P42/P41</f>
        <v>8.690278530590001E-2</v>
      </c>
      <c r="Q24" s="28" t="str">
        <f>+IF(P24&lt;=0.7,"CUMPLE","NO CUMPLE")</f>
        <v>CUMPLE</v>
      </c>
      <c r="R24" s="27">
        <f>R42/R41</f>
        <v>1.4985245296938399E-2</v>
      </c>
      <c r="S24" s="28" t="str">
        <f>+IF(R24&lt;=0.7,"CUMPLE","NO CUMPLE")</f>
        <v>CUMPLE</v>
      </c>
      <c r="T24" s="38">
        <f>T42/T41</f>
        <v>0.36771908229275024</v>
      </c>
      <c r="U24" s="28" t="str">
        <f>+IF(T24&lt;=0.7,"CUMPLE","NO CUMPLE")</f>
        <v>CUMPLE</v>
      </c>
      <c r="V24" s="27">
        <f>V42/V41</f>
        <v>0.18234694294706713</v>
      </c>
      <c r="W24" s="28" t="str">
        <f>+IF(V24&lt;=0.7,"CUMPLE","NO CUMPLE")</f>
        <v>CUMPLE</v>
      </c>
    </row>
    <row r="25" spans="1:23" x14ac:dyDescent="0.25">
      <c r="A25" s="6" t="s">
        <v>29</v>
      </c>
      <c r="B25" s="27">
        <f>B44/B45</f>
        <v>12.5397399618024</v>
      </c>
      <c r="C25" s="26" t="str">
        <f>+IF(B25&gt;=1,"CUMPLE","NO CUMPLE")</f>
        <v>CUMPLE</v>
      </c>
      <c r="D25" s="27">
        <f>D44/D45</f>
        <v>7.2950733752620547</v>
      </c>
      <c r="E25" s="26" t="str">
        <f>+IF(D25&gt;=1,"CUMPLE","NO CUMPLE")</f>
        <v>CUMPLE</v>
      </c>
      <c r="F25" s="27">
        <f>F44/F45</f>
        <v>2.5561730712277013</v>
      </c>
      <c r="G25" s="26" t="str">
        <f>+IF(F25&gt;=1,"CUMPLE","NO CUMPLE")</f>
        <v>CUMPLE</v>
      </c>
      <c r="H25" s="27">
        <f>H44/H45</f>
        <v>10.175776757986805</v>
      </c>
      <c r="I25" s="26" t="str">
        <f>+IF(H25&gt;=1,"CUMPLE","NO CUMPLE")</f>
        <v>CUMPLE</v>
      </c>
      <c r="J25" s="27">
        <f>J44/J45</f>
        <v>71493578</v>
      </c>
      <c r="K25" s="26" t="str">
        <f>+IF(J25&gt;=1,"CUMPLE","NO CUMPLE")</f>
        <v>CUMPLE</v>
      </c>
      <c r="L25" s="27">
        <f>L44/L45</f>
        <v>1</v>
      </c>
      <c r="M25" s="26" t="str">
        <f>+IF(L25&gt;=1,"CUMPLE","NO CUMPLE")</f>
        <v>CUMPLE</v>
      </c>
      <c r="N25" s="27">
        <f>N44/N45</f>
        <v>66.554574202477241</v>
      </c>
      <c r="O25" s="26" t="str">
        <f>+IF(N25&gt;=1,"CUMPLE","NO CUMPLE")</f>
        <v>CUMPLE</v>
      </c>
      <c r="P25" s="27">
        <f>P44/P45</f>
        <v>28.723211421615339</v>
      </c>
      <c r="Q25" s="26" t="str">
        <f>+IF(P25&gt;=1,"CUMPLE","NO CUMPLE")</f>
        <v>CUMPLE</v>
      </c>
      <c r="R25" s="27">
        <f>R44/R45</f>
        <v>76.618181818181824</v>
      </c>
      <c r="S25" s="26" t="str">
        <f>+IF(R25&gt;=1,"CUMPLE","NO CUMPLE")</f>
        <v>CUMPLE</v>
      </c>
      <c r="T25" s="27">
        <f>T44/T45</f>
        <v>5.6620133263569379</v>
      </c>
      <c r="U25" s="26" t="str">
        <f>+IF(T25&gt;=1,"CUMPLE","NO CUMPLE")</f>
        <v>CUMPLE</v>
      </c>
      <c r="V25" s="27">
        <f>V44/V45</f>
        <v>20.508931901270998</v>
      </c>
      <c r="W25" s="26" t="str">
        <f>+IF(V25&gt;=1,"CUMPLE","NO CUMPLE")</f>
        <v>CUMPLE</v>
      </c>
    </row>
    <row r="26" spans="1:23" ht="18" x14ac:dyDescent="0.25">
      <c r="A26" s="32" t="s">
        <v>30</v>
      </c>
      <c r="B26" s="26"/>
      <c r="C26" s="26" t="s">
        <v>3</v>
      </c>
      <c r="D26" s="26"/>
      <c r="E26" s="26" t="s">
        <v>3</v>
      </c>
      <c r="F26" s="26"/>
      <c r="G26" s="26" t="s">
        <v>3</v>
      </c>
      <c r="H26" s="26"/>
      <c r="I26" s="26" t="s">
        <v>3</v>
      </c>
      <c r="J26" s="34"/>
      <c r="K26" s="26" t="s">
        <v>3</v>
      </c>
      <c r="L26" s="26"/>
      <c r="M26" s="26" t="s">
        <v>3</v>
      </c>
      <c r="N26" s="26"/>
      <c r="O26" s="26" t="s">
        <v>3</v>
      </c>
      <c r="P26" s="26"/>
      <c r="Q26" s="26" t="s">
        <v>3</v>
      </c>
      <c r="R26" s="26"/>
      <c r="S26" s="26" t="s">
        <v>3</v>
      </c>
      <c r="T26" s="34"/>
      <c r="U26" s="26" t="s">
        <v>3</v>
      </c>
      <c r="V26" s="26"/>
      <c r="W26" s="26" t="s">
        <v>3</v>
      </c>
    </row>
    <row r="27" spans="1:23" ht="18" x14ac:dyDescent="0.25">
      <c r="A27" s="32" t="s">
        <v>25</v>
      </c>
      <c r="B27" s="29"/>
      <c r="C27" s="30"/>
      <c r="D27" s="29"/>
      <c r="E27" s="30"/>
      <c r="F27" s="29"/>
      <c r="G27" s="30"/>
      <c r="H27" s="29"/>
      <c r="I27" s="30"/>
      <c r="J27" s="29"/>
      <c r="K27" s="30"/>
      <c r="L27" s="29"/>
      <c r="M27" s="30"/>
      <c r="N27" s="29"/>
      <c r="O27" s="30"/>
      <c r="P27" s="29"/>
      <c r="Q27" s="30"/>
      <c r="R27" s="29"/>
      <c r="S27" s="30"/>
      <c r="T27" s="29"/>
      <c r="U27" s="30"/>
      <c r="V27" s="29"/>
      <c r="W27" s="30"/>
    </row>
    <row r="28" spans="1:23" x14ac:dyDescent="0.25">
      <c r="A28" s="19" t="s">
        <v>26</v>
      </c>
      <c r="B28" s="20">
        <f>B44/B43</f>
        <v>0.28993895709999279</v>
      </c>
      <c r="C28" s="21" t="str">
        <f>+IF(B28&gt;=0,"CUMPLE","NO CUMPLE")</f>
        <v>CUMPLE</v>
      </c>
      <c r="D28" s="20">
        <f>D44/D43</f>
        <v>5.405237476675618E-2</v>
      </c>
      <c r="E28" s="21" t="str">
        <f>+IF(D28&gt;=0,"CUMPLE","NO CUMPLE")</f>
        <v>CUMPLE</v>
      </c>
      <c r="F28" s="20">
        <f>F44/F43</f>
        <v>0.10692214027859741</v>
      </c>
      <c r="G28" s="21" t="str">
        <f>+IF(F28&gt;=0,"CUMPLE","NO CUMPLE")</f>
        <v>CUMPLE</v>
      </c>
      <c r="H28" s="20">
        <f>H44/H43</f>
        <v>0.17036061586046256</v>
      </c>
      <c r="I28" s="21" t="str">
        <f>+IF(H28&gt;=0,"CUMPLE","NO CUMPLE")</f>
        <v>CUMPLE</v>
      </c>
      <c r="J28" s="20">
        <f>J44/J43</f>
        <v>5.513432931585184E-2</v>
      </c>
      <c r="K28" s="21" t="str">
        <f>+IF(J28&gt;=0,"CUMPLE","NO CUMPLE")</f>
        <v>CUMPLE</v>
      </c>
      <c r="L28" s="20">
        <f>L44/L43</f>
        <v>2.4999999999999999E-8</v>
      </c>
      <c r="M28" s="21" t="str">
        <f>+IF(L28&gt;=0,"CUMPLE","NO CUMPLE")</f>
        <v>CUMPLE</v>
      </c>
      <c r="N28" s="20">
        <f>N44/N43</f>
        <v>0.70604593615961664</v>
      </c>
      <c r="O28" s="21" t="str">
        <f>+IF(N28&gt;=0,"CUMPLE","NO CUMPLE")</f>
        <v>CUMPLE</v>
      </c>
      <c r="P28" s="20">
        <f>P44/P43</f>
        <v>0.16429489779435177</v>
      </c>
      <c r="Q28" s="21" t="str">
        <f>+IF(P28&gt;=0,"CUMPLE","NO CUMPLE")</f>
        <v>CUMPLE</v>
      </c>
      <c r="R28" s="20">
        <f>R44/R43</f>
        <v>0.24657117446051585</v>
      </c>
      <c r="S28" s="21" t="str">
        <f>+IF(R28&gt;=0,"CUMPLE","NO CUMPLE")</f>
        <v>CUMPLE</v>
      </c>
      <c r="T28" s="20">
        <f>T44/T43</f>
        <v>0.28967923196627021</v>
      </c>
      <c r="U28" s="21" t="str">
        <f>+IF(T28&gt;=0,"CUMPLE","NO CUMPLE")</f>
        <v>CUMPLE</v>
      </c>
      <c r="V28" s="20">
        <f>V44/V43</f>
        <v>8.2028239088643012E-2</v>
      </c>
      <c r="W28" s="21" t="str">
        <f>+IF(V28&gt;=0,"CUMPLE","NO CUMPLE")</f>
        <v>CUMPLE</v>
      </c>
    </row>
    <row r="29" spans="1:23" x14ac:dyDescent="0.25">
      <c r="A29" s="19" t="s">
        <v>27</v>
      </c>
      <c r="B29" s="20">
        <f>B44/B41</f>
        <v>0.18170053417458212</v>
      </c>
      <c r="C29" s="21" t="str">
        <f>+IF(B29&gt;=0,"CUMPLE","NO CUMPLE")</f>
        <v>CUMPLE</v>
      </c>
      <c r="D29" s="20">
        <f>D44/D41</f>
        <v>4.9453175101806128E-2</v>
      </c>
      <c r="E29" s="21" t="str">
        <f>+IF(D29&gt;=0,"CUMPLE","NO CUMPLE")</f>
        <v>CUMPLE</v>
      </c>
      <c r="F29" s="20">
        <f>F44/F41</f>
        <v>5.8007688064094981E-2</v>
      </c>
      <c r="G29" s="21" t="str">
        <f>+IF(F29&gt;=0,"CUMPLE","NO CUMPLE")</f>
        <v>CUMPLE</v>
      </c>
      <c r="H29" s="20">
        <f>H44/H41</f>
        <v>0.12775932124888217</v>
      </c>
      <c r="I29" s="21" t="str">
        <f>+IF(H29&gt;=0,"CUMPLE","NO CUMPLE")</f>
        <v>CUMPLE</v>
      </c>
      <c r="J29" s="20">
        <f>J44/J41</f>
        <v>5.4773167032638299E-2</v>
      </c>
      <c r="K29" s="21" t="str">
        <f>+IF(J29&gt;=0,"CUMPLE","NO CUMPLE")</f>
        <v>CUMPLE</v>
      </c>
      <c r="L29" s="20">
        <f>L44/L41</f>
        <v>2.4999999999999999E-8</v>
      </c>
      <c r="M29" s="21" t="str">
        <f>+IF(L29&gt;=0,"CUMPLE","NO CUMPLE")</f>
        <v>CUMPLE</v>
      </c>
      <c r="N29" s="20">
        <f>N44/N41</f>
        <v>0.68423600768326753</v>
      </c>
      <c r="O29" s="21" t="str">
        <f>+IF(N29&gt;=0,"CUMPLE","NO CUMPLE")</f>
        <v>CUMPLE</v>
      </c>
      <c r="P29" s="20">
        <f>P44/P41</f>
        <v>0.15001721356447445</v>
      </c>
      <c r="Q29" s="21" t="str">
        <f>+IF(P29&gt;=0,"CUMPLE","NO CUMPLE")</f>
        <v>CUMPLE</v>
      </c>
      <c r="R29" s="20">
        <f>R44/R41</f>
        <v>0.24287624492807083</v>
      </c>
      <c r="S29" s="21" t="str">
        <f>+IF(R29&gt;=0,"CUMPLE","NO CUMPLE")</f>
        <v>CUMPLE</v>
      </c>
      <c r="T29" s="20">
        <f>T44/T41</f>
        <v>0.18315865062836462</v>
      </c>
      <c r="U29" s="21" t="str">
        <f>+IF(T29&gt;=0,"CUMPLE","NO CUMPLE")</f>
        <v>CUMPLE</v>
      </c>
      <c r="V29" s="20">
        <f>V44/V41</f>
        <v>6.7070640455497849E-2</v>
      </c>
      <c r="W29" s="21" t="str">
        <f>+IF(V29&gt;=0,"CUMPLE","NO CUMPLE")</f>
        <v>CUMPLE</v>
      </c>
    </row>
    <row r="30" spans="1:23" ht="19.5" thickBot="1" x14ac:dyDescent="0.35">
      <c r="A30" s="33" t="s">
        <v>19</v>
      </c>
      <c r="B30" s="29"/>
      <c r="C30" s="30"/>
      <c r="D30" s="29"/>
      <c r="E30" s="30"/>
      <c r="F30" s="29"/>
      <c r="G30" s="30"/>
      <c r="H30" s="29"/>
      <c r="I30" s="30"/>
      <c r="J30" s="29"/>
      <c r="K30" s="30"/>
      <c r="L30" s="29"/>
      <c r="M30" s="30"/>
      <c r="N30" s="29"/>
      <c r="O30" s="30"/>
      <c r="P30" s="29"/>
      <c r="Q30" s="30"/>
      <c r="R30" s="29"/>
      <c r="S30" s="30"/>
      <c r="T30" s="29"/>
      <c r="U30" s="30"/>
      <c r="V30" s="29"/>
      <c r="W30" s="30"/>
    </row>
    <row r="31" spans="1:23" ht="16.5" thickBot="1" x14ac:dyDescent="0.3">
      <c r="A31" s="10" t="s">
        <v>6</v>
      </c>
      <c r="B31" s="64" t="s">
        <v>3</v>
      </c>
      <c r="C31" s="65"/>
      <c r="D31" s="64" t="s">
        <v>3</v>
      </c>
      <c r="E31" s="65"/>
      <c r="F31" s="64" t="s">
        <v>3</v>
      </c>
      <c r="G31" s="65"/>
      <c r="H31" s="64" t="s">
        <v>3</v>
      </c>
      <c r="I31" s="65"/>
      <c r="J31" s="64" t="s">
        <v>3</v>
      </c>
      <c r="K31" s="102"/>
      <c r="L31" s="102"/>
      <c r="M31" s="65"/>
      <c r="N31" s="64" t="s">
        <v>3</v>
      </c>
      <c r="O31" s="65"/>
      <c r="P31" s="64" t="s">
        <v>3</v>
      </c>
      <c r="Q31" s="65"/>
      <c r="R31" s="64" t="s">
        <v>3</v>
      </c>
      <c r="S31" s="65"/>
      <c r="T31" s="64" t="s">
        <v>47</v>
      </c>
      <c r="U31" s="102"/>
      <c r="V31" s="102"/>
      <c r="W31" s="65"/>
    </row>
    <row r="32" spans="1:23" ht="16.5" thickBot="1" x14ac:dyDescent="0.3">
      <c r="A32" s="10" t="s">
        <v>31</v>
      </c>
      <c r="B32" s="64" t="s">
        <v>3</v>
      </c>
      <c r="C32" s="65"/>
      <c r="D32" s="64"/>
      <c r="E32" s="65"/>
      <c r="F32" s="64" t="s">
        <v>3</v>
      </c>
      <c r="G32" s="65"/>
      <c r="H32" s="64" t="s">
        <v>3</v>
      </c>
      <c r="I32" s="65"/>
      <c r="J32" s="64" t="s">
        <v>3</v>
      </c>
      <c r="K32" s="102"/>
      <c r="L32" s="102"/>
      <c r="M32" s="65"/>
      <c r="N32" s="64" t="s">
        <v>3</v>
      </c>
      <c r="O32" s="65"/>
      <c r="P32" s="64" t="s">
        <v>3</v>
      </c>
      <c r="Q32" s="65"/>
      <c r="R32" s="64" t="s">
        <v>3</v>
      </c>
      <c r="S32" s="65"/>
      <c r="T32" s="64" t="s">
        <v>47</v>
      </c>
      <c r="U32" s="102"/>
      <c r="V32" s="102"/>
      <c r="W32" s="65"/>
    </row>
    <row r="33" spans="1:23" ht="16.5" thickBot="1" x14ac:dyDescent="0.3">
      <c r="A33" s="10" t="s">
        <v>28</v>
      </c>
      <c r="B33" s="64" t="s">
        <v>3</v>
      </c>
      <c r="C33" s="65"/>
      <c r="D33" s="64" t="s">
        <v>3</v>
      </c>
      <c r="E33" s="65"/>
      <c r="F33" s="64" t="s">
        <v>3</v>
      </c>
      <c r="G33" s="65"/>
      <c r="H33" s="64" t="s">
        <v>3</v>
      </c>
      <c r="I33" s="65"/>
      <c r="J33" s="64" t="s">
        <v>3</v>
      </c>
      <c r="K33" s="102"/>
      <c r="L33" s="102"/>
      <c r="M33" s="65"/>
      <c r="N33" s="64" t="s">
        <v>3</v>
      </c>
      <c r="O33" s="65"/>
      <c r="P33" s="64" t="s">
        <v>3</v>
      </c>
      <c r="Q33" s="65"/>
      <c r="R33" s="64" t="s">
        <v>3</v>
      </c>
      <c r="S33" s="65"/>
      <c r="T33" s="64" t="s">
        <v>47</v>
      </c>
      <c r="U33" s="102"/>
      <c r="V33" s="102"/>
      <c r="W33" s="65"/>
    </row>
    <row r="34" spans="1:23" ht="110.1" customHeight="1" thickBot="1" x14ac:dyDescent="0.3">
      <c r="A34" s="10" t="s">
        <v>20</v>
      </c>
      <c r="B34" s="66"/>
      <c r="C34" s="67"/>
      <c r="D34" s="66"/>
      <c r="E34" s="67"/>
      <c r="F34" s="66"/>
      <c r="G34" s="67"/>
      <c r="H34" s="66"/>
      <c r="I34" s="123"/>
      <c r="J34" s="92"/>
      <c r="K34" s="93"/>
      <c r="L34" s="93"/>
      <c r="M34" s="67"/>
      <c r="N34" s="66"/>
      <c r="O34" s="67"/>
      <c r="P34" s="66"/>
      <c r="Q34" s="67"/>
      <c r="R34" s="66"/>
      <c r="S34" s="67"/>
      <c r="T34" s="92" t="s">
        <v>48</v>
      </c>
      <c r="U34" s="93"/>
      <c r="V34" s="93"/>
      <c r="W34" s="67"/>
    </row>
    <row r="35" spans="1:23" ht="15.75" customHeight="1" thickBot="1" x14ac:dyDescent="0.3">
      <c r="A35" s="4"/>
      <c r="B35" s="68" t="str">
        <f>B16</f>
        <v xml:space="preserve">HERNANDEZ GAITAN URIEL EDGARDO
</v>
      </c>
      <c r="C35" s="69"/>
      <c r="D35" s="68" t="str">
        <f>D16</f>
        <v>FRANCISCO JOSE ARIAS ZAPATA</v>
      </c>
      <c r="E35" s="69"/>
      <c r="F35" s="68" t="str">
        <f>F16</f>
        <v>URIBE ARQUITECTOS CONSTRUCTORES UAC SAS</v>
      </c>
      <c r="G35" s="69"/>
      <c r="H35" s="109" t="str">
        <f>H16</f>
        <v xml:space="preserve"> GRUPO S. Y. C. S.A.S</v>
      </c>
      <c r="I35" s="110"/>
      <c r="J35" s="94" t="str">
        <f>J16</f>
        <v>U.T CONSTRUOBRAS</v>
      </c>
      <c r="K35" s="95"/>
      <c r="L35" s="95"/>
      <c r="M35" s="96"/>
      <c r="N35" s="68" t="str">
        <f>N16</f>
        <v>RAELJA INGENIERIA S.A.S.</v>
      </c>
      <c r="O35" s="69"/>
      <c r="P35" s="68" t="str">
        <f>P16</f>
        <v>LUNA ORTIZ GERARDO</v>
      </c>
      <c r="Q35" s="69"/>
      <c r="R35" s="68" t="str">
        <f>R16</f>
        <v>ARIETE INGENIERIA &amp; CONSTRUCCION S.A.S.</v>
      </c>
      <c r="S35" s="69"/>
      <c r="T35" s="94" t="str">
        <f>T16</f>
        <v>CONSORCIO VG</v>
      </c>
      <c r="U35" s="95"/>
      <c r="V35" s="95"/>
      <c r="W35" s="96"/>
    </row>
    <row r="36" spans="1:23" ht="48" customHeight="1" thickTop="1" x14ac:dyDescent="0.25">
      <c r="A36" s="129" t="s">
        <v>4</v>
      </c>
      <c r="B36" s="70"/>
      <c r="C36" s="71"/>
      <c r="D36" s="70"/>
      <c r="E36" s="71"/>
      <c r="F36" s="70"/>
      <c r="G36" s="71"/>
      <c r="H36" s="111"/>
      <c r="I36" s="112"/>
      <c r="J36" s="97"/>
      <c r="K36" s="98"/>
      <c r="L36" s="98"/>
      <c r="M36" s="99"/>
      <c r="N36" s="70"/>
      <c r="O36" s="71"/>
      <c r="P36" s="70"/>
      <c r="Q36" s="71"/>
      <c r="R36" s="70"/>
      <c r="S36" s="71"/>
      <c r="T36" s="97"/>
      <c r="U36" s="98"/>
      <c r="V36" s="98"/>
      <c r="W36" s="99"/>
    </row>
    <row r="37" spans="1:23" ht="60.75" customHeight="1" x14ac:dyDescent="0.25">
      <c r="A37" s="130"/>
      <c r="B37" s="72"/>
      <c r="C37" s="73"/>
      <c r="D37" s="72"/>
      <c r="E37" s="73"/>
      <c r="F37" s="72"/>
      <c r="G37" s="73"/>
      <c r="H37" s="113"/>
      <c r="I37" s="114"/>
      <c r="J37" s="100" t="str">
        <f>J20</f>
        <v>ALOGAR CONSTRUCCIONES SAS</v>
      </c>
      <c r="K37" s="101"/>
      <c r="L37" s="43" t="str">
        <f>L20</f>
        <v>CONGETER LTDA</v>
      </c>
      <c r="M37" s="44"/>
      <c r="N37" s="72"/>
      <c r="O37" s="73"/>
      <c r="P37" s="72"/>
      <c r="Q37" s="73"/>
      <c r="R37" s="72"/>
      <c r="S37" s="73"/>
      <c r="T37" s="100" t="str">
        <f>T20</f>
        <v>COBERTURA GLOBAL S.A.S</v>
      </c>
      <c r="U37" s="101"/>
      <c r="V37" s="59" t="str">
        <f>V20</f>
        <v>VIAS Y EDIFICACIONES COLOMBIA COLOMBIA S.A.S</v>
      </c>
      <c r="W37" s="60"/>
    </row>
    <row r="38" spans="1:23" x14ac:dyDescent="0.25">
      <c r="A38" s="15" t="s">
        <v>18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</row>
    <row r="39" spans="1:23" x14ac:dyDescent="0.25">
      <c r="A39" s="7" t="s">
        <v>10</v>
      </c>
      <c r="B39" s="12">
        <v>1902381141</v>
      </c>
      <c r="C39" s="13"/>
      <c r="D39" s="12">
        <v>937745000</v>
      </c>
      <c r="E39" s="13"/>
      <c r="F39" s="12">
        <v>1704590860</v>
      </c>
      <c r="G39" s="13"/>
      <c r="H39" s="12">
        <v>11948098182</v>
      </c>
      <c r="I39" s="13"/>
      <c r="J39" s="12">
        <v>1305266463</v>
      </c>
      <c r="K39" s="13"/>
      <c r="L39" s="12">
        <v>40000000</v>
      </c>
      <c r="M39" s="13"/>
      <c r="N39" s="12">
        <v>1260277180</v>
      </c>
      <c r="O39" s="13"/>
      <c r="P39" s="12">
        <v>565450495</v>
      </c>
      <c r="Q39" s="13"/>
      <c r="R39" s="12">
        <v>856720000</v>
      </c>
      <c r="S39" s="13"/>
      <c r="T39" s="12">
        <v>291310686</v>
      </c>
      <c r="U39" s="13"/>
      <c r="V39" s="12">
        <v>705638680</v>
      </c>
      <c r="W39" s="13"/>
    </row>
    <row r="40" spans="1:23" x14ac:dyDescent="0.25">
      <c r="A40" s="7" t="s">
        <v>5</v>
      </c>
      <c r="B40" s="11">
        <v>467692038</v>
      </c>
      <c r="C40" s="13"/>
      <c r="D40" s="11">
        <v>1</v>
      </c>
      <c r="E40" s="13"/>
      <c r="F40" s="11">
        <v>10481683</v>
      </c>
      <c r="G40" s="13"/>
      <c r="H40" s="11">
        <v>280709338</v>
      </c>
      <c r="I40" s="13"/>
      <c r="J40" s="11">
        <v>8550263</v>
      </c>
      <c r="K40" s="13"/>
      <c r="L40" s="11">
        <v>1</v>
      </c>
      <c r="M40" s="13"/>
      <c r="N40" s="11">
        <v>43203500</v>
      </c>
      <c r="O40" s="13"/>
      <c r="P40" s="11">
        <v>1779000</v>
      </c>
      <c r="Q40" s="13"/>
      <c r="R40" s="11">
        <v>3000000</v>
      </c>
      <c r="S40" s="13"/>
      <c r="T40" s="11">
        <v>95777627</v>
      </c>
      <c r="U40" s="13"/>
      <c r="V40" s="11">
        <v>44628179</v>
      </c>
      <c r="W40" s="13"/>
    </row>
    <row r="41" spans="1:23" x14ac:dyDescent="0.25">
      <c r="A41" s="7" t="s">
        <v>11</v>
      </c>
      <c r="B41" s="11">
        <v>2315159765</v>
      </c>
      <c r="C41" s="13"/>
      <c r="D41" s="11">
        <v>1688749000</v>
      </c>
      <c r="E41" s="13"/>
      <c r="F41" s="11">
        <v>1715271860</v>
      </c>
      <c r="G41" s="13"/>
      <c r="H41" s="11">
        <v>24200500314</v>
      </c>
      <c r="I41" s="13"/>
      <c r="J41" s="11">
        <v>1305266463</v>
      </c>
      <c r="K41" s="13"/>
      <c r="L41" s="11">
        <v>40000000</v>
      </c>
      <c r="M41" s="13"/>
      <c r="N41" s="11">
        <v>1398613280</v>
      </c>
      <c r="O41" s="13"/>
      <c r="P41" s="11">
        <v>1303582418</v>
      </c>
      <c r="Q41" s="13"/>
      <c r="R41" s="11">
        <v>867520000</v>
      </c>
      <c r="S41" s="13"/>
      <c r="T41" s="11">
        <v>434721247</v>
      </c>
      <c r="U41" s="13"/>
      <c r="V41" s="11">
        <v>898626949</v>
      </c>
      <c r="W41" s="13"/>
    </row>
    <row r="42" spans="1:23" x14ac:dyDescent="0.25">
      <c r="A42" s="7" t="s">
        <v>12</v>
      </c>
      <c r="B42" s="11">
        <v>864282759</v>
      </c>
      <c r="C42" s="13"/>
      <c r="D42" s="11">
        <v>143692000</v>
      </c>
      <c r="E42" s="13"/>
      <c r="F42" s="11">
        <v>784697942</v>
      </c>
      <c r="G42" s="13"/>
      <c r="H42" s="11">
        <v>6051707658</v>
      </c>
      <c r="I42" s="13"/>
      <c r="J42" s="11">
        <v>8550263</v>
      </c>
      <c r="K42" s="13"/>
      <c r="L42" s="11">
        <v>1</v>
      </c>
      <c r="M42" s="13"/>
      <c r="N42" s="11">
        <v>43203500</v>
      </c>
      <c r="O42" s="13"/>
      <c r="P42" s="11">
        <v>113284943</v>
      </c>
      <c r="Q42" s="13"/>
      <c r="R42" s="11">
        <v>13000000</v>
      </c>
      <c r="S42" s="13"/>
      <c r="T42" s="11">
        <v>159855298</v>
      </c>
      <c r="U42" s="13"/>
      <c r="V42" s="11">
        <v>163861877</v>
      </c>
      <c r="W42" s="13"/>
    </row>
    <row r="43" spans="1:23" x14ac:dyDescent="0.25">
      <c r="A43" s="7" t="s">
        <v>13</v>
      </c>
      <c r="B43" s="11">
        <v>1450877006</v>
      </c>
      <c r="C43" s="13"/>
      <c r="D43" s="11">
        <v>1545057000</v>
      </c>
      <c r="E43" s="13"/>
      <c r="F43" s="11">
        <v>930573918</v>
      </c>
      <c r="G43" s="13"/>
      <c r="H43" s="11">
        <v>18148792656</v>
      </c>
      <c r="I43" s="13"/>
      <c r="J43" s="11">
        <v>1296716200</v>
      </c>
      <c r="K43" s="13"/>
      <c r="L43" s="11">
        <v>40000000</v>
      </c>
      <c r="M43" s="13"/>
      <c r="N43" s="11">
        <v>1355409780</v>
      </c>
      <c r="O43" s="13"/>
      <c r="P43" s="11">
        <v>1190297475</v>
      </c>
      <c r="Q43" s="13"/>
      <c r="R43" s="11">
        <v>854520000</v>
      </c>
      <c r="S43" s="13"/>
      <c r="T43" s="11">
        <v>274865949</v>
      </c>
      <c r="U43" s="13"/>
      <c r="V43" s="11">
        <v>734765072</v>
      </c>
      <c r="W43" s="13"/>
    </row>
    <row r="44" spans="1:23" x14ac:dyDescent="0.25">
      <c r="A44" s="7" t="s">
        <v>14</v>
      </c>
      <c r="B44" s="11">
        <v>420665766</v>
      </c>
      <c r="C44" s="13"/>
      <c r="D44" s="11">
        <v>83514000</v>
      </c>
      <c r="E44" s="13"/>
      <c r="F44" s="11">
        <v>99498955</v>
      </c>
      <c r="G44" s="13"/>
      <c r="H44" s="11">
        <v>3091839494</v>
      </c>
      <c r="I44" s="13"/>
      <c r="J44" s="11">
        <v>71493578</v>
      </c>
      <c r="K44" s="13"/>
      <c r="L44" s="11">
        <v>1</v>
      </c>
      <c r="M44" s="13"/>
      <c r="N44" s="11">
        <v>956981567</v>
      </c>
      <c r="O44" s="13"/>
      <c r="P44" s="11">
        <v>195559802</v>
      </c>
      <c r="Q44" s="13"/>
      <c r="R44" s="11">
        <v>210700000</v>
      </c>
      <c r="S44" s="13"/>
      <c r="T44" s="11">
        <v>79622957</v>
      </c>
      <c r="U44" s="13"/>
      <c r="V44" s="11">
        <v>60271485</v>
      </c>
      <c r="W44" s="13"/>
    </row>
    <row r="45" spans="1:23" x14ac:dyDescent="0.25">
      <c r="A45" s="7" t="s">
        <v>15</v>
      </c>
      <c r="B45" s="12">
        <v>33546610</v>
      </c>
      <c r="C45" s="13"/>
      <c r="D45" s="12">
        <v>11448000</v>
      </c>
      <c r="E45" s="13"/>
      <c r="F45" s="12">
        <v>38924968</v>
      </c>
      <c r="G45" s="13"/>
      <c r="H45" s="12">
        <v>303843094</v>
      </c>
      <c r="I45" s="13"/>
      <c r="J45" s="12">
        <v>1</v>
      </c>
      <c r="K45" s="13"/>
      <c r="L45" s="12">
        <v>1</v>
      </c>
      <c r="M45" s="13"/>
      <c r="N45" s="12">
        <v>14378900</v>
      </c>
      <c r="O45" s="13"/>
      <c r="P45" s="12">
        <v>6808424</v>
      </c>
      <c r="Q45" s="13"/>
      <c r="R45" s="12">
        <v>2750000</v>
      </c>
      <c r="S45" s="13"/>
      <c r="T45" s="12">
        <v>14062658</v>
      </c>
      <c r="U45" s="13"/>
      <c r="V45" s="12">
        <v>2938792</v>
      </c>
      <c r="W45" s="13"/>
    </row>
    <row r="46" spans="1:23" x14ac:dyDescent="0.25">
      <c r="A46" s="3"/>
    </row>
    <row r="47" spans="1:23" x14ac:dyDescent="0.25">
      <c r="A47" s="5"/>
      <c r="B47" s="36"/>
    </row>
    <row r="48" spans="1:23" x14ac:dyDescent="0.25">
      <c r="A48" s="4" t="s">
        <v>7</v>
      </c>
      <c r="B48" s="37"/>
    </row>
    <row r="49" spans="1:2" x14ac:dyDescent="0.25">
      <c r="A49" s="4"/>
      <c r="B49" s="37"/>
    </row>
    <row r="50" spans="1:2" ht="15.75" x14ac:dyDescent="0.25">
      <c r="A50" s="40" t="s">
        <v>32</v>
      </c>
      <c r="B50" s="37"/>
    </row>
    <row r="51" spans="1:2" ht="15.75" x14ac:dyDescent="0.25">
      <c r="A51" s="40" t="s">
        <v>33</v>
      </c>
      <c r="B51" s="37"/>
    </row>
    <row r="52" spans="1:2" ht="15.75" x14ac:dyDescent="0.25">
      <c r="A52" s="41"/>
      <c r="B52" s="37"/>
    </row>
    <row r="53" spans="1:2" x14ac:dyDescent="0.25">
      <c r="A53" s="4"/>
      <c r="B53" s="37"/>
    </row>
    <row r="54" spans="1:2" x14ac:dyDescent="0.25">
      <c r="A54" s="4"/>
      <c r="B54" s="37"/>
    </row>
    <row r="57" spans="1:2" x14ac:dyDescent="0.25">
      <c r="A57" s="4"/>
    </row>
  </sheetData>
  <mergeCells count="77">
    <mergeCell ref="F16:G20"/>
    <mergeCell ref="F31:G31"/>
    <mergeCell ref="F32:G32"/>
    <mergeCell ref="F33:G33"/>
    <mergeCell ref="A36:A37"/>
    <mergeCell ref="B35:C37"/>
    <mergeCell ref="B34:C34"/>
    <mergeCell ref="B33:C33"/>
    <mergeCell ref="J35:M36"/>
    <mergeCell ref="J37:K37"/>
    <mergeCell ref="J34:M34"/>
    <mergeCell ref="F35:G37"/>
    <mergeCell ref="A16:A19"/>
    <mergeCell ref="D31:E31"/>
    <mergeCell ref="D32:E32"/>
    <mergeCell ref="B31:C31"/>
    <mergeCell ref="B32:C32"/>
    <mergeCell ref="B16:C20"/>
    <mergeCell ref="J20:K20"/>
    <mergeCell ref="H35:I37"/>
    <mergeCell ref="D15:E15"/>
    <mergeCell ref="B15:C15"/>
    <mergeCell ref="F15:G15"/>
    <mergeCell ref="H15:I15"/>
    <mergeCell ref="D33:E33"/>
    <mergeCell ref="D34:E34"/>
    <mergeCell ref="D35:E37"/>
    <mergeCell ref="F34:G34"/>
    <mergeCell ref="H16:I20"/>
    <mergeCell ref="H31:I31"/>
    <mergeCell ref="H32:I32"/>
    <mergeCell ref="H33:I33"/>
    <mergeCell ref="H34:I34"/>
    <mergeCell ref="D16:E20"/>
    <mergeCell ref="P34:Q34"/>
    <mergeCell ref="P35:Q37"/>
    <mergeCell ref="J32:M32"/>
    <mergeCell ref="J31:M31"/>
    <mergeCell ref="J33:M33"/>
    <mergeCell ref="T33:W33"/>
    <mergeCell ref="N32:O32"/>
    <mergeCell ref="N33:O33"/>
    <mergeCell ref="P31:Q31"/>
    <mergeCell ref="P32:Q32"/>
    <mergeCell ref="P33:Q33"/>
    <mergeCell ref="A1:W1"/>
    <mergeCell ref="A4:W4"/>
    <mergeCell ref="A5:W5"/>
    <mergeCell ref="L20:M20"/>
    <mergeCell ref="T15:W15"/>
    <mergeCell ref="T16:W19"/>
    <mergeCell ref="T20:U20"/>
    <mergeCell ref="V20:W20"/>
    <mergeCell ref="J15:M15"/>
    <mergeCell ref="N15:O15"/>
    <mergeCell ref="N16:O20"/>
    <mergeCell ref="P15:Q15"/>
    <mergeCell ref="P16:Q20"/>
    <mergeCell ref="R15:S15"/>
    <mergeCell ref="R16:S20"/>
    <mergeCell ref="J16:M19"/>
    <mergeCell ref="V37:W37"/>
    <mergeCell ref="J21:K21"/>
    <mergeCell ref="L21:M21"/>
    <mergeCell ref="R31:S31"/>
    <mergeCell ref="R32:S32"/>
    <mergeCell ref="R33:S33"/>
    <mergeCell ref="R34:S34"/>
    <mergeCell ref="R35:S37"/>
    <mergeCell ref="T34:W34"/>
    <mergeCell ref="T35:W36"/>
    <mergeCell ref="T37:U37"/>
    <mergeCell ref="N34:O34"/>
    <mergeCell ref="N31:O31"/>
    <mergeCell ref="N35:O37"/>
    <mergeCell ref="T31:W31"/>
    <mergeCell ref="T32:W32"/>
  </mergeCells>
  <pageMargins left="0.23622047244094491" right="0.23622047244094491" top="0.74803149606299213" bottom="0.74803149606299213" header="0.31496062992125984" footer="0.31496062992125984"/>
  <pageSetup scale="3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hasta 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Liliana Correa Garcia</dc:creator>
  <cp:lastModifiedBy>Monica Liliana Correa Garcia</cp:lastModifiedBy>
  <cp:lastPrinted>2019-10-17T19:36:01Z</cp:lastPrinted>
  <dcterms:created xsi:type="dcterms:W3CDTF">2013-05-14T16:48:05Z</dcterms:created>
  <dcterms:modified xsi:type="dcterms:W3CDTF">2019-10-17T19:36:10Z</dcterms:modified>
</cp:coreProperties>
</file>