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resentacion\Desktop\Ing. Jaime A. León\Las Vegas\"/>
    </mc:Choice>
  </mc:AlternateContent>
  <bookViews>
    <workbookView xWindow="0" yWindow="0" windowWidth="15345" windowHeight="4650" tabRatio="880"/>
  </bookViews>
  <sheets>
    <sheet name="PRESUPUESTO" sheetId="2" r:id="rId1"/>
    <sheet name="1.1" sheetId="19" r:id="rId2"/>
    <sheet name="1.2" sheetId="35" r:id="rId3"/>
    <sheet name="2.1" sheetId="22" r:id="rId4"/>
    <sheet name="3.1" sheetId="38" r:id="rId5"/>
    <sheet name="3.2" sheetId="39" r:id="rId6"/>
    <sheet name="3.3" sheetId="40" r:id="rId7"/>
    <sheet name="3.4" sheetId="41" r:id="rId8"/>
    <sheet name="4.1" sheetId="24" r:id="rId9"/>
    <sheet name="4.2" sheetId="25" r:id="rId10"/>
    <sheet name="4.3" sheetId="44" r:id="rId11"/>
    <sheet name="5.1" sheetId="26" r:id="rId12"/>
    <sheet name="5.2" sheetId="27" r:id="rId13"/>
    <sheet name="5.3" sheetId="37" r:id="rId14"/>
    <sheet name="6.1" sheetId="28" r:id="rId15"/>
    <sheet name="6.2" sheetId="36" r:id="rId16"/>
    <sheet name="7.1" sheetId="29" r:id="rId17"/>
    <sheet name="8.1" sheetId="30" r:id="rId18"/>
    <sheet name="9.1" sheetId="31" r:id="rId19"/>
    <sheet name="10.1" sheetId="32" r:id="rId20"/>
    <sheet name="11.1" sheetId="33" r:id="rId21"/>
    <sheet name="12.1" sheetId="34" r:id="rId22"/>
    <sheet name="13.1" sheetId="42" r:id="rId23"/>
    <sheet name="13.2" sheetId="43" r:id="rId24"/>
  </sheets>
  <definedNames>
    <definedName name="_xlnm.Print_Area" localSheetId="0">PRESUPUESTO!$A$1:$G$60</definedName>
    <definedName name="_xlnm.Print_Titles" localSheetId="0">PRESUPUESTO!$1:$2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3" i="40" l="1"/>
  <c r="K43" i="40" s="1"/>
  <c r="N43" i="40" s="1"/>
  <c r="N23" i="19"/>
  <c r="N26" i="33" l="1"/>
  <c r="N27" i="33"/>
  <c r="K31" i="34" l="1"/>
  <c r="N45" i="39"/>
  <c r="K45" i="39"/>
  <c r="N43" i="38"/>
  <c r="K43" i="38"/>
  <c r="I42" i="44" l="1"/>
  <c r="N42" i="44"/>
  <c r="N48" i="44" s="1"/>
  <c r="N15" i="44" s="1"/>
  <c r="N16" i="44" s="1"/>
  <c r="N43" i="44"/>
  <c r="I43" i="44"/>
  <c r="N37" i="44"/>
  <c r="N21" i="44"/>
  <c r="N27" i="44" s="1"/>
  <c r="N42" i="19"/>
  <c r="I42" i="19"/>
  <c r="N22" i="19"/>
  <c r="N44" i="27"/>
  <c r="N48" i="27" s="1"/>
  <c r="I44" i="27"/>
  <c r="N26" i="27"/>
  <c r="N25" i="27"/>
  <c r="N50" i="44" l="1"/>
  <c r="N23" i="41"/>
  <c r="L57" i="44" l="1"/>
  <c r="L55" i="44"/>
  <c r="L56" i="44"/>
  <c r="N25" i="33"/>
  <c r="N42" i="32"/>
  <c r="I42" i="32"/>
  <c r="N58" i="44" l="1"/>
  <c r="N60" i="44" s="1"/>
  <c r="E26" i="2" s="1"/>
  <c r="F26" i="2" s="1"/>
  <c r="F54" i="2"/>
  <c r="F55" i="2" s="1"/>
  <c r="N37" i="19" l="1"/>
  <c r="N22" i="39" l="1"/>
  <c r="N22" i="43" l="1"/>
  <c r="N21" i="43"/>
  <c r="N27" i="43" s="1"/>
  <c r="K42" i="43"/>
  <c r="N42" i="43" s="1"/>
  <c r="K31" i="42" l="1"/>
  <c r="N31" i="42" s="1"/>
  <c r="K43" i="42"/>
  <c r="N43" i="42" s="1"/>
  <c r="K42" i="42"/>
  <c r="N42" i="42" s="1"/>
  <c r="N48" i="43"/>
  <c r="N15" i="43" s="1"/>
  <c r="N16" i="43" s="1"/>
  <c r="N37" i="43"/>
  <c r="N37" i="42"/>
  <c r="N27" i="42"/>
  <c r="N22" i="29"/>
  <c r="N23" i="29"/>
  <c r="N42" i="29"/>
  <c r="I42" i="29"/>
  <c r="N42" i="37"/>
  <c r="I42" i="37"/>
  <c r="N22" i="37"/>
  <c r="N21" i="37"/>
  <c r="N50" i="43" l="1"/>
  <c r="L55" i="43" s="1"/>
  <c r="N48" i="42"/>
  <c r="N15" i="42" s="1"/>
  <c r="N16" i="42" s="1"/>
  <c r="L57" i="43"/>
  <c r="N50" i="42"/>
  <c r="N21" i="41"/>
  <c r="N22" i="41"/>
  <c r="N37" i="41"/>
  <c r="I42" i="41"/>
  <c r="K42" i="41" s="1"/>
  <c r="N42" i="41" s="1"/>
  <c r="N48" i="41" s="1"/>
  <c r="N15" i="41" s="1"/>
  <c r="N16" i="41" s="1"/>
  <c r="N21" i="40"/>
  <c r="N22" i="40"/>
  <c r="N37" i="40"/>
  <c r="I42" i="40"/>
  <c r="K42" i="40"/>
  <c r="N42" i="40" s="1"/>
  <c r="N48" i="40" s="1"/>
  <c r="N15" i="40" s="1"/>
  <c r="N16" i="40" s="1"/>
  <c r="K21" i="39"/>
  <c r="N21" i="39" s="1"/>
  <c r="N23" i="39"/>
  <c r="N24" i="39"/>
  <c r="N25" i="39"/>
  <c r="K26" i="39"/>
  <c r="N26" i="39" s="1"/>
  <c r="K27" i="39"/>
  <c r="N27" i="39"/>
  <c r="N28" i="39"/>
  <c r="N39" i="39"/>
  <c r="K44" i="39"/>
  <c r="N44" i="39" s="1"/>
  <c r="N50" i="39" s="1"/>
  <c r="N15" i="39" s="1"/>
  <c r="N16" i="39" s="1"/>
  <c r="N37" i="38"/>
  <c r="K42" i="38"/>
  <c r="N42" i="38" s="1"/>
  <c r="N48" i="38" s="1"/>
  <c r="N15" i="38" s="1"/>
  <c r="N16" i="38" s="1"/>
  <c r="N50" i="38" s="1"/>
  <c r="N27" i="41" l="1"/>
  <c r="N50" i="41" s="1"/>
  <c r="N27" i="40"/>
  <c r="N50" i="40" s="1"/>
  <c r="N29" i="39"/>
  <c r="N52" i="39" s="1"/>
  <c r="L59" i="39" s="1"/>
  <c r="L56" i="43"/>
  <c r="N58" i="43" s="1"/>
  <c r="N60" i="43" s="1"/>
  <c r="L57" i="42"/>
  <c r="L55" i="42"/>
  <c r="L56" i="42"/>
  <c r="L56" i="38"/>
  <c r="L55" i="38"/>
  <c r="L57" i="38"/>
  <c r="L56" i="41" l="1"/>
  <c r="L55" i="41"/>
  <c r="L57" i="41"/>
  <c r="E48" i="2"/>
  <c r="F48" i="2" s="1"/>
  <c r="L57" i="39"/>
  <c r="L58" i="39"/>
  <c r="N58" i="42"/>
  <c r="N60" i="42" s="1"/>
  <c r="E47" i="2" s="1"/>
  <c r="F47" i="2" s="1"/>
  <c r="L56" i="40"/>
  <c r="L55" i="40"/>
  <c r="L57" i="40"/>
  <c r="N58" i="38"/>
  <c r="N60" i="38" s="1"/>
  <c r="E19" i="2" s="1"/>
  <c r="F19" i="2" s="1"/>
  <c r="N58" i="41" l="1"/>
  <c r="N60" i="41" s="1"/>
  <c r="E22" i="2" s="1"/>
  <c r="F22" i="2" s="1"/>
  <c r="F46" i="2"/>
  <c r="N60" i="39"/>
  <c r="N62" i="39" s="1"/>
  <c r="E20" i="2" s="1"/>
  <c r="F20" i="2" s="1"/>
  <c r="N58" i="40"/>
  <c r="N60" i="40" s="1"/>
  <c r="E21" i="2" s="1"/>
  <c r="F21" i="2" s="1"/>
  <c r="F18" i="2" l="1"/>
  <c r="N43" i="37"/>
  <c r="N48" i="37" s="1"/>
  <c r="N15" i="37" s="1"/>
  <c r="I43" i="37"/>
  <c r="N37" i="37"/>
  <c r="N27" i="37"/>
  <c r="N23" i="25"/>
  <c r="N22" i="25"/>
  <c r="N22" i="24"/>
  <c r="N16" i="37" l="1"/>
  <c r="N50" i="37" s="1"/>
  <c r="L57" i="37" l="1"/>
  <c r="L55" i="37"/>
  <c r="L56" i="37"/>
  <c r="N58" i="37" l="1"/>
  <c r="N60" i="37" s="1"/>
  <c r="E30" i="2" s="1"/>
  <c r="F30" i="2" s="1"/>
  <c r="N21" i="19"/>
  <c r="N27" i="19" s="1"/>
  <c r="N22" i="32"/>
  <c r="K30" i="31"/>
  <c r="N30" i="31" s="1"/>
  <c r="N21" i="32"/>
  <c r="N31" i="34"/>
  <c r="N42" i="36"/>
  <c r="I42" i="36"/>
  <c r="N37" i="36"/>
  <c r="N21" i="36"/>
  <c r="N27" i="36" s="1"/>
  <c r="N9" i="36"/>
  <c r="N24" i="33"/>
  <c r="N23" i="33"/>
  <c r="N22" i="33"/>
  <c r="N28" i="33" s="1"/>
  <c r="N23" i="35"/>
  <c r="N22" i="35"/>
  <c r="N21" i="35"/>
  <c r="N41" i="35"/>
  <c r="N47" i="35" s="1"/>
  <c r="N15" i="35" s="1"/>
  <c r="N36" i="35"/>
  <c r="N10" i="35"/>
  <c r="N9" i="35"/>
  <c r="N26" i="35" l="1"/>
  <c r="N48" i="36"/>
  <c r="N15" i="36" s="1"/>
  <c r="N16" i="36" s="1"/>
  <c r="N50" i="36" s="1"/>
  <c r="N16" i="35"/>
  <c r="N49" i="35" s="1"/>
  <c r="L54" i="35" s="1"/>
  <c r="I41" i="35"/>
  <c r="L56" i="35"/>
  <c r="N22" i="31"/>
  <c r="N23" i="31"/>
  <c r="N21" i="31"/>
  <c r="N21" i="28"/>
  <c r="N42" i="28"/>
  <c r="I42" i="28"/>
  <c r="N9" i="28"/>
  <c r="L57" i="36" l="1"/>
  <c r="L55" i="36"/>
  <c r="L56" i="36"/>
  <c r="L55" i="35"/>
  <c r="N57" i="35" s="1"/>
  <c r="N59" i="35" s="1"/>
  <c r="E15" i="2" s="1"/>
  <c r="F15" i="2" s="1"/>
  <c r="N24" i="27"/>
  <c r="N22" i="27"/>
  <c r="N23" i="27"/>
  <c r="N9" i="27"/>
  <c r="N31" i="26"/>
  <c r="N58" i="36" l="1"/>
  <c r="N60" i="36" s="1"/>
  <c r="N43" i="34"/>
  <c r="I43" i="34"/>
  <c r="N42" i="34"/>
  <c r="I42" i="34"/>
  <c r="N37" i="34"/>
  <c r="N21" i="34"/>
  <c r="N27" i="34" s="1"/>
  <c r="N44" i="33"/>
  <c r="I44" i="33"/>
  <c r="N43" i="33"/>
  <c r="I43" i="33"/>
  <c r="N38" i="33"/>
  <c r="N21" i="33"/>
  <c r="N43" i="32"/>
  <c r="I43" i="32"/>
  <c r="N37" i="32"/>
  <c r="N27" i="32"/>
  <c r="N42" i="31"/>
  <c r="I42" i="31"/>
  <c r="N41" i="31"/>
  <c r="I41" i="31"/>
  <c r="N36" i="31"/>
  <c r="N26" i="31"/>
  <c r="N42" i="30"/>
  <c r="I42" i="30"/>
  <c r="N37" i="30"/>
  <c r="N21" i="30"/>
  <c r="N27" i="30" s="1"/>
  <c r="N48" i="29"/>
  <c r="N15" i="29" s="1"/>
  <c r="N16" i="29" s="1"/>
  <c r="N37" i="29"/>
  <c r="N21" i="29"/>
  <c r="N27" i="29" s="1"/>
  <c r="N48" i="28"/>
  <c r="N15" i="28" s="1"/>
  <c r="N16" i="28" s="1"/>
  <c r="N37" i="28"/>
  <c r="N27" i="28"/>
  <c r="N43" i="27"/>
  <c r="I43" i="27"/>
  <c r="N42" i="27"/>
  <c r="I42" i="27"/>
  <c r="N37" i="27"/>
  <c r="N21" i="27"/>
  <c r="N27" i="27" s="1"/>
  <c r="N15" i="32" l="1"/>
  <c r="N16" i="32" s="1"/>
  <c r="N48" i="32"/>
  <c r="N49" i="33"/>
  <c r="N15" i="33" s="1"/>
  <c r="N16" i="33" s="1"/>
  <c r="N51" i="33" s="1"/>
  <c r="L58" i="33" s="1"/>
  <c r="E33" i="2"/>
  <c r="F33" i="2" s="1"/>
  <c r="N47" i="30"/>
  <c r="N15" i="30" s="1"/>
  <c r="N16" i="30" s="1"/>
  <c r="N49" i="30" s="1"/>
  <c r="L55" i="30" s="1"/>
  <c r="N47" i="31"/>
  <c r="N15" i="31" s="1"/>
  <c r="N16" i="31" s="1"/>
  <c r="N49" i="31" s="1"/>
  <c r="L54" i="31" s="1"/>
  <c r="N50" i="28"/>
  <c r="L55" i="28" s="1"/>
  <c r="N50" i="29"/>
  <c r="L57" i="29" s="1"/>
  <c r="N50" i="32"/>
  <c r="N15" i="27"/>
  <c r="N48" i="34"/>
  <c r="N16" i="34" s="1"/>
  <c r="N50" i="34" s="1"/>
  <c r="L55" i="29"/>
  <c r="L56" i="33" l="1"/>
  <c r="L57" i="32"/>
  <c r="N16" i="27"/>
  <c r="N50" i="27" s="1"/>
  <c r="L56" i="29"/>
  <c r="N58" i="29" s="1"/>
  <c r="N60" i="29" s="1"/>
  <c r="E35" i="2" s="1"/>
  <c r="L54" i="30"/>
  <c r="L56" i="30"/>
  <c r="L56" i="32"/>
  <c r="L55" i="32"/>
  <c r="L55" i="34"/>
  <c r="L56" i="34"/>
  <c r="L57" i="34"/>
  <c r="L57" i="33"/>
  <c r="L56" i="31"/>
  <c r="L57" i="28"/>
  <c r="L56" i="28"/>
  <c r="L55" i="31"/>
  <c r="N59" i="33" l="1"/>
  <c r="N61" i="33" s="1"/>
  <c r="E43" i="2" s="1"/>
  <c r="L55" i="27"/>
  <c r="L57" i="27"/>
  <c r="L56" i="27"/>
  <c r="N57" i="30"/>
  <c r="N59" i="30" s="1"/>
  <c r="E37" i="2" s="1"/>
  <c r="N57" i="31"/>
  <c r="N59" i="31" s="1"/>
  <c r="E39" i="2" s="1"/>
  <c r="N58" i="32"/>
  <c r="N58" i="34"/>
  <c r="N58" i="28"/>
  <c r="N60" i="28" s="1"/>
  <c r="E32" i="2" s="1"/>
  <c r="N43" i="26"/>
  <c r="I43" i="26"/>
  <c r="N42" i="26"/>
  <c r="N48" i="26" s="1"/>
  <c r="N15" i="26" s="1"/>
  <c r="N16" i="26" s="1"/>
  <c r="I42" i="26"/>
  <c r="N37" i="26"/>
  <c r="N21" i="26"/>
  <c r="N27" i="26" s="1"/>
  <c r="N21" i="25"/>
  <c r="N27" i="25" s="1"/>
  <c r="N43" i="25"/>
  <c r="I43" i="25"/>
  <c r="N42" i="25"/>
  <c r="I42" i="25"/>
  <c r="K31" i="24"/>
  <c r="N31" i="24" s="1"/>
  <c r="N37" i="24" s="1"/>
  <c r="N37" i="25"/>
  <c r="N43" i="24"/>
  <c r="I43" i="24"/>
  <c r="N42" i="24"/>
  <c r="I42" i="24"/>
  <c r="N21" i="24"/>
  <c r="N27" i="24" s="1"/>
  <c r="N50" i="26" l="1"/>
  <c r="L55" i="26" s="1"/>
  <c r="N58" i="27"/>
  <c r="N60" i="27" s="1"/>
  <c r="E29" i="2" s="1"/>
  <c r="N60" i="32"/>
  <c r="E41" i="2" s="1"/>
  <c r="F41" i="2" s="1"/>
  <c r="F40" i="2" s="1"/>
  <c r="N60" i="34"/>
  <c r="E45" i="2" s="1"/>
  <c r="N48" i="25"/>
  <c r="N15" i="25" s="1"/>
  <c r="N16" i="25" s="1"/>
  <c r="N50" i="25" s="1"/>
  <c r="L55" i="25" s="1"/>
  <c r="N48" i="24"/>
  <c r="N15" i="24" s="1"/>
  <c r="N16" i="24" s="1"/>
  <c r="L57" i="26" l="1"/>
  <c r="L56" i="26"/>
  <c r="L57" i="25"/>
  <c r="L56" i="25"/>
  <c r="N50" i="24"/>
  <c r="L57" i="24" s="1"/>
  <c r="N21" i="22"/>
  <c r="N22" i="22"/>
  <c r="N23" i="22"/>
  <c r="N10" i="19"/>
  <c r="N9" i="19"/>
  <c r="N58" i="26" l="1"/>
  <c r="N58" i="25"/>
  <c r="N60" i="25" s="1"/>
  <c r="E25" i="2" s="1"/>
  <c r="L56" i="24"/>
  <c r="L55" i="24"/>
  <c r="N27" i="22"/>
  <c r="N42" i="22"/>
  <c r="N48" i="22" s="1"/>
  <c r="N15" i="22" s="1"/>
  <c r="N37" i="22"/>
  <c r="N60" i="26" l="1"/>
  <c r="E28" i="2" s="1"/>
  <c r="N58" i="24"/>
  <c r="N60" i="24" s="1"/>
  <c r="E24" i="2" s="1"/>
  <c r="N16" i="22"/>
  <c r="I42" i="22"/>
  <c r="N48" i="19" l="1"/>
  <c r="N15" i="19" s="1"/>
  <c r="N16" i="19" s="1"/>
  <c r="N50" i="19" s="1"/>
  <c r="L55" i="19" l="1"/>
  <c r="L56" i="19"/>
  <c r="L57" i="19"/>
  <c r="N58" i="19" l="1"/>
  <c r="N60" i="19" s="1"/>
  <c r="E14" i="2" s="1"/>
  <c r="F45" i="2" l="1"/>
  <c r="F44" i="2" s="1"/>
  <c r="F43" i="2"/>
  <c r="F42" i="2" s="1"/>
  <c r="F39" i="2"/>
  <c r="F38" i="2" s="1"/>
  <c r="F37" i="2"/>
  <c r="F36" i="2" s="1"/>
  <c r="F35" i="2"/>
  <c r="F34" i="2" s="1"/>
  <c r="F32" i="2"/>
  <c r="F31" i="2" s="1"/>
  <c r="F29" i="2"/>
  <c r="F28" i="2"/>
  <c r="F25" i="2"/>
  <c r="F24" i="2"/>
  <c r="F14" i="2"/>
  <c r="F13" i="2" s="1"/>
  <c r="F23" i="2" l="1"/>
  <c r="F27" i="2"/>
  <c r="N50" i="22"/>
  <c r="L57" i="22" s="1"/>
  <c r="L55" i="22" l="1"/>
  <c r="L56" i="22"/>
  <c r="N58" i="22" l="1"/>
  <c r="N60" i="22" s="1"/>
  <c r="E17" i="2" s="1"/>
  <c r="F17" i="2" s="1"/>
  <c r="F16" i="2" l="1"/>
  <c r="F50" i="2" s="1"/>
  <c r="F51" i="2" s="1"/>
</calcChain>
</file>

<file path=xl/sharedStrings.xml><?xml version="1.0" encoding="utf-8"?>
<sst xmlns="http://schemas.openxmlformats.org/spreadsheetml/2006/main" count="1508" uniqueCount="227">
  <si>
    <t xml:space="preserve">No </t>
  </si>
  <si>
    <t>DESCRIPCION</t>
  </si>
  <si>
    <t>UNIDAD</t>
  </si>
  <si>
    <t>CANTIDAD</t>
  </si>
  <si>
    <t>PRECIO UNITARIO</t>
  </si>
  <si>
    <t>TOTAL</t>
  </si>
  <si>
    <t>1. CUBIERTA</t>
  </si>
  <si>
    <t>M2</t>
  </si>
  <si>
    <t>1.1</t>
  </si>
  <si>
    <t>SUBTOTAL</t>
  </si>
  <si>
    <t>GL</t>
  </si>
  <si>
    <t>INSTITUTO NACIONAL DE VÍAS</t>
  </si>
  <si>
    <t>DIRECCIÓN TERRITORIAL META</t>
  </si>
  <si>
    <t>PRESUPUESTO GENERAL</t>
  </si>
  <si>
    <t>FORMULARIO Nº 1</t>
  </si>
  <si>
    <t>NO MODIFICAR</t>
  </si>
  <si>
    <t>NOTAS</t>
  </si>
  <si>
    <t>*1</t>
  </si>
  <si>
    <t>*2</t>
  </si>
  <si>
    <t>El valor consignado o resultante de esta casilla, sera tomado como el valor de la oferta, para establecer el orden de la calificación sera de menor a mayor valor.</t>
  </si>
  <si>
    <t>Ajuste por recursos de Mantenimiento *2</t>
  </si>
  <si>
    <t>*3</t>
  </si>
  <si>
    <t xml:space="preserve">El Subtotal de la oferta debe ser igual al valor consignado en esta casilla, corrresponde a la suma del valor de la oferta más el valor por ajuste de recursos. </t>
  </si>
  <si>
    <t>VALOR PARCIAL EN PESOS COLOMBIANOS</t>
  </si>
  <si>
    <t>2.1</t>
  </si>
  <si>
    <t>6. PINTURA</t>
  </si>
  <si>
    <t>6.1</t>
  </si>
  <si>
    <t>SEDE LAS VEGAS</t>
  </si>
  <si>
    <t>Valor parcial ofrecido</t>
  </si>
  <si>
    <t>TRASLADO, REVISIÓN, MANTENIMIENTO E INTALACIÓN DE AIRES ACONDICIONADOS</t>
  </si>
  <si>
    <t>2. TERMINACIONES</t>
  </si>
  <si>
    <t>3. COCINA</t>
  </si>
  <si>
    <t>4. BAÑOS</t>
  </si>
  <si>
    <t>5. PUERTAS Y VENTANAS</t>
  </si>
  <si>
    <t>7. INSTALACIONES HIDRAULICAS</t>
  </si>
  <si>
    <t>8. INSTALACIONES DE GAS</t>
  </si>
  <si>
    <t>9. SISTEMA DE ACONDICIONAMIENTO DE AIRE</t>
  </si>
  <si>
    <t>12. ADECUACIÓN ZONA BBQ</t>
  </si>
  <si>
    <t>10. RESTAURACIÓN DE MUEBLES</t>
  </si>
  <si>
    <t>MANTENIMIENTO PREVENTIVO AIRE ACONDICIONADO TIPO SPLIT DIFERENTES CAPACIDADES</t>
  </si>
  <si>
    <t>DEMONTE Y DIAGNOSTICO DE AIRE ACONDICIONADO TIPO MINI SPLIT DIFERENTES CAPACIDADES</t>
  </si>
  <si>
    <t>KG</t>
  </si>
  <si>
    <t>M3</t>
  </si>
  <si>
    <t>GLN</t>
  </si>
  <si>
    <t>CAMILLA EN MADERA PLANCHON</t>
  </si>
  <si>
    <t>EQUIPO SOLDADURA ELECTRICA AC/DC 110/220</t>
  </si>
  <si>
    <t>Precio Unitario Total Aproximado al Peso $</t>
  </si>
  <si>
    <t>Pfinal01</t>
  </si>
  <si>
    <t>SUBTOTAL $</t>
  </si>
  <si>
    <t>UTILIDAD</t>
  </si>
  <si>
    <t xml:space="preserve">IMPREVISTOS </t>
  </si>
  <si>
    <t>ADMINISTRACION</t>
  </si>
  <si>
    <t>Valor Total</t>
  </si>
  <si>
    <t>Porcentaje</t>
  </si>
  <si>
    <t>Descripción</t>
  </si>
  <si>
    <t>V. COSTOS INDIRECTOS</t>
  </si>
  <si>
    <t>TOTAL COSTO DIRECTO $</t>
  </si>
  <si>
    <t>A0030040</t>
  </si>
  <si>
    <t>Vr. UNITARIO</t>
  </si>
  <si>
    <t>RENDIMIENTO</t>
  </si>
  <si>
    <t>JORNAL TOTAL</t>
  </si>
  <si>
    <t>PRESTACIONES (%)</t>
  </si>
  <si>
    <t>JORNAL</t>
  </si>
  <si>
    <t>TRABAJADOR</t>
  </si>
  <si>
    <t>IV. MANO DE OBRA</t>
  </si>
  <si>
    <t>T0010040</t>
  </si>
  <si>
    <t>TARIFA</t>
  </si>
  <si>
    <t>(1) * (2)</t>
  </si>
  <si>
    <t>DISTANCIA (2)</t>
  </si>
  <si>
    <t>CANTIDAD      (1)</t>
  </si>
  <si>
    <t>MATERIAL</t>
  </si>
  <si>
    <t>III. TRANSPORTES</t>
  </si>
  <si>
    <t>PRECIO UNIT.</t>
  </si>
  <si>
    <t>DESCRIPCIÓN</t>
  </si>
  <si>
    <t>II. MATERIALES</t>
  </si>
  <si>
    <t>HERRAMIENTA MENOR (%)</t>
  </si>
  <si>
    <t>C0010620</t>
  </si>
  <si>
    <t>C0010140</t>
  </si>
  <si>
    <t>C0010052</t>
  </si>
  <si>
    <t>TARIFA/HORA</t>
  </si>
  <si>
    <t>TIPO</t>
  </si>
  <si>
    <t>I. EQUIPO</t>
  </si>
  <si>
    <t>Unidad</t>
  </si>
  <si>
    <t>ITEM</t>
  </si>
  <si>
    <t>ANÁLISIS DE PRECIOS UNITARIOS</t>
  </si>
  <si>
    <t>3.1</t>
  </si>
  <si>
    <t>4.1</t>
  </si>
  <si>
    <t>4.2</t>
  </si>
  <si>
    <t>7.1</t>
  </si>
  <si>
    <t>8.1</t>
  </si>
  <si>
    <t>9.1</t>
  </si>
  <si>
    <t>10.1</t>
  </si>
  <si>
    <t>11.1</t>
  </si>
  <si>
    <t>13.1</t>
  </si>
  <si>
    <t>12.1</t>
  </si>
  <si>
    <t>ANDAMIO TUBULAR CERTIFICADO</t>
  </si>
  <si>
    <t>Cuadrilla de (1) oficial y (2) obreros</t>
  </si>
  <si>
    <t>HERRAMIENTA Y EQUIPO MENOR (%)</t>
  </si>
  <si>
    <t>PEGACOR CERAMICO GRIS CORONA 25KG</t>
  </si>
  <si>
    <t>BOQUILLA CORONA CONCOLOR® JUNTA  ESTRECHA BLANCO HUESO 5KG</t>
  </si>
  <si>
    <t>CERAMICA CORONA DE 45,8X45,8CM</t>
  </si>
  <si>
    <t>UN OFICIAL Y UN OBRERO</t>
  </si>
  <si>
    <t>ARMADOR</t>
  </si>
  <si>
    <t>AYUDANTE</t>
  </si>
  <si>
    <t>SUMINISTRO DE DIVISIONES DE BAÑO/DUCHA EN ACRILICO Y ALUMINIO</t>
  </si>
  <si>
    <t>5.1</t>
  </si>
  <si>
    <t>5.2</t>
  </si>
  <si>
    <t>VIDRIO INCOLORO DE 4 MM</t>
  </si>
  <si>
    <t>SILICONA TRANSPARENTE PARA VENTANAS 300ML SIKA</t>
  </si>
  <si>
    <t>PINTURA BLANCA ANTICORROSIVA GLN</t>
  </si>
  <si>
    <t>30M2GL</t>
  </si>
  <si>
    <t>SOLDADURA ELECTRICA 6013 5/32 Pg TRUPER</t>
  </si>
  <si>
    <t>SOLDADOR</t>
  </si>
  <si>
    <t>VINILO BLANCO ALMENDRA SUPERLAVABLE 5 GALONES</t>
  </si>
  <si>
    <t>INGENIERO ESPECIALISTA PRUEBA DE INTEGRIDAD</t>
  </si>
  <si>
    <t xml:space="preserve"> </t>
  </si>
  <si>
    <t>INTERVINIL BLANCO 1 GALÓN</t>
  </si>
  <si>
    <t>GALON</t>
  </si>
  <si>
    <t>MASILLA SUPERMASTICK 5G 28K</t>
  </si>
  <si>
    <t>6.2</t>
  </si>
  <si>
    <t>1.2</t>
  </si>
  <si>
    <t>PINTULUX 1 GALÓN CAOBA 3 EN 1, SUPERFICIES METÁLICAS</t>
  </si>
  <si>
    <t xml:space="preserve">KORAZA LADRILLO NATURAL INCOLORO </t>
  </si>
  <si>
    <t>13. ADECUACIÓN ZONA RECREATIVA</t>
  </si>
  <si>
    <t>PINTURA TIPO KORAZA PARA EXTERIORES BLANCO - CUÑETE 5 GAL</t>
  </si>
  <si>
    <t>COLUMPIOS ANTIGUOS</t>
  </si>
  <si>
    <t>DOS ARCOS DE MINI FUTBOL TUBULARES CON MALLA</t>
  </si>
  <si>
    <t>2 EQUIPOS DE AIRE ACONDICIONADO</t>
  </si>
  <si>
    <t>UNIDAD*KM</t>
  </si>
  <si>
    <t>ADHESIVO PEGAMENTO PARA ACCESORIOS DE BAÑO 12GR</t>
  </si>
  <si>
    <t>5.3</t>
  </si>
  <si>
    <t>3.2</t>
  </si>
  <si>
    <t>3.3</t>
  </si>
  <si>
    <t>3.4</t>
  </si>
  <si>
    <t>Obrero (2)</t>
  </si>
  <si>
    <t>gl</t>
  </si>
  <si>
    <t xml:space="preserve">SUMINISTRO E INSTALACIÓN DE ENCHAPE EN CERÁMICA </t>
  </si>
  <si>
    <t>MORTERO 1:3</t>
  </si>
  <si>
    <t xml:space="preserve">ALAMBRE NEGRO N0 17 </t>
  </si>
  <si>
    <t>ACERO 1/4" CORRUGADO FIGURADO</t>
  </si>
  <si>
    <t>ACERO 1/2"  CORRUGADO</t>
  </si>
  <si>
    <t>LB</t>
  </si>
  <si>
    <t>PUNTILLA CON CABEZA 2”</t>
  </si>
  <si>
    <t>30*2,5*3cm</t>
  </si>
  <si>
    <t>TABLA ORDINARIA</t>
  </si>
  <si>
    <t>CONCRETO RESISTENCIA (14MPA)</t>
  </si>
  <si>
    <t xml:space="preserve">Obrero </t>
  </si>
  <si>
    <t>TEFLON 3/4" 50M</t>
  </si>
  <si>
    <t>SILICONA NEUTRA 300ML</t>
  </si>
  <si>
    <t>PINTULUX 1 GALÓN BLANCO 3 EN 1, SUPERFICIES METÁLICAS</t>
  </si>
  <si>
    <t>PAÑETE IMPERMEABILIZADO MUROS 1:3</t>
  </si>
  <si>
    <t>ESTUCO ACRILICO</t>
  </si>
  <si>
    <t>TUBO PVC HIDRAULICO (SEGÚN DEMANDA)</t>
  </si>
  <si>
    <t>14. VARIOS</t>
  </si>
  <si>
    <t>14.1</t>
  </si>
  <si>
    <t>13.2</t>
  </si>
  <si>
    <t xml:space="preserve">LIMPIEZA, RECOLECCIÓN Y EVACUACIÓN DE ESCOMBROS </t>
  </si>
  <si>
    <t>SUMINISTRO E INSTALACIÓN DE TAPA PARA TACOS DE LUZ</t>
  </si>
  <si>
    <t>TRANSPORTE MATERIAL DE DEMOLICIÓN</t>
  </si>
  <si>
    <t>M3*KM</t>
  </si>
  <si>
    <t>TAPA METALICA CON MARCO (30X45CM)</t>
  </si>
  <si>
    <t>PERNOS</t>
  </si>
  <si>
    <t>IVA 19% SOBRE UTILIDAD</t>
  </si>
  <si>
    <t>DIVISION DE BAÑO Y OTROS</t>
  </si>
  <si>
    <t>MANTENIMIENTO Y ADECUACIÓN DE INSTALACIONES LOCATIVAS CASA AUXILIAR SEDE LAS VEGAS UBICADA EN LA CALLE 44 No 55 A – 29/35/41 TERRITORIAL META</t>
  </si>
  <si>
    <t>RESTAURACIÓN CUBIERTA ZONA EXTERIOR, INCLUYE PINTURA, ALINEACIÓN Y REPARACIÓN DE IRREGULARIDADES EN PANELES DE LAS CUCHILLAS, CIELOS RASOS Y TEJAS, ACOMODACIÓN DE PUNTOS DE ILUMINACIÓN SELLADOS Y FUNCIONALES.</t>
  </si>
  <si>
    <t>REPARACION DE IRREGULARIDADES Y FUGAS EN CUBIERTA, INCLUYE REPARACIÓN CON CINTA SIKA Y REACOMODACIÓN DE TEJAS DESUBICADAS.</t>
  </si>
  <si>
    <t>Gl</t>
  </si>
  <si>
    <t>SUMINISTRO E INSTALACIÓN DE DIVISIONES DE BAÑO/DUCHA EN ACRILICO Y ALUMINIO, CORREDIZA, CON RODACHINES SUPERIORES</t>
  </si>
  <si>
    <t>SUMINISTRO E INSTALACIÓN DE ACCESORIOS DE BAÑO X6, CORONA, COLOR CROMO, PORTARROLLOS, TOALLERO ARGOLLA, JABONERA DUCHA, PERCHA SIMPLE, CEPILLERA VASO, TOALLERO BARRA.</t>
  </si>
  <si>
    <t>SUMINISTRO E INSTALACIÓN DE ACCESORIOS DE BAÑO X6, CORONA, COLOR CROMO, PORTARROLLOS, TOALLERO ARGOLLA, JABONERA DUCHA, PERCHA SIMPLE, CEPILLERA VASO Y TOALLERO BARRA.</t>
  </si>
  <si>
    <t>INSTALACIÓN DE RED DE GAS, INCLUYE REVISÓN CON ENTIDAD CERTIFICADA</t>
  </si>
  <si>
    <t>RESTAURACIÓN DE MUEBLES (CAMAS), INCLUYE LIJAR, PINTAR E INMUNIZAR</t>
  </si>
  <si>
    <t>SUMINISTRO E INSTALACIÓN DE PISOS INTERIORES EN CERAMICA CORONA DE 45,8X45,8CM EN HABITACIÓN (INCLUYE RETIRO DE PISO ANTIGUO)</t>
  </si>
  <si>
    <r>
      <t xml:space="preserve">DEMOLICIÓN DE MESÓN EXISTENTE EN CONCRETO DE </t>
    </r>
    <r>
      <rPr>
        <sz val="11"/>
        <color theme="1"/>
        <rFont val="Calibri"/>
        <family val="2"/>
        <scheme val="minor"/>
      </rPr>
      <t>2,20X0,60M</t>
    </r>
  </si>
  <si>
    <t>ESMALTE INTERIOR PARA MADERA WENGUE MATE 1 GALÓN</t>
  </si>
  <si>
    <t>PINTURA DE PUERTAS INTERIORES Y EXTERIORES, METÁLICAS (2) DE MADERA (2), INCLUYE LIJAR MARCOS Y DESMONTAJE Y MONTAJE DE PUERTAS</t>
  </si>
  <si>
    <t>ACEITE INMUNIZANTE Y PROTECTOR BASE AGUA PINO INTERIOR 500ML</t>
  </si>
  <si>
    <t>LADRILLO PRENSADO MACIZO SANTA FÉ</t>
  </si>
  <si>
    <t>RESTAURACIÓN DE ZONA BBQ, INCLUYE RETIRO E INSTALACIÓN DE CUBIERTA BBQ NUEVA Y CAMBIO DE LADRILLOS DETERIORADOS; ADECUACIÓN MURO CIRCULAR EN LADRILLO, UBICADO EN FRENTE AL BBQ, REMPLAZANDO LADRILLOS NECESARIOS.</t>
  </si>
  <si>
    <t>MATERIAL DE REFRIGERACIÓN, REFRIGERANTE, MATERIAL ELECTRICO, DRENAJES Y SOPORTES NECESARIOS PARA LA INSTALACIÓN DE AIRES ACONDICIONADOS</t>
  </si>
  <si>
    <t>REVISIÓN Y REPARACIÓN DE INSTALACIONES HIDRAULICAS PARA CONTROL DE FUGAS CAUSANTES DE HUMEDAD.</t>
  </si>
  <si>
    <t>SUMINISTRO E INSTALACIÓN DE PUERTA CON HOJAS ENTAMBORADAS DE MADERA 0,90X2,20M INCLUYENDO MARCO, INCLUYE RETIRO DE MARCO EXISTENTE, COLOCACIÓN DEL NUEVO MARCO Y CHAPAS.</t>
  </si>
  <si>
    <t>CARPINTERO</t>
  </si>
  <si>
    <t>CONSTRUCCIÓN DE MESÓN EN FORMA "L" DE CONCRETO, ENCHAPADO, 5X0.65M H=0.95</t>
  </si>
  <si>
    <t>GRIFERÍA NUEVA PARA LAVAPLATOS, CROMADA.</t>
  </si>
  <si>
    <t>INSTALACIÓN DE ESTUFA EMPOTRABLE NUEVA Y LAVAPLATOS EXISTENTE, INCLUYE SUMINISTRO E INTALACIÓN DE GRIFERÍA CROMADA PARA LAVAPLATOS.</t>
  </si>
  <si>
    <t>ANGEO FIBRA DE VIDRIO</t>
  </si>
  <si>
    <t>BARNEX INCOLORO SEMIBRILLANTE 1/4 GALÓN PARA MARCOS MADERA</t>
  </si>
  <si>
    <t xml:space="preserve">PINTOR </t>
  </si>
  <si>
    <t>REPARACIÓN DE VENTANERÍA EN GENERAL, INCLUYE LIJAR Y PINTAR MARCOS METÁLICOS Y DE MADERA, REEMPLAZO DE (2) VIDRIOS ROTOS, REMPLAZO DE ANGEOS, LIMPIEZA DE VIDRIOS EXISTENTES (30M2) Y APLICACIÓN DE SOLDADURA DONDE SE SEA NECESARIO</t>
  </si>
  <si>
    <t>CINTA SIKA MULTISEAL 10CMX10M</t>
  </si>
  <si>
    <t>LÁMINA DE YESO 1/2” CON ACCESORIOS</t>
  </si>
  <si>
    <t xml:space="preserve">MUEBLES SUPERIORES DE COCINA ENMADERA MACIZA COLOR MIEL  1,80 (Largo)  0,60(alto)  0,50(ancho) </t>
  </si>
  <si>
    <t xml:space="preserve">CARPINTERIA EN MADERA:PUERTAS Y CAJONES BAJO EL MESÓN COLOR MIEL , 3 puertas, 4 cajones, </t>
  </si>
  <si>
    <t xml:space="preserve">Espacio inferior: 0.95M alto, </t>
  </si>
  <si>
    <t>DESMONTE DE MOBILIARIO EXISTENTE. SUMINISTRO E INSTALACIÓN DE ALACENAS SUPERIORES CON PUERTAS Y CAJONES DE MADERA 1,80M (LARGO)  0,60M (ALTO)  0,50M (ANCHO)  Y ALACENAS INFERIORES CON ENTREPISO, PUERTAS Y CAJONES EN MADERA, ESPACIO: 0,95M (ALTO), 5M(LARGO EN L) Y 0.65M (ANCHO)</t>
  </si>
  <si>
    <t>4.3</t>
  </si>
  <si>
    <t xml:space="preserve">SUMINISTRO E INSTALACIÓN DE GRIFERÍA PARA LAVAMANOS CROMADA </t>
  </si>
  <si>
    <t xml:space="preserve">SUMINISTRO E INSTALACIÓN DE GRIFERÍA PARA LAVAMANOS MONOCONTROL DE GIRO MEDIO CROMADA </t>
  </si>
  <si>
    <t>DEMOLICIÓN DE MESÓN EXISTENTE EN CONCRETO DE 2,20X0,60M</t>
  </si>
  <si>
    <t xml:space="preserve">SUMINISTRO E INSTALACIÓN DE ACCESORIOS DE BAÑO X6, CORONA, COLOR CROMO, PORTARROLLOS, TOALLERO ARGOLLA, JABONERA DUCHA, PERCHA SIMPLE, CEPILLERA </t>
  </si>
  <si>
    <t xml:space="preserve">SSUMINISTRO E INSTALACIÓN DE GRIFERÍA PARA LAVAMANOS CROMADA </t>
  </si>
  <si>
    <t xml:space="preserve">REPARACIÓN DE VENTANERÍA EN GENERAL, INCLUYE LIJAR Y PINTAR MARCOS METÁLICOS Y DE MADERA, REEMPLAZO DE (2) VIDRIOS ROTOS, REMPLAZO DE ANGEOS, LIMPIEZA </t>
  </si>
  <si>
    <t>SUMINISTRO Y APLICACIÓN DE 3 MANOS DE PINTURA KORAZA (ALTA CALIDAD) EXTERIORES.</t>
  </si>
  <si>
    <t>SUMINISTRO Y APLICACIÓN DE 3 MANOS DE PINTURA VINILO TIPO 1 (ALTA CALIDAD) INTERIORES.</t>
  </si>
  <si>
    <t>RETIRO DE COLUMPIOS Y SUMINISTRO, INSTALACIÓN Y DOTACIÓN DE CANCHAS DE MINIFUTBOL EN LOTE CONTIGUO AL PARQUEADERO</t>
  </si>
  <si>
    <t>SUMINISTRO E INSTALACIÓN DE PIPETA DE GAS 40 LB, CON ACCESORIOS</t>
  </si>
  <si>
    <t xml:space="preserve">Maestro de obra </t>
  </si>
  <si>
    <t>SUMINISTRO DE PUERTA DE MADERA WENGUE 1X2,2OM INCLUYE MARCO Y ACCESORIOS</t>
  </si>
  <si>
    <t>PUERTA DE MADERA WENGUE 1X2,20M INCLUYE MARCO Y ACCESORIOS</t>
  </si>
  <si>
    <t xml:space="preserve">SUMINISTRO E INSTALACIÓN DE (1) PUERTA CON HOJAS ENTAMBORADAS DE MADERA COLOR WENGUE 0,90X2,20M, INCLUYE MARCO Y CHAPAS. </t>
  </si>
  <si>
    <t>PINTURA DE PUERTAS INTERIORES Y EXTERIORES EXISTENTES, INCLUYE LIJAR MARCOS Y TABLEROS</t>
  </si>
  <si>
    <t>CUBIERTA A CUATRO AGUAS   (2X2M)  ESTRUCTURA TUBULAR Y LAMINAS GALVANIZADAS</t>
  </si>
  <si>
    <t>RESTAURACIÓN DE ZONA BBQ, INCLUYE SUMINISTRO E INSTALACIÓN DE CUBIERTA BBQ NUEVA, SUMINISTRO E INSTALACIÓN DE SISTEMA DE PARRILLA ABATIBLE Y DESPLAZAMIENTO VERTICAL CON MANIVELA Y CADENA, CAMBIO DE LADRILLOS DETERIORADOS; ADECUACIÓN MURO CIRCULAR EN LADRILLO, UBICADO EN FRENTE AL BBQ, REMPLAZANDO LADRILLOS.NECESARIOS.</t>
  </si>
  <si>
    <t>SISTEMA DE  PARRILLA ABATIBLE Y DESPLAZAMIENTO VERTICAL CON MANIVELA Y CADENA, (AJUSTADO AL ESPACIO)</t>
  </si>
  <si>
    <t>CEMENTO PARA LADRILLOS REFRACTARIOS LUNGE X10KG</t>
  </si>
  <si>
    <t>ARENA DE PEGA 50KG</t>
  </si>
  <si>
    <t>MAESTRO DE OBRA</t>
  </si>
  <si>
    <t>RETIRO DE COLUMPIOS EXISTENTES Y SUMINISTRO, INSTALACIÓN Y DOTACIÓN DE CANCHAS DE MINIFUTBOL, EN LOTE CONTIGUO AL PARQUEADERO</t>
  </si>
  <si>
    <t>RESTAURACIÓN CUBIERTA ZONA EXTERIOR (VISIBLE), INCLUYE PINTURA, ALINEACIÓN Y REPARACIÓN DE IRREGULARIDADES EN PANELES DE LAS CUCHILLAS, CIELOS RASOS Y TEJAS, ACOMODACIÓN DE PUNTOS DE ILUMINACIÓN SELLADOS Y FUNCIONALES.</t>
  </si>
  <si>
    <t>INSTALACIÓN DE ESTUFA EMPOTRABLE NUEVA Y LAVAPLATOS EXISTENTE, INCLUYE SUMINISTRO E INTALACIÓN DE GRIFERÍA CROMADA PARA LAVAPLATOS CON ACCESORIOS.</t>
  </si>
  <si>
    <t>TEJAS SEGÚN MATERIAL EXISTENTE (4)</t>
  </si>
  <si>
    <t xml:space="preserve">Oficial certificado </t>
  </si>
  <si>
    <t>Maestro</t>
  </si>
  <si>
    <t>MAESTRO</t>
  </si>
  <si>
    <t>El recurso resultante de realizar la operación matematica, a fin de cubrir el monto total del recurso del proceso, sera aplicado en mayor recurso del items 6,1 y 6,2; siendo pertinente aclarar que el valor total correspondera a la multiplicacion de la cantidad por el precio unitario del proponente.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</si>
</sst>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_);_(* \(#,##0\);_(* &quot;-&quot;??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(&quot;$&quot;\ * #,##0.00_);_(&quot;$&quot;\ * \(#,##0.00\);_(&quot;$&quot;\ * &quot;-&quot;??_);_(@_)"/>
    <numFmt numFmtId="169" formatCode="0.000"/>
    <numFmt numFmtId="170" formatCode="_-&quot;$&quot;\ * #,##0.00_-;\-&quot;$&quot;\ * #,##0.00_-;_-&quot;$&quot;\ * &quot;-&quot;_-;_-@_-"/>
    <numFmt numFmtId="171" formatCode="_-* #,##0.00_-;\-* #,##0.00_-;_-* &quot;-&quot;_-;_-@_-"/>
    <numFmt numFmtId="172" formatCode="0.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4" tint="-0.249977111117893"/>
      <name val="Arial Narrow"/>
      <family val="2"/>
    </font>
    <font>
      <sz val="11"/>
      <color rgb="FFFF0000"/>
      <name val="Calibri"/>
      <family val="2"/>
      <scheme val="minor"/>
    </font>
    <font>
      <b/>
      <sz val="11"/>
      <name val="Arial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FFFC9"/>
        <bgColor rgb="FF000000"/>
      </patternFill>
    </fill>
    <fill>
      <patternFill patternType="solid">
        <fgColor rgb="FFFFFFC9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4" tint="0.59999389629810485"/>
        <bgColor auto="1"/>
      </patternFill>
    </fill>
    <fill>
      <patternFill patternType="solid">
        <fgColor rgb="FFFFFFCC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7">
    <xf numFmtId="0" fontId="0" fillId="0" borderId="0"/>
    <xf numFmtId="42" fontId="1" fillId="0" borderId="0" applyFont="0" applyFill="0" applyBorder="0" applyAlignment="0" applyProtection="0"/>
    <xf numFmtId="0" fontId="2" fillId="0" borderId="0"/>
    <xf numFmtId="0" fontId="11" fillId="0" borderId="0" applyNumberFormat="0" applyBorder="0" applyAlignment="0"/>
    <xf numFmtId="166" fontId="11" fillId="0" borderId="0" applyFont="0" applyFill="0" applyBorder="0" applyAlignment="0" applyProtection="0"/>
    <xf numFmtId="0" fontId="2" fillId="0" borderId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10" borderId="51" applyNumberFormat="0" applyFont="0" applyAlignment="0" applyProtection="0"/>
    <xf numFmtId="164" fontId="11" fillId="0" borderId="0" applyFont="0" applyFill="0" applyBorder="0" applyAlignment="0" applyProtection="0"/>
    <xf numFmtId="0" fontId="11" fillId="10" borderId="51" applyNumberFormat="0" applyFont="0" applyAlignment="0" applyProtection="0"/>
    <xf numFmtId="168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557">
    <xf numFmtId="0" fontId="0" fillId="0" borderId="0" xfId="0"/>
    <xf numFmtId="42" fontId="0" fillId="0" borderId="0" xfId="1" applyFont="1"/>
    <xf numFmtId="42" fontId="0" fillId="0" borderId="2" xfId="1" applyFont="1" applyBorder="1"/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vertical="center" wrapText="1"/>
    </xf>
    <xf numFmtId="42" fontId="0" fillId="0" borderId="0" xfId="0" applyNumberFormat="1" applyAlignment="1">
      <alignment horizontal="center" vertical="center"/>
    </xf>
    <xf numFmtId="42" fontId="0" fillId="0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2" fontId="0" fillId="0" borderId="2" xfId="0" applyNumberFormat="1" applyBorder="1"/>
    <xf numFmtId="42" fontId="0" fillId="2" borderId="2" xfId="0" applyNumberFormat="1" applyFill="1" applyBorder="1"/>
    <xf numFmtId="0" fontId="7" fillId="0" borderId="0" xfId="0" applyFont="1"/>
    <xf numFmtId="42" fontId="7" fillId="0" borderId="0" xfId="1" applyFont="1"/>
    <xf numFmtId="42" fontId="5" fillId="3" borderId="2" xfId="2" applyNumberFormat="1" applyFont="1" applyFill="1" applyBorder="1" applyAlignment="1">
      <alignment vertical="center" wrapText="1"/>
    </xf>
    <xf numFmtId="0" fontId="0" fillId="0" borderId="2" xfId="0" applyFill="1" applyBorder="1" applyAlignment="1">
      <alignment wrapText="1"/>
    </xf>
    <xf numFmtId="0" fontId="9" fillId="0" borderId="0" xfId="0" applyFont="1" applyFill="1" applyBorder="1" applyAlignment="1">
      <alignment horizontal="right" wrapText="1"/>
    </xf>
    <xf numFmtId="0" fontId="3" fillId="0" borderId="7" xfId="2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left" wrapText="1"/>
    </xf>
    <xf numFmtId="0" fontId="3" fillId="0" borderId="0" xfId="2" applyFont="1" applyBorder="1" applyAlignment="1">
      <alignment horizontal="center" vertical="center" wrapText="1"/>
    </xf>
    <xf numFmtId="0" fontId="3" fillId="3" borderId="0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10" fillId="0" borderId="8" xfId="2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3" fillId="3" borderId="2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42" fontId="0" fillId="0" borderId="0" xfId="0" applyNumberFormat="1"/>
    <xf numFmtId="0" fontId="11" fillId="0" borderId="0" xfId="3" applyFill="1" applyProtection="1"/>
    <xf numFmtId="165" fontId="2" fillId="4" borderId="28" xfId="3" applyNumberFormat="1" applyFont="1" applyFill="1" applyBorder="1"/>
    <xf numFmtId="0" fontId="2" fillId="4" borderId="18" xfId="3" applyFont="1" applyFill="1" applyBorder="1"/>
    <xf numFmtId="0" fontId="2" fillId="4" borderId="0" xfId="3" applyFont="1" applyFill="1" applyBorder="1"/>
    <xf numFmtId="0" fontId="2" fillId="4" borderId="19" xfId="3" applyFont="1" applyFill="1" applyBorder="1"/>
    <xf numFmtId="166" fontId="2" fillId="4" borderId="28" xfId="3" applyNumberFormat="1" applyFont="1" applyFill="1" applyBorder="1"/>
    <xf numFmtId="166" fontId="2" fillId="4" borderId="32" xfId="4" applyFont="1" applyFill="1" applyBorder="1"/>
    <xf numFmtId="9" fontId="2" fillId="0" borderId="35" xfId="5" applyNumberFormat="1" applyFont="1" applyFill="1" applyBorder="1"/>
    <xf numFmtId="9" fontId="12" fillId="5" borderId="33" xfId="6" applyFont="1" applyFill="1" applyBorder="1"/>
    <xf numFmtId="166" fontId="12" fillId="5" borderId="21" xfId="4" applyFont="1" applyFill="1" applyBorder="1"/>
    <xf numFmtId="0" fontId="12" fillId="5" borderId="21" xfId="3" applyFont="1" applyFill="1" applyBorder="1" applyAlignment="1"/>
    <xf numFmtId="0" fontId="12" fillId="5" borderId="22" xfId="3" applyFont="1" applyFill="1" applyBorder="1" applyAlignment="1"/>
    <xf numFmtId="9" fontId="2" fillId="0" borderId="4" xfId="5" applyNumberFormat="1" applyFont="1" applyFill="1" applyBorder="1"/>
    <xf numFmtId="9" fontId="12" fillId="5" borderId="4" xfId="6" applyFont="1" applyFill="1" applyBorder="1"/>
    <xf numFmtId="166" fontId="12" fillId="5" borderId="3" xfId="4" applyFont="1" applyFill="1" applyBorder="1"/>
    <xf numFmtId="0" fontId="12" fillId="5" borderId="15" xfId="3" applyFont="1" applyFill="1" applyBorder="1" applyAlignment="1"/>
    <xf numFmtId="0" fontId="12" fillId="5" borderId="36" xfId="3" applyFont="1" applyFill="1" applyBorder="1" applyAlignment="1"/>
    <xf numFmtId="0" fontId="2" fillId="6" borderId="18" xfId="3" applyFont="1" applyFill="1" applyBorder="1"/>
    <xf numFmtId="0" fontId="2" fillId="6" borderId="0" xfId="3" applyFont="1" applyFill="1" applyBorder="1"/>
    <xf numFmtId="0" fontId="2" fillId="6" borderId="19" xfId="3" applyFont="1" applyFill="1" applyBorder="1"/>
    <xf numFmtId="0" fontId="2" fillId="6" borderId="23" xfId="3" applyFont="1" applyFill="1" applyBorder="1"/>
    <xf numFmtId="0" fontId="2" fillId="6" borderId="3" xfId="3" applyFont="1" applyFill="1" applyBorder="1"/>
    <xf numFmtId="0" fontId="12" fillId="6" borderId="24" xfId="3" applyFont="1" applyFill="1" applyBorder="1"/>
    <xf numFmtId="4" fontId="2" fillId="4" borderId="28" xfId="3" applyNumberFormat="1" applyFont="1" applyFill="1" applyBorder="1"/>
    <xf numFmtId="4" fontId="2" fillId="0" borderId="28" xfId="5" applyNumberFormat="1" applyFont="1" applyFill="1" applyBorder="1"/>
    <xf numFmtId="4" fontId="2" fillId="0" borderId="32" xfId="5" applyNumberFormat="1" applyFont="1" applyFill="1" applyBorder="1"/>
    <xf numFmtId="0" fontId="2" fillId="4" borderId="35" xfId="3" applyFont="1" applyFill="1" applyBorder="1" applyAlignment="1"/>
    <xf numFmtId="2" fontId="2" fillId="4" borderId="3" xfId="3" applyNumberFormat="1" applyFont="1" applyFill="1" applyBorder="1" applyAlignment="1">
      <alignment horizontal="right"/>
    </xf>
    <xf numFmtId="0" fontId="2" fillId="4" borderId="5" xfId="3" applyFont="1" applyFill="1" applyBorder="1" applyAlignment="1">
      <alignment horizontal="center"/>
    </xf>
    <xf numFmtId="4" fontId="2" fillId="0" borderId="2" xfId="5" applyNumberFormat="1" applyFont="1" applyFill="1" applyBorder="1"/>
    <xf numFmtId="9" fontId="2" fillId="0" borderId="2" xfId="7" applyFont="1" applyFill="1" applyBorder="1" applyAlignment="1">
      <alignment horizontal="center"/>
    </xf>
    <xf numFmtId="2" fontId="2" fillId="4" borderId="2" xfId="3" applyNumberFormat="1" applyFont="1" applyFill="1" applyBorder="1"/>
    <xf numFmtId="0" fontId="2" fillId="4" borderId="15" xfId="3" applyFont="1" applyFill="1" applyBorder="1" applyAlignment="1"/>
    <xf numFmtId="0" fontId="2" fillId="4" borderId="36" xfId="3" applyFont="1" applyFill="1" applyBorder="1" applyAlignment="1"/>
    <xf numFmtId="0" fontId="2" fillId="4" borderId="14" xfId="3" applyFont="1" applyFill="1" applyBorder="1" applyAlignment="1">
      <alignment horizontal="center"/>
    </xf>
    <xf numFmtId="2" fontId="2" fillId="4" borderId="11" xfId="3" applyNumberFormat="1" applyFont="1" applyFill="1" applyBorder="1" applyAlignment="1">
      <alignment horizontal="right"/>
    </xf>
    <xf numFmtId="4" fontId="2" fillId="0" borderId="3" xfId="5" applyNumberFormat="1" applyFont="1" applyFill="1" applyBorder="1"/>
    <xf numFmtId="167" fontId="2" fillId="0" borderId="2" xfId="8" applyNumberFormat="1" applyFont="1" applyFill="1" applyBorder="1"/>
    <xf numFmtId="1" fontId="2" fillId="0" borderId="2" xfId="7" applyNumberFormat="1" applyFont="1" applyFill="1" applyBorder="1" applyAlignment="1">
      <alignment horizontal="center"/>
    </xf>
    <xf numFmtId="167" fontId="2" fillId="4" borderId="2" xfId="3" applyNumberFormat="1" applyFont="1" applyFill="1" applyBorder="1"/>
    <xf numFmtId="0" fontId="2" fillId="4" borderId="21" xfId="3" applyFont="1" applyFill="1" applyBorder="1" applyAlignment="1"/>
    <xf numFmtId="0" fontId="2" fillId="4" borderId="22" xfId="3" applyFont="1" applyFill="1" applyBorder="1" applyAlignment="1"/>
    <xf numFmtId="2" fontId="2" fillId="4" borderId="32" xfId="3" applyNumberFormat="1" applyFont="1" applyFill="1" applyBorder="1"/>
    <xf numFmtId="2" fontId="2" fillId="4" borderId="41" xfId="3" applyNumberFormat="1" applyFont="1" applyFill="1" applyBorder="1" applyAlignment="1">
      <alignment horizontal="right"/>
    </xf>
    <xf numFmtId="2" fontId="2" fillId="4" borderId="42" xfId="3" applyNumberFormat="1" applyFont="1" applyFill="1" applyBorder="1" applyAlignment="1">
      <alignment horizontal="right"/>
    </xf>
    <xf numFmtId="0" fontId="2" fillId="4" borderId="8" xfId="3" applyFont="1" applyFill="1" applyBorder="1" applyAlignment="1">
      <alignment horizontal="center"/>
    </xf>
    <xf numFmtId="0" fontId="2" fillId="0" borderId="24" xfId="5" applyFont="1" applyFill="1" applyBorder="1"/>
    <xf numFmtId="167" fontId="2" fillId="4" borderId="32" xfId="3" applyNumberFormat="1" applyFont="1" applyFill="1" applyBorder="1"/>
    <xf numFmtId="2" fontId="2" fillId="4" borderId="3" xfId="3" applyNumberFormat="1" applyFont="1" applyFill="1" applyBorder="1"/>
    <xf numFmtId="0" fontId="2" fillId="4" borderId="2" xfId="3" applyFont="1" applyFill="1" applyBorder="1" applyAlignment="1">
      <alignment horizontal="center"/>
    </xf>
    <xf numFmtId="0" fontId="2" fillId="4" borderId="3" xfId="3" applyFont="1" applyFill="1" applyBorder="1" applyAlignment="1"/>
    <xf numFmtId="2" fontId="2" fillId="4" borderId="28" xfId="3" applyNumberFormat="1" applyFont="1" applyFill="1" applyBorder="1"/>
    <xf numFmtId="0" fontId="2" fillId="4" borderId="32" xfId="3" applyFont="1" applyFill="1" applyBorder="1"/>
    <xf numFmtId="0" fontId="2" fillId="4" borderId="2" xfId="3" applyFont="1" applyFill="1" applyBorder="1"/>
    <xf numFmtId="0" fontId="2" fillId="4" borderId="3" xfId="3" applyFont="1" applyFill="1" applyBorder="1"/>
    <xf numFmtId="2" fontId="2" fillId="4" borderId="43" xfId="3" applyNumberFormat="1" applyFont="1" applyFill="1" applyBorder="1" applyAlignment="1">
      <alignment horizontal="right"/>
    </xf>
    <xf numFmtId="2" fontId="2" fillId="4" borderId="13" xfId="3" applyNumberFormat="1" applyFont="1" applyFill="1" applyBorder="1" applyAlignment="1">
      <alignment horizontal="right"/>
    </xf>
    <xf numFmtId="0" fontId="12" fillId="4" borderId="14" xfId="3" applyFont="1" applyFill="1" applyBorder="1" applyAlignment="1">
      <alignment horizontal="center"/>
    </xf>
    <xf numFmtId="169" fontId="2" fillId="4" borderId="12" xfId="3" applyNumberFormat="1" applyFont="1" applyFill="1" applyBorder="1" applyAlignment="1">
      <alignment horizontal="right"/>
    </xf>
    <xf numFmtId="0" fontId="2" fillId="4" borderId="11" xfId="3" applyFont="1" applyFill="1" applyBorder="1" applyAlignment="1">
      <alignment horizontal="center"/>
    </xf>
    <xf numFmtId="0" fontId="12" fillId="4" borderId="13" xfId="3" applyFont="1" applyFill="1" applyBorder="1" applyAlignment="1">
      <alignment horizontal="center"/>
    </xf>
    <xf numFmtId="0" fontId="12" fillId="4" borderId="11" xfId="3" applyFont="1" applyFill="1" applyBorder="1" applyAlignment="1">
      <alignment horizontal="center"/>
    </xf>
    <xf numFmtId="0" fontId="2" fillId="4" borderId="44" xfId="3" applyFont="1" applyFill="1" applyBorder="1" applyAlignment="1">
      <alignment horizontal="left"/>
    </xf>
    <xf numFmtId="0" fontId="2" fillId="6" borderId="10" xfId="3" applyFont="1" applyFill="1" applyBorder="1"/>
    <xf numFmtId="0" fontId="2" fillId="6" borderId="17" xfId="3" applyFont="1" applyFill="1" applyBorder="1"/>
    <xf numFmtId="0" fontId="12" fillId="4" borderId="19" xfId="3" applyFont="1" applyFill="1" applyBorder="1"/>
    <xf numFmtId="4" fontId="2" fillId="4" borderId="45" xfId="3" applyNumberFormat="1" applyFont="1" applyFill="1" applyBorder="1"/>
    <xf numFmtId="0" fontId="2" fillId="4" borderId="46" xfId="3" applyFont="1" applyFill="1" applyBorder="1"/>
    <xf numFmtId="4" fontId="2" fillId="4" borderId="32" xfId="5" applyNumberFormat="1" applyFont="1" applyFill="1" applyBorder="1"/>
    <xf numFmtId="169" fontId="2" fillId="4" borderId="41" xfId="3" applyNumberFormat="1" applyFont="1" applyFill="1" applyBorder="1" applyAlignment="1">
      <alignment horizontal="right"/>
    </xf>
    <xf numFmtId="169" fontId="2" fillId="4" borderId="42" xfId="3" applyNumberFormat="1" applyFont="1" applyFill="1" applyBorder="1" applyAlignment="1">
      <alignment horizontal="right"/>
    </xf>
    <xf numFmtId="0" fontId="2" fillId="4" borderId="41" xfId="3" applyFont="1" applyFill="1" applyBorder="1" applyAlignment="1"/>
    <xf numFmtId="0" fontId="2" fillId="4" borderId="42" xfId="3" applyFont="1" applyFill="1" applyBorder="1" applyAlignment="1"/>
    <xf numFmtId="0" fontId="2" fillId="4" borderId="41" xfId="3" applyFont="1" applyFill="1" applyBorder="1" applyAlignment="1">
      <alignment horizontal="center"/>
    </xf>
    <xf numFmtId="0" fontId="2" fillId="4" borderId="15" xfId="3" applyFont="1" applyFill="1" applyBorder="1" applyAlignment="1">
      <alignment horizontal="center"/>
    </xf>
    <xf numFmtId="0" fontId="2" fillId="4" borderId="3" xfId="3" applyFont="1" applyFill="1" applyBorder="1" applyAlignment="1">
      <alignment horizontal="center"/>
    </xf>
    <xf numFmtId="4" fontId="2" fillId="4" borderId="32" xfId="3" applyNumberFormat="1" applyFont="1" applyFill="1" applyBorder="1" applyAlignment="1">
      <alignment horizontal="right"/>
    </xf>
    <xf numFmtId="4" fontId="2" fillId="4" borderId="2" xfId="3" applyNumberFormat="1" applyFont="1" applyFill="1" applyBorder="1" applyAlignment="1">
      <alignment horizontal="right"/>
    </xf>
    <xf numFmtId="0" fontId="2" fillId="4" borderId="32" xfId="3" applyNumberFormat="1" applyFont="1" applyFill="1" applyBorder="1" applyAlignment="1">
      <alignment horizontal="right"/>
    </xf>
    <xf numFmtId="167" fontId="2" fillId="4" borderId="32" xfId="3" applyNumberFormat="1" applyFont="1" applyFill="1" applyBorder="1" applyAlignment="1">
      <alignment horizontal="right"/>
    </xf>
    <xf numFmtId="169" fontId="2" fillId="4" borderId="13" xfId="3" applyNumberFormat="1" applyFont="1" applyFill="1" applyBorder="1" applyAlignment="1">
      <alignment horizontal="right"/>
    </xf>
    <xf numFmtId="169" fontId="2" fillId="4" borderId="14" xfId="3" applyNumberFormat="1" applyFont="1" applyFill="1" applyBorder="1" applyAlignment="1">
      <alignment horizontal="right"/>
    </xf>
    <xf numFmtId="167" fontId="2" fillId="4" borderId="12" xfId="3" applyNumberFormat="1" applyFont="1" applyFill="1" applyBorder="1" applyAlignment="1">
      <alignment horizontal="right"/>
    </xf>
    <xf numFmtId="167" fontId="2" fillId="4" borderId="43" xfId="3" applyNumberFormat="1" applyFont="1" applyFill="1" applyBorder="1" applyAlignment="1">
      <alignment horizontal="right"/>
    </xf>
    <xf numFmtId="0" fontId="12" fillId="6" borderId="19" xfId="3" applyFont="1" applyFill="1" applyBorder="1"/>
    <xf numFmtId="0" fontId="2" fillId="6" borderId="47" xfId="3" applyFont="1" applyFill="1" applyBorder="1"/>
    <xf numFmtId="0" fontId="2" fillId="6" borderId="15" xfId="3" applyFont="1" applyFill="1" applyBorder="1"/>
    <xf numFmtId="0" fontId="12" fillId="6" borderId="36" xfId="3" applyFont="1" applyFill="1" applyBorder="1"/>
    <xf numFmtId="0" fontId="12" fillId="6" borderId="48" xfId="3" applyFont="1" applyFill="1" applyBorder="1" applyAlignment="1"/>
    <xf numFmtId="0" fontId="12" fillId="6" borderId="20" xfId="3" applyFont="1" applyFill="1" applyBorder="1" applyAlignment="1">
      <alignment horizontal="right"/>
    </xf>
    <xf numFmtId="0" fontId="12" fillId="6" borderId="21" xfId="3" applyFont="1" applyFill="1" applyBorder="1" applyAlignment="1">
      <alignment horizontal="right"/>
    </xf>
    <xf numFmtId="0" fontId="12" fillId="7" borderId="28" xfId="3" applyFont="1" applyFill="1" applyBorder="1" applyAlignment="1">
      <alignment horizontal="center"/>
    </xf>
    <xf numFmtId="0" fontId="12" fillId="6" borderId="48" xfId="3" applyFont="1" applyFill="1" applyBorder="1" applyAlignment="1">
      <alignment horizontal="center"/>
    </xf>
    <xf numFmtId="0" fontId="12" fillId="8" borderId="39" xfId="3" applyFont="1" applyFill="1" applyBorder="1" applyAlignment="1">
      <alignment horizontal="center"/>
    </xf>
    <xf numFmtId="0" fontId="12" fillId="8" borderId="1" xfId="3" applyFont="1" applyFill="1" applyBorder="1" applyAlignment="1">
      <alignment horizontal="center"/>
    </xf>
    <xf numFmtId="0" fontId="12" fillId="8" borderId="39" xfId="3" applyFont="1" applyFill="1" applyBorder="1" applyAlignment="1">
      <alignment horizontal="center"/>
    </xf>
    <xf numFmtId="0" fontId="12" fillId="8" borderId="37" xfId="3" applyFont="1" applyFill="1" applyBorder="1" applyAlignment="1">
      <alignment horizontal="center"/>
    </xf>
    <xf numFmtId="0" fontId="2" fillId="9" borderId="19" xfId="3" applyFont="1" applyFill="1" applyBorder="1" applyAlignment="1">
      <alignment horizontal="center"/>
    </xf>
    <xf numFmtId="0" fontId="2" fillId="9" borderId="0" xfId="3" applyFont="1" applyFill="1" applyBorder="1"/>
    <xf numFmtId="0" fontId="2" fillId="9" borderId="18" xfId="3" applyFont="1" applyFill="1" applyBorder="1"/>
    <xf numFmtId="0" fontId="12" fillId="8" borderId="49" xfId="3" applyFont="1" applyFill="1" applyBorder="1" applyAlignment="1">
      <alignment horizontal="center" vertical="center"/>
    </xf>
    <xf numFmtId="0" fontId="12" fillId="3" borderId="26" xfId="3" applyFont="1" applyFill="1" applyBorder="1" applyAlignment="1">
      <alignment horizontal="center" vertical="center" wrapText="1"/>
    </xf>
    <xf numFmtId="0" fontId="2" fillId="3" borderId="40" xfId="3" applyFont="1" applyFill="1" applyBorder="1"/>
    <xf numFmtId="0" fontId="12" fillId="8" borderId="27" xfId="3" applyFont="1" applyFill="1" applyBorder="1" applyAlignment="1">
      <alignment horizontal="center" vertical="center"/>
    </xf>
    <xf numFmtId="0" fontId="12" fillId="8" borderId="1" xfId="3" applyFont="1" applyFill="1" applyBorder="1" applyAlignment="1">
      <alignment horizontal="center" vertical="center"/>
    </xf>
    <xf numFmtId="0" fontId="12" fillId="8" borderId="1" xfId="3" applyFont="1" applyFill="1" applyBorder="1" applyAlignment="1">
      <alignment horizontal="center" vertical="center" wrapText="1"/>
    </xf>
    <xf numFmtId="0" fontId="12" fillId="8" borderId="26" xfId="3" applyFont="1" applyFill="1" applyBorder="1" applyAlignment="1">
      <alignment horizontal="center" vertical="center" wrapText="1"/>
    </xf>
    <xf numFmtId="0" fontId="12" fillId="8" borderId="37" xfId="3" applyFont="1" applyFill="1" applyBorder="1" applyAlignment="1">
      <alignment horizontal="center" vertical="center"/>
    </xf>
    <xf numFmtId="0" fontId="12" fillId="8" borderId="37" xfId="3" applyFont="1" applyFill="1" applyBorder="1" applyAlignment="1">
      <alignment horizontal="center" vertical="center" wrapText="1"/>
    </xf>
    <xf numFmtId="0" fontId="12" fillId="8" borderId="26" xfId="3" applyFont="1" applyFill="1" applyBorder="1" applyAlignment="1">
      <alignment horizontal="center"/>
    </xf>
    <xf numFmtId="0" fontId="12" fillId="8" borderId="38" xfId="3" applyFont="1" applyFill="1" applyBorder="1" applyAlignment="1">
      <alignment horizontal="center" wrapText="1"/>
    </xf>
    <xf numFmtId="0" fontId="12" fillId="8" borderId="1" xfId="3" applyFont="1" applyFill="1" applyBorder="1" applyAlignment="1">
      <alignment horizontal="center" wrapText="1"/>
    </xf>
    <xf numFmtId="0" fontId="12" fillId="8" borderId="38" xfId="3" applyFont="1" applyFill="1" applyBorder="1" applyAlignment="1">
      <alignment horizontal="center" wrapText="1"/>
    </xf>
    <xf numFmtId="0" fontId="12" fillId="8" borderId="37" xfId="3" applyFont="1" applyFill="1" applyBorder="1" applyAlignment="1">
      <alignment horizontal="center" wrapText="1"/>
    </xf>
    <xf numFmtId="42" fontId="2" fillId="4" borderId="13" xfId="3" applyNumberFormat="1" applyFont="1" applyFill="1" applyBorder="1" applyAlignment="1">
      <alignment horizontal="right"/>
    </xf>
    <xf numFmtId="42" fontId="2" fillId="4" borderId="12" xfId="3" applyNumberFormat="1" applyFont="1" applyFill="1" applyBorder="1" applyAlignment="1">
      <alignment horizontal="right"/>
    </xf>
    <xf numFmtId="1" fontId="2" fillId="4" borderId="13" xfId="3" applyNumberFormat="1" applyFont="1" applyFill="1" applyBorder="1" applyAlignment="1">
      <alignment horizontal="right"/>
    </xf>
    <xf numFmtId="165" fontId="11" fillId="0" borderId="0" xfId="3" applyNumberFormat="1" applyFill="1" applyProtection="1"/>
    <xf numFmtId="0" fontId="2" fillId="4" borderId="21" xfId="3" applyFont="1" applyFill="1" applyBorder="1"/>
    <xf numFmtId="0" fontId="2" fillId="4" borderId="35" xfId="3" applyFont="1" applyFill="1" applyBorder="1"/>
    <xf numFmtId="0" fontId="2" fillId="4" borderId="50" xfId="3" applyFont="1" applyFill="1" applyBorder="1"/>
    <xf numFmtId="0" fontId="12" fillId="4" borderId="2" xfId="3" applyFont="1" applyFill="1" applyBorder="1" applyAlignment="1">
      <alignment horizontal="center"/>
    </xf>
    <xf numFmtId="4" fontId="2" fillId="4" borderId="52" xfId="3" applyNumberFormat="1" applyFont="1" applyFill="1" applyBorder="1"/>
    <xf numFmtId="4" fontId="2" fillId="4" borderId="2" xfId="3" applyNumberFormat="1" applyFont="1" applyFill="1" applyBorder="1"/>
    <xf numFmtId="169" fontId="2" fillId="4" borderId="2" xfId="3" applyNumberFormat="1" applyFont="1" applyFill="1" applyBorder="1" applyAlignment="1">
      <alignment horizontal="right"/>
    </xf>
    <xf numFmtId="42" fontId="2" fillId="4" borderId="2" xfId="3" applyNumberFormat="1" applyFont="1" applyFill="1" applyBorder="1" applyAlignment="1">
      <alignment horizontal="right"/>
    </xf>
    <xf numFmtId="2" fontId="2" fillId="4" borderId="2" xfId="3" applyNumberFormat="1" applyFont="1" applyFill="1" applyBorder="1" applyAlignment="1">
      <alignment horizontal="right"/>
    </xf>
    <xf numFmtId="4" fontId="2" fillId="4" borderId="32" xfId="3" applyNumberFormat="1" applyFont="1" applyFill="1" applyBorder="1"/>
    <xf numFmtId="2" fontId="2" fillId="4" borderId="32" xfId="3" applyNumberFormat="1" applyFont="1" applyFill="1" applyBorder="1" applyAlignment="1">
      <alignment horizontal="right"/>
    </xf>
    <xf numFmtId="0" fontId="2" fillId="3" borderId="57" xfId="3" applyFont="1" applyFill="1" applyBorder="1"/>
    <xf numFmtId="167" fontId="2" fillId="0" borderId="2" xfId="8" applyNumberFormat="1" applyFont="1" applyFill="1" applyBorder="1"/>
    <xf numFmtId="0" fontId="12" fillId="6" borderId="22" xfId="3" applyFont="1" applyFill="1" applyBorder="1" applyAlignment="1">
      <alignment horizontal="center"/>
    </xf>
    <xf numFmtId="0" fontId="12" fillId="3" borderId="56" xfId="3" applyFont="1" applyFill="1" applyBorder="1" applyAlignment="1">
      <alignment horizontal="center" vertical="center" wrapText="1"/>
    </xf>
    <xf numFmtId="0" fontId="11" fillId="0" borderId="0" xfId="3" applyFill="1" applyAlignment="1" applyProtection="1">
      <alignment wrapText="1"/>
    </xf>
    <xf numFmtId="0" fontId="2" fillId="4" borderId="19" xfId="3" applyFont="1" applyFill="1" applyBorder="1"/>
    <xf numFmtId="0" fontId="2" fillId="4" borderId="0" xfId="3" applyFont="1" applyFill="1" applyBorder="1"/>
    <xf numFmtId="0" fontId="2" fillId="4" borderId="18" xfId="3" applyFont="1" applyFill="1" applyBorder="1"/>
    <xf numFmtId="0" fontId="2" fillId="4" borderId="42" xfId="3" applyFont="1" applyFill="1" applyBorder="1" applyAlignment="1"/>
    <xf numFmtId="0" fontId="2" fillId="4" borderId="41" xfId="3" applyFont="1" applyFill="1" applyBorder="1" applyAlignment="1"/>
    <xf numFmtId="0" fontId="2" fillId="4" borderId="3" xfId="3" applyFont="1" applyFill="1" applyBorder="1" applyAlignment="1">
      <alignment horizontal="center"/>
    </xf>
    <xf numFmtId="0" fontId="2" fillId="4" borderId="15" xfId="3" applyFont="1" applyFill="1" applyBorder="1" applyAlignment="1">
      <alignment horizontal="center"/>
    </xf>
    <xf numFmtId="0" fontId="2" fillId="4" borderId="41" xfId="3" applyFont="1" applyFill="1" applyBorder="1" applyAlignment="1">
      <alignment horizontal="center"/>
    </xf>
    <xf numFmtId="0" fontId="2" fillId="4" borderId="46" xfId="3" applyFont="1" applyFill="1" applyBorder="1"/>
    <xf numFmtId="0" fontId="2" fillId="4" borderId="44" xfId="3" applyFont="1" applyFill="1" applyBorder="1" applyAlignment="1">
      <alignment horizontal="left"/>
    </xf>
    <xf numFmtId="0" fontId="2" fillId="0" borderId="24" xfId="5" applyFont="1" applyFill="1" applyBorder="1"/>
    <xf numFmtId="0" fontId="2" fillId="4" borderId="15" xfId="3" applyFont="1" applyFill="1" applyBorder="1" applyAlignment="1"/>
    <xf numFmtId="0" fontId="2" fillId="4" borderId="35" xfId="3" applyFont="1" applyFill="1" applyBorder="1" applyAlignment="1"/>
    <xf numFmtId="0" fontId="2" fillId="4" borderId="36" xfId="3" applyFont="1" applyFill="1" applyBorder="1" applyAlignment="1"/>
    <xf numFmtId="0" fontId="2" fillId="4" borderId="14" xfId="3" applyFont="1" applyFill="1" applyBorder="1" applyAlignment="1">
      <alignment horizontal="center"/>
    </xf>
    <xf numFmtId="166" fontId="2" fillId="4" borderId="32" xfId="4" applyFont="1" applyFill="1" applyBorder="1"/>
    <xf numFmtId="166" fontId="2" fillId="4" borderId="28" xfId="3" applyNumberFormat="1" applyFont="1" applyFill="1" applyBorder="1"/>
    <xf numFmtId="0" fontId="12" fillId="6" borderId="36" xfId="3" applyFont="1" applyFill="1" applyBorder="1"/>
    <xf numFmtId="0" fontId="2" fillId="6" borderId="15" xfId="3" applyFont="1" applyFill="1" applyBorder="1"/>
    <xf numFmtId="0" fontId="2" fillId="6" borderId="47" xfId="3" applyFont="1" applyFill="1" applyBorder="1"/>
    <xf numFmtId="0" fontId="2" fillId="6" borderId="0" xfId="3" applyFont="1" applyFill="1" applyBorder="1"/>
    <xf numFmtId="0" fontId="2" fillId="6" borderId="10" xfId="3" applyFont="1" applyFill="1" applyBorder="1"/>
    <xf numFmtId="0" fontId="2" fillId="6" borderId="18" xfId="3" applyFont="1" applyFill="1" applyBorder="1"/>
    <xf numFmtId="0" fontId="12" fillId="6" borderId="24" xfId="3" applyFont="1" applyFill="1" applyBorder="1"/>
    <xf numFmtId="0" fontId="2" fillId="6" borderId="3" xfId="3" applyFont="1" applyFill="1" applyBorder="1"/>
    <xf numFmtId="0" fontId="2" fillId="6" borderId="23" xfId="3" applyFont="1" applyFill="1" applyBorder="1"/>
    <xf numFmtId="0" fontId="2" fillId="6" borderId="17" xfId="3" applyFont="1" applyFill="1" applyBorder="1"/>
    <xf numFmtId="0" fontId="2" fillId="6" borderId="19" xfId="3" applyFont="1" applyFill="1" applyBorder="1"/>
    <xf numFmtId="0" fontId="12" fillId="6" borderId="48" xfId="3" applyFont="1" applyFill="1" applyBorder="1" applyAlignment="1"/>
    <xf numFmtId="166" fontId="12" fillId="5" borderId="3" xfId="4" applyFont="1" applyFill="1" applyBorder="1"/>
    <xf numFmtId="9" fontId="12" fillId="5" borderId="4" xfId="6" applyFont="1" applyFill="1" applyBorder="1"/>
    <xf numFmtId="0" fontId="12" fillId="5" borderId="36" xfId="3" applyFont="1" applyFill="1" applyBorder="1" applyAlignment="1"/>
    <xf numFmtId="0" fontId="12" fillId="5" borderId="15" xfId="3" applyFont="1" applyFill="1" applyBorder="1" applyAlignment="1"/>
    <xf numFmtId="0" fontId="12" fillId="5" borderId="22" xfId="3" applyFont="1" applyFill="1" applyBorder="1" applyAlignment="1"/>
    <xf numFmtId="0" fontId="12" fillId="5" borderId="21" xfId="3" applyFont="1" applyFill="1" applyBorder="1" applyAlignment="1"/>
    <xf numFmtId="166" fontId="12" fillId="5" borderId="21" xfId="4" applyFont="1" applyFill="1" applyBorder="1"/>
    <xf numFmtId="9" fontId="12" fillId="5" borderId="33" xfId="6" applyFont="1" applyFill="1" applyBorder="1"/>
    <xf numFmtId="4" fontId="2" fillId="4" borderId="28" xfId="3" applyNumberFormat="1" applyFont="1" applyFill="1" applyBorder="1"/>
    <xf numFmtId="4" fontId="2" fillId="4" borderId="45" xfId="3" applyNumberFormat="1" applyFont="1" applyFill="1" applyBorder="1"/>
    <xf numFmtId="0" fontId="2" fillId="4" borderId="35" xfId="3" applyFont="1" applyFill="1" applyBorder="1"/>
    <xf numFmtId="0" fontId="2" fillId="4" borderId="50" xfId="3" applyFont="1" applyFill="1" applyBorder="1"/>
    <xf numFmtId="0" fontId="11" fillId="0" borderId="0" xfId="3" applyFill="1" applyProtection="1"/>
    <xf numFmtId="0" fontId="12" fillId="6" borderId="48" xfId="3" applyFont="1" applyFill="1" applyBorder="1" applyAlignment="1">
      <alignment horizontal="center"/>
    </xf>
    <xf numFmtId="165" fontId="2" fillId="4" borderId="28" xfId="3" applyNumberFormat="1" applyFont="1" applyFill="1" applyBorder="1"/>
    <xf numFmtId="0" fontId="12" fillId="6" borderId="20" xfId="3" applyFont="1" applyFill="1" applyBorder="1" applyAlignment="1">
      <alignment horizontal="right"/>
    </xf>
    <xf numFmtId="0" fontId="2" fillId="4" borderId="11" xfId="3" applyFont="1" applyFill="1" applyBorder="1" applyAlignment="1">
      <alignment horizontal="center"/>
    </xf>
    <xf numFmtId="0" fontId="12" fillId="6" borderId="19" xfId="3" applyFont="1" applyFill="1" applyBorder="1"/>
    <xf numFmtId="0" fontId="12" fillId="4" borderId="14" xfId="3" applyFont="1" applyFill="1" applyBorder="1" applyAlignment="1">
      <alignment horizontal="center"/>
    </xf>
    <xf numFmtId="0" fontId="12" fillId="4" borderId="13" xfId="3" applyFont="1" applyFill="1" applyBorder="1" applyAlignment="1">
      <alignment horizontal="center"/>
    </xf>
    <xf numFmtId="167" fontId="2" fillId="4" borderId="12" xfId="3" applyNumberFormat="1" applyFont="1" applyFill="1" applyBorder="1" applyAlignment="1">
      <alignment horizontal="right"/>
    </xf>
    <xf numFmtId="169" fontId="2" fillId="4" borderId="14" xfId="3" applyNumberFormat="1" applyFont="1" applyFill="1" applyBorder="1" applyAlignment="1">
      <alignment horizontal="right"/>
    </xf>
    <xf numFmtId="169" fontId="2" fillId="4" borderId="13" xfId="3" applyNumberFormat="1" applyFont="1" applyFill="1" applyBorder="1" applyAlignment="1">
      <alignment horizontal="right"/>
    </xf>
    <xf numFmtId="167" fontId="2" fillId="4" borderId="43" xfId="3" applyNumberFormat="1" applyFont="1" applyFill="1" applyBorder="1" applyAlignment="1">
      <alignment horizontal="right"/>
    </xf>
    <xf numFmtId="167" fontId="2" fillId="4" borderId="32" xfId="3" applyNumberFormat="1" applyFont="1" applyFill="1" applyBorder="1" applyAlignment="1">
      <alignment horizontal="right"/>
    </xf>
    <xf numFmtId="4" fontId="2" fillId="4" borderId="2" xfId="3" applyNumberFormat="1" applyFont="1" applyFill="1" applyBorder="1" applyAlignment="1">
      <alignment horizontal="right"/>
    </xf>
    <xf numFmtId="0" fontId="2" fillId="4" borderId="32" xfId="3" applyNumberFormat="1" applyFont="1" applyFill="1" applyBorder="1" applyAlignment="1">
      <alignment horizontal="right"/>
    </xf>
    <xf numFmtId="169" fontId="2" fillId="4" borderId="42" xfId="3" applyNumberFormat="1" applyFont="1" applyFill="1" applyBorder="1" applyAlignment="1">
      <alignment horizontal="right"/>
    </xf>
    <xf numFmtId="169" fontId="2" fillId="4" borderId="41" xfId="3" applyNumberFormat="1" applyFont="1" applyFill="1" applyBorder="1" applyAlignment="1">
      <alignment horizontal="right"/>
    </xf>
    <xf numFmtId="4" fontId="2" fillId="4" borderId="32" xfId="3" applyNumberFormat="1" applyFont="1" applyFill="1" applyBorder="1" applyAlignment="1">
      <alignment horizontal="right"/>
    </xf>
    <xf numFmtId="2" fontId="2" fillId="4" borderId="2" xfId="3" applyNumberFormat="1" applyFont="1" applyFill="1" applyBorder="1"/>
    <xf numFmtId="0" fontId="12" fillId="4" borderId="19" xfId="3" applyFont="1" applyFill="1" applyBorder="1"/>
    <xf numFmtId="0" fontId="12" fillId="4" borderId="11" xfId="3" applyFont="1" applyFill="1" applyBorder="1" applyAlignment="1">
      <alignment horizontal="center"/>
    </xf>
    <xf numFmtId="169" fontId="2" fillId="4" borderId="12" xfId="3" applyNumberFormat="1" applyFont="1" applyFill="1" applyBorder="1" applyAlignment="1">
      <alignment horizontal="right"/>
    </xf>
    <xf numFmtId="2" fontId="2" fillId="4" borderId="13" xfId="3" applyNumberFormat="1" applyFont="1" applyFill="1" applyBorder="1" applyAlignment="1">
      <alignment horizontal="right"/>
    </xf>
    <xf numFmtId="2" fontId="2" fillId="4" borderId="43" xfId="3" applyNumberFormat="1" applyFont="1" applyFill="1" applyBorder="1" applyAlignment="1">
      <alignment horizontal="right"/>
    </xf>
    <xf numFmtId="2" fontId="2" fillId="4" borderId="3" xfId="3" applyNumberFormat="1" applyFont="1" applyFill="1" applyBorder="1"/>
    <xf numFmtId="167" fontId="2" fillId="4" borderId="32" xfId="3" applyNumberFormat="1" applyFont="1" applyFill="1" applyBorder="1"/>
    <xf numFmtId="0" fontId="2" fillId="4" borderId="8" xfId="3" applyFont="1" applyFill="1" applyBorder="1" applyAlignment="1">
      <alignment horizontal="center"/>
    </xf>
    <xf numFmtId="2" fontId="2" fillId="4" borderId="42" xfId="3" applyNumberFormat="1" applyFont="1" applyFill="1" applyBorder="1" applyAlignment="1">
      <alignment horizontal="right"/>
    </xf>
    <xf numFmtId="2" fontId="2" fillId="4" borderId="41" xfId="3" applyNumberFormat="1" applyFont="1" applyFill="1" applyBorder="1" applyAlignment="1">
      <alignment horizontal="right"/>
    </xf>
    <xf numFmtId="2" fontId="2" fillId="4" borderId="32" xfId="3" applyNumberFormat="1" applyFont="1" applyFill="1" applyBorder="1"/>
    <xf numFmtId="167" fontId="2" fillId="4" borderId="2" xfId="3" applyNumberFormat="1" applyFont="1" applyFill="1" applyBorder="1"/>
    <xf numFmtId="1" fontId="2" fillId="0" borderId="2" xfId="7" applyNumberFormat="1" applyFont="1" applyFill="1" applyBorder="1" applyAlignment="1">
      <alignment horizontal="center"/>
    </xf>
    <xf numFmtId="4" fontId="2" fillId="0" borderId="3" xfId="5" applyNumberFormat="1" applyFont="1" applyFill="1" applyBorder="1"/>
    <xf numFmtId="4" fontId="2" fillId="0" borderId="32" xfId="5" applyNumberFormat="1" applyFont="1" applyFill="1" applyBorder="1"/>
    <xf numFmtId="9" fontId="2" fillId="0" borderId="2" xfId="7" applyFont="1" applyFill="1" applyBorder="1" applyAlignment="1">
      <alignment horizontal="center"/>
    </xf>
    <xf numFmtId="4" fontId="2" fillId="0" borderId="2" xfId="5" applyNumberFormat="1" applyFont="1" applyFill="1" applyBorder="1"/>
    <xf numFmtId="2" fontId="2" fillId="4" borderId="3" xfId="3" applyNumberFormat="1" applyFont="1" applyFill="1" applyBorder="1" applyAlignment="1">
      <alignment horizontal="right"/>
    </xf>
    <xf numFmtId="4" fontId="2" fillId="0" borderId="28" xfId="5" applyNumberFormat="1" applyFont="1" applyFill="1" applyBorder="1"/>
    <xf numFmtId="9" fontId="2" fillId="0" borderId="4" xfId="5" applyNumberFormat="1" applyFont="1" applyFill="1" applyBorder="1"/>
    <xf numFmtId="9" fontId="2" fillId="0" borderId="35" xfId="5" applyNumberFormat="1" applyFont="1" applyFill="1" applyBorder="1"/>
    <xf numFmtId="0" fontId="12" fillId="6" borderId="21" xfId="3" applyFont="1" applyFill="1" applyBorder="1" applyAlignment="1">
      <alignment horizontal="right"/>
    </xf>
    <xf numFmtId="0" fontId="12" fillId="7" borderId="28" xfId="3" applyFont="1" applyFill="1" applyBorder="1" applyAlignment="1">
      <alignment horizontal="center"/>
    </xf>
    <xf numFmtId="0" fontId="2" fillId="4" borderId="22" xfId="3" applyFont="1" applyFill="1" applyBorder="1" applyAlignment="1"/>
    <xf numFmtId="0" fontId="2" fillId="4" borderId="21" xfId="3" applyFont="1" applyFill="1" applyBorder="1" applyAlignment="1"/>
    <xf numFmtId="0" fontId="2" fillId="4" borderId="2" xfId="3" applyFont="1" applyFill="1" applyBorder="1" applyAlignment="1">
      <alignment horizontal="center"/>
    </xf>
    <xf numFmtId="0" fontId="2" fillId="4" borderId="3" xfId="3" applyFont="1" applyFill="1" applyBorder="1" applyAlignment="1"/>
    <xf numFmtId="0" fontId="2" fillId="4" borderId="5" xfId="3" applyFont="1" applyFill="1" applyBorder="1" applyAlignment="1">
      <alignment horizontal="center"/>
    </xf>
    <xf numFmtId="4" fontId="2" fillId="4" borderId="32" xfId="5" applyNumberFormat="1" applyFont="1" applyFill="1" applyBorder="1"/>
    <xf numFmtId="0" fontId="13" fillId="0" borderId="2" xfId="0" applyFont="1" applyBorder="1" applyAlignment="1"/>
    <xf numFmtId="0" fontId="12" fillId="8" borderId="26" xfId="3" applyFont="1" applyFill="1" applyBorder="1" applyAlignment="1">
      <alignment horizontal="center" vertical="center" wrapText="1"/>
    </xf>
    <xf numFmtId="0" fontId="12" fillId="8" borderId="26" xfId="3" applyFont="1" applyFill="1" applyBorder="1" applyAlignment="1">
      <alignment horizontal="center"/>
    </xf>
    <xf numFmtId="0" fontId="12" fillId="8" borderId="39" xfId="3" applyFont="1" applyFill="1" applyBorder="1" applyAlignment="1">
      <alignment horizontal="center"/>
    </xf>
    <xf numFmtId="0" fontId="2" fillId="4" borderId="3" xfId="3" applyFont="1" applyFill="1" applyBorder="1" applyAlignment="1"/>
    <xf numFmtId="0" fontId="2" fillId="4" borderId="5" xfId="3" applyFont="1" applyFill="1" applyBorder="1" applyAlignment="1">
      <alignment horizontal="center"/>
    </xf>
    <xf numFmtId="0" fontId="12" fillId="8" borderId="27" xfId="3" applyFont="1" applyFill="1" applyBorder="1" applyAlignment="1">
      <alignment horizontal="center" vertical="center"/>
    </xf>
    <xf numFmtId="0" fontId="2" fillId="4" borderId="22" xfId="3" applyFont="1" applyFill="1" applyBorder="1" applyAlignment="1"/>
    <xf numFmtId="0" fontId="2" fillId="4" borderId="21" xfId="3" applyFont="1" applyFill="1" applyBorder="1" applyAlignment="1"/>
    <xf numFmtId="0" fontId="12" fillId="8" borderId="38" xfId="3" applyFont="1" applyFill="1" applyBorder="1" applyAlignment="1">
      <alignment horizontal="center" wrapText="1"/>
    </xf>
    <xf numFmtId="0" fontId="12" fillId="8" borderId="1" xfId="3" applyFont="1" applyFill="1" applyBorder="1" applyAlignment="1">
      <alignment horizontal="center"/>
    </xf>
    <xf numFmtId="0" fontId="2" fillId="4" borderId="35" xfId="3" applyFont="1" applyFill="1" applyBorder="1" applyAlignment="1"/>
    <xf numFmtId="0" fontId="2" fillId="4" borderId="2" xfId="3" applyFont="1" applyFill="1" applyBorder="1" applyAlignment="1">
      <alignment horizontal="center"/>
    </xf>
    <xf numFmtId="0" fontId="2" fillId="4" borderId="3" xfId="3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2" fillId="8" borderId="26" xfId="3" applyFont="1" applyFill="1" applyBorder="1" applyAlignment="1">
      <alignment horizontal="center"/>
    </xf>
    <xf numFmtId="0" fontId="12" fillId="8" borderId="38" xfId="3" applyFont="1" applyFill="1" applyBorder="1" applyAlignment="1">
      <alignment horizontal="center" wrapText="1"/>
    </xf>
    <xf numFmtId="0" fontId="12" fillId="8" borderId="26" xfId="3" applyFont="1" applyFill="1" applyBorder="1" applyAlignment="1">
      <alignment horizontal="center" vertical="center" wrapText="1"/>
    </xf>
    <xf numFmtId="0" fontId="12" fillId="8" borderId="1" xfId="3" applyFont="1" applyFill="1" applyBorder="1" applyAlignment="1">
      <alignment horizontal="center"/>
    </xf>
    <xf numFmtId="42" fontId="2" fillId="4" borderId="43" xfId="3" applyNumberFormat="1" applyFont="1" applyFill="1" applyBorder="1" applyAlignment="1">
      <alignment horizontal="right"/>
    </xf>
    <xf numFmtId="42" fontId="2" fillId="4" borderId="28" xfId="3" applyNumberFormat="1" applyFont="1" applyFill="1" applyBorder="1"/>
    <xf numFmtId="171" fontId="2" fillId="4" borderId="4" xfId="20" applyNumberFormat="1" applyFont="1" applyFill="1" applyBorder="1" applyAlignment="1">
      <alignment horizontal="right"/>
    </xf>
    <xf numFmtId="0" fontId="13" fillId="0" borderId="0" xfId="0" applyFont="1" applyAlignment="1">
      <alignment vertical="center"/>
    </xf>
    <xf numFmtId="0" fontId="2" fillId="4" borderId="19" xfId="3" applyFont="1" applyFill="1" applyBorder="1" applyAlignment="1"/>
    <xf numFmtId="171" fontId="2" fillId="4" borderId="13" xfId="20" applyNumberFormat="1" applyFont="1" applyFill="1" applyBorder="1" applyAlignment="1">
      <alignment horizontal="right"/>
    </xf>
    <xf numFmtId="42" fontId="0" fillId="0" borderId="2" xfId="0" applyNumberFormat="1" applyFont="1" applyFill="1" applyBorder="1" applyAlignment="1">
      <alignment horizontal="right"/>
    </xf>
    <xf numFmtId="171" fontId="12" fillId="4" borderId="5" xfId="20" applyNumberFormat="1" applyFont="1" applyFill="1" applyBorder="1" applyAlignment="1">
      <alignment horizontal="center"/>
    </xf>
    <xf numFmtId="171" fontId="12" fillId="4" borderId="14" xfId="20" applyNumberFormat="1" applyFont="1" applyFill="1" applyBorder="1" applyAlignment="1">
      <alignment horizontal="center"/>
    </xf>
    <xf numFmtId="0" fontId="2" fillId="4" borderId="11" xfId="3" applyFont="1" applyFill="1" applyBorder="1" applyAlignment="1">
      <alignment horizontal="center"/>
    </xf>
    <xf numFmtId="0" fontId="12" fillId="4" borderId="14" xfId="3" applyFont="1" applyFill="1" applyBorder="1" applyAlignment="1">
      <alignment horizontal="center"/>
    </xf>
    <xf numFmtId="169" fontId="2" fillId="4" borderId="12" xfId="3" applyNumberFormat="1" applyFont="1" applyFill="1" applyBorder="1" applyAlignment="1">
      <alignment horizontal="right"/>
    </xf>
    <xf numFmtId="1" fontId="2" fillId="4" borderId="14" xfId="3" applyNumberFormat="1" applyFont="1" applyFill="1" applyBorder="1" applyAlignment="1">
      <alignment horizontal="center"/>
    </xf>
    <xf numFmtId="0" fontId="2" fillId="4" borderId="0" xfId="3" applyFont="1" applyFill="1" applyBorder="1" applyAlignment="1"/>
    <xf numFmtId="170" fontId="2" fillId="4" borderId="59" xfId="1" applyNumberFormat="1" applyFont="1" applyFill="1" applyBorder="1"/>
    <xf numFmtId="0" fontId="11" fillId="0" borderId="0" xfId="3" applyFill="1" applyAlignment="1" applyProtection="1">
      <alignment wrapText="1"/>
    </xf>
    <xf numFmtId="0" fontId="2" fillId="4" borderId="19" xfId="3" applyFont="1" applyFill="1" applyBorder="1"/>
    <xf numFmtId="0" fontId="2" fillId="4" borderId="0" xfId="3" applyFont="1" applyFill="1" applyBorder="1"/>
    <xf numFmtId="0" fontId="2" fillId="4" borderId="18" xfId="3" applyFont="1" applyFill="1" applyBorder="1"/>
    <xf numFmtId="0" fontId="2" fillId="4" borderId="42" xfId="3" applyFont="1" applyFill="1" applyBorder="1" applyAlignment="1"/>
    <xf numFmtId="0" fontId="2" fillId="4" borderId="41" xfId="3" applyFont="1" applyFill="1" applyBorder="1" applyAlignment="1"/>
    <xf numFmtId="0" fontId="2" fillId="4" borderId="3" xfId="3" applyFont="1" applyFill="1" applyBorder="1" applyAlignment="1">
      <alignment horizontal="center"/>
    </xf>
    <xf numFmtId="0" fontId="2" fillId="4" borderId="15" xfId="3" applyFont="1" applyFill="1" applyBorder="1" applyAlignment="1">
      <alignment horizontal="center"/>
    </xf>
    <xf numFmtId="0" fontId="2" fillId="4" borderId="41" xfId="3" applyFont="1" applyFill="1" applyBorder="1" applyAlignment="1">
      <alignment horizontal="center"/>
    </xf>
    <xf numFmtId="0" fontId="2" fillId="4" borderId="46" xfId="3" applyFont="1" applyFill="1" applyBorder="1"/>
    <xf numFmtId="0" fontId="2" fillId="4" borderId="3" xfId="3" applyFont="1" applyFill="1" applyBorder="1"/>
    <xf numFmtId="0" fontId="2" fillId="4" borderId="44" xfId="3" applyFont="1" applyFill="1" applyBorder="1" applyAlignment="1">
      <alignment horizontal="left"/>
    </xf>
    <xf numFmtId="0" fontId="2" fillId="4" borderId="2" xfId="3" applyFont="1" applyFill="1" applyBorder="1"/>
    <xf numFmtId="0" fontId="2" fillId="4" borderId="32" xfId="3" applyFont="1" applyFill="1" applyBorder="1"/>
    <xf numFmtId="0" fontId="2" fillId="0" borderId="24" xfId="5" applyFont="1" applyFill="1" applyBorder="1"/>
    <xf numFmtId="0" fontId="2" fillId="4" borderId="15" xfId="3" applyFont="1" applyFill="1" applyBorder="1" applyAlignment="1"/>
    <xf numFmtId="0" fontId="2" fillId="4" borderId="35" xfId="3" applyFont="1" applyFill="1" applyBorder="1" applyAlignment="1"/>
    <xf numFmtId="0" fontId="2" fillId="4" borderId="36" xfId="3" applyFont="1" applyFill="1" applyBorder="1" applyAlignment="1"/>
    <xf numFmtId="0" fontId="2" fillId="4" borderId="14" xfId="3" applyFont="1" applyFill="1" applyBorder="1" applyAlignment="1">
      <alignment horizontal="center"/>
    </xf>
    <xf numFmtId="0" fontId="12" fillId="6" borderId="36" xfId="3" applyFont="1" applyFill="1" applyBorder="1"/>
    <xf numFmtId="0" fontId="2" fillId="6" borderId="15" xfId="3" applyFont="1" applyFill="1" applyBorder="1"/>
    <xf numFmtId="0" fontId="2" fillId="6" borderId="47" xfId="3" applyFont="1" applyFill="1" applyBorder="1"/>
    <xf numFmtId="0" fontId="2" fillId="6" borderId="0" xfId="3" applyFont="1" applyFill="1" applyBorder="1"/>
    <xf numFmtId="0" fontId="2" fillId="6" borderId="10" xfId="3" applyFont="1" applyFill="1" applyBorder="1"/>
    <xf numFmtId="0" fontId="2" fillId="6" borderId="18" xfId="3" applyFont="1" applyFill="1" applyBorder="1"/>
    <xf numFmtId="0" fontId="12" fillId="6" borderId="24" xfId="3" applyFont="1" applyFill="1" applyBorder="1"/>
    <xf numFmtId="0" fontId="2" fillId="6" borderId="3" xfId="3" applyFont="1" applyFill="1" applyBorder="1"/>
    <xf numFmtId="0" fontId="2" fillId="6" borderId="23" xfId="3" applyFont="1" applyFill="1" applyBorder="1"/>
    <xf numFmtId="0" fontId="2" fillId="6" borderId="17" xfId="3" applyFont="1" applyFill="1" applyBorder="1"/>
    <xf numFmtId="0" fontId="2" fillId="6" borderId="19" xfId="3" applyFont="1" applyFill="1" applyBorder="1"/>
    <xf numFmtId="0" fontId="12" fillId="6" borderId="22" xfId="3" applyFont="1" applyFill="1" applyBorder="1" applyAlignment="1"/>
    <xf numFmtId="0" fontId="12" fillId="6" borderId="21" xfId="3" applyFont="1" applyFill="1" applyBorder="1" applyAlignment="1"/>
    <xf numFmtId="0" fontId="12" fillId="7" borderId="21" xfId="3" applyFont="1" applyFill="1" applyBorder="1" applyAlignment="1">
      <alignment horizontal="center"/>
    </xf>
    <xf numFmtId="0" fontId="12" fillId="6" borderId="48" xfId="3" applyFont="1" applyFill="1" applyBorder="1" applyAlignment="1"/>
    <xf numFmtId="9" fontId="12" fillId="5" borderId="4" xfId="6" applyFont="1" applyFill="1" applyBorder="1"/>
    <xf numFmtId="0" fontId="12" fillId="5" borderId="36" xfId="3" applyFont="1" applyFill="1" applyBorder="1" applyAlignment="1"/>
    <xf numFmtId="0" fontId="12" fillId="5" borderId="15" xfId="3" applyFont="1" applyFill="1" applyBorder="1" applyAlignment="1"/>
    <xf numFmtId="0" fontId="12" fillId="5" borderId="22" xfId="3" applyFont="1" applyFill="1" applyBorder="1" applyAlignment="1"/>
    <xf numFmtId="0" fontId="12" fillId="5" borderId="21" xfId="3" applyFont="1" applyFill="1" applyBorder="1" applyAlignment="1"/>
    <xf numFmtId="9" fontId="12" fillId="5" borderId="33" xfId="6" applyFont="1" applyFill="1" applyBorder="1"/>
    <xf numFmtId="4" fontId="2" fillId="4" borderId="28" xfId="3" applyNumberFormat="1" applyFont="1" applyFill="1" applyBorder="1"/>
    <xf numFmtId="4" fontId="2" fillId="4" borderId="45" xfId="3" applyNumberFormat="1" applyFont="1" applyFill="1" applyBorder="1"/>
    <xf numFmtId="0" fontId="2" fillId="4" borderId="35" xfId="3" applyFont="1" applyFill="1" applyBorder="1"/>
    <xf numFmtId="0" fontId="2" fillId="4" borderId="50" xfId="3" applyFont="1" applyFill="1" applyBorder="1"/>
    <xf numFmtId="0" fontId="11" fillId="0" borderId="0" xfId="3" applyFill="1" applyProtection="1"/>
    <xf numFmtId="0" fontId="12" fillId="6" borderId="48" xfId="3" applyFont="1" applyFill="1" applyBorder="1" applyAlignment="1">
      <alignment horizontal="center"/>
    </xf>
    <xf numFmtId="165" fontId="2" fillId="4" borderId="28" xfId="3" applyNumberFormat="1" applyFont="1" applyFill="1" applyBorder="1"/>
    <xf numFmtId="0" fontId="12" fillId="6" borderId="20" xfId="3" applyFont="1" applyFill="1" applyBorder="1" applyAlignment="1">
      <alignment horizontal="right"/>
    </xf>
    <xf numFmtId="0" fontId="2" fillId="4" borderId="11" xfId="3" applyFont="1" applyFill="1" applyBorder="1" applyAlignment="1">
      <alignment horizontal="center"/>
    </xf>
    <xf numFmtId="0" fontId="12" fillId="6" borderId="19" xfId="3" applyFont="1" applyFill="1" applyBorder="1"/>
    <xf numFmtId="0" fontId="12" fillId="4" borderId="14" xfId="3" applyFont="1" applyFill="1" applyBorder="1" applyAlignment="1">
      <alignment horizontal="center"/>
    </xf>
    <xf numFmtId="0" fontId="12" fillId="4" borderId="13" xfId="3" applyFont="1" applyFill="1" applyBorder="1" applyAlignment="1">
      <alignment horizontal="center"/>
    </xf>
    <xf numFmtId="167" fontId="2" fillId="4" borderId="12" xfId="3" applyNumberFormat="1" applyFont="1" applyFill="1" applyBorder="1" applyAlignment="1">
      <alignment horizontal="right"/>
    </xf>
    <xf numFmtId="169" fontId="2" fillId="4" borderId="14" xfId="3" applyNumberFormat="1" applyFont="1" applyFill="1" applyBorder="1" applyAlignment="1">
      <alignment horizontal="right"/>
    </xf>
    <xf numFmtId="169" fontId="2" fillId="4" borderId="13" xfId="3" applyNumberFormat="1" applyFont="1" applyFill="1" applyBorder="1" applyAlignment="1">
      <alignment horizontal="right"/>
    </xf>
    <xf numFmtId="167" fontId="2" fillId="4" borderId="43" xfId="3" applyNumberFormat="1" applyFont="1" applyFill="1" applyBorder="1" applyAlignment="1">
      <alignment horizontal="right"/>
    </xf>
    <xf numFmtId="167" fontId="2" fillId="4" borderId="32" xfId="3" applyNumberFormat="1" applyFont="1" applyFill="1" applyBorder="1" applyAlignment="1">
      <alignment horizontal="right"/>
    </xf>
    <xf numFmtId="4" fontId="2" fillId="4" borderId="2" xfId="3" applyNumberFormat="1" applyFont="1" applyFill="1" applyBorder="1" applyAlignment="1">
      <alignment horizontal="right"/>
    </xf>
    <xf numFmtId="0" fontId="2" fillId="4" borderId="32" xfId="3" applyNumberFormat="1" applyFont="1" applyFill="1" applyBorder="1" applyAlignment="1">
      <alignment horizontal="right"/>
    </xf>
    <xf numFmtId="169" fontId="2" fillId="4" borderId="42" xfId="3" applyNumberFormat="1" applyFont="1" applyFill="1" applyBorder="1" applyAlignment="1">
      <alignment horizontal="right"/>
    </xf>
    <xf numFmtId="169" fontId="2" fillId="4" borderId="41" xfId="3" applyNumberFormat="1" applyFont="1" applyFill="1" applyBorder="1" applyAlignment="1">
      <alignment horizontal="right"/>
    </xf>
    <xf numFmtId="4" fontId="2" fillId="4" borderId="32" xfId="3" applyNumberFormat="1" applyFont="1" applyFill="1" applyBorder="1" applyAlignment="1">
      <alignment horizontal="right"/>
    </xf>
    <xf numFmtId="2" fontId="2" fillId="4" borderId="2" xfId="3" applyNumberFormat="1" applyFont="1" applyFill="1" applyBorder="1"/>
    <xf numFmtId="0" fontId="12" fillId="4" borderId="19" xfId="3" applyFont="1" applyFill="1" applyBorder="1"/>
    <xf numFmtId="0" fontId="12" fillId="4" borderId="11" xfId="3" applyFont="1" applyFill="1" applyBorder="1" applyAlignment="1">
      <alignment horizontal="center"/>
    </xf>
    <xf numFmtId="169" fontId="2" fillId="4" borderId="12" xfId="3" applyNumberFormat="1" applyFont="1" applyFill="1" applyBorder="1" applyAlignment="1">
      <alignment horizontal="right"/>
    </xf>
    <xf numFmtId="2" fontId="2" fillId="4" borderId="13" xfId="3" applyNumberFormat="1" applyFont="1" applyFill="1" applyBorder="1" applyAlignment="1">
      <alignment horizontal="right"/>
    </xf>
    <xf numFmtId="2" fontId="2" fillId="4" borderId="43" xfId="3" applyNumberFormat="1" applyFont="1" applyFill="1" applyBorder="1" applyAlignment="1">
      <alignment horizontal="right"/>
    </xf>
    <xf numFmtId="2" fontId="2" fillId="4" borderId="28" xfId="3" applyNumberFormat="1" applyFont="1" applyFill="1" applyBorder="1"/>
    <xf numFmtId="2" fontId="2" fillId="4" borderId="3" xfId="3" applyNumberFormat="1" applyFont="1" applyFill="1" applyBorder="1"/>
    <xf numFmtId="167" fontId="2" fillId="4" borderId="32" xfId="3" applyNumberFormat="1" applyFont="1" applyFill="1" applyBorder="1"/>
    <xf numFmtId="0" fontId="2" fillId="4" borderId="8" xfId="3" applyFont="1" applyFill="1" applyBorder="1" applyAlignment="1">
      <alignment horizontal="center"/>
    </xf>
    <xf numFmtId="2" fontId="2" fillId="4" borderId="42" xfId="3" applyNumberFormat="1" applyFont="1" applyFill="1" applyBorder="1" applyAlignment="1">
      <alignment horizontal="right"/>
    </xf>
    <xf numFmtId="2" fontId="2" fillId="4" borderId="41" xfId="3" applyNumberFormat="1" applyFont="1" applyFill="1" applyBorder="1" applyAlignment="1">
      <alignment horizontal="right"/>
    </xf>
    <xf numFmtId="2" fontId="2" fillId="4" borderId="32" xfId="3" applyNumberFormat="1" applyFont="1" applyFill="1" applyBorder="1"/>
    <xf numFmtId="167" fontId="2" fillId="4" borderId="2" xfId="3" applyNumberFormat="1" applyFont="1" applyFill="1" applyBorder="1"/>
    <xf numFmtId="1" fontId="2" fillId="0" borderId="2" xfId="7" applyNumberFormat="1" applyFont="1" applyFill="1" applyBorder="1" applyAlignment="1">
      <alignment horizontal="center"/>
    </xf>
    <xf numFmtId="4" fontId="2" fillId="0" borderId="3" xfId="5" applyNumberFormat="1" applyFont="1" applyFill="1" applyBorder="1"/>
    <xf numFmtId="4" fontId="2" fillId="0" borderId="32" xfId="5" applyNumberFormat="1" applyFont="1" applyFill="1" applyBorder="1"/>
    <xf numFmtId="9" fontId="2" fillId="0" borderId="2" xfId="7" applyFont="1" applyFill="1" applyBorder="1" applyAlignment="1">
      <alignment horizontal="center"/>
    </xf>
    <xf numFmtId="4" fontId="2" fillId="0" borderId="2" xfId="5" applyNumberFormat="1" applyFont="1" applyFill="1" applyBorder="1"/>
    <xf numFmtId="2" fontId="2" fillId="4" borderId="11" xfId="3" applyNumberFormat="1" applyFont="1" applyFill="1" applyBorder="1" applyAlignment="1">
      <alignment horizontal="right"/>
    </xf>
    <xf numFmtId="2" fontId="2" fillId="4" borderId="3" xfId="3" applyNumberFormat="1" applyFont="1" applyFill="1" applyBorder="1" applyAlignment="1">
      <alignment horizontal="right"/>
    </xf>
    <xf numFmtId="4" fontId="2" fillId="0" borderId="28" xfId="5" applyNumberFormat="1" applyFont="1" applyFill="1" applyBorder="1"/>
    <xf numFmtId="9" fontId="2" fillId="0" borderId="4" xfId="5" applyNumberFormat="1" applyFont="1" applyFill="1" applyBorder="1"/>
    <xf numFmtId="9" fontId="2" fillId="0" borderId="35" xfId="5" applyNumberFormat="1" applyFont="1" applyFill="1" applyBorder="1"/>
    <xf numFmtId="0" fontId="12" fillId="6" borderId="21" xfId="3" applyFont="1" applyFill="1" applyBorder="1" applyAlignment="1">
      <alignment horizontal="right"/>
    </xf>
    <xf numFmtId="0" fontId="12" fillId="7" borderId="28" xfId="3" applyFont="1" applyFill="1" applyBorder="1" applyAlignment="1">
      <alignment horizontal="center"/>
    </xf>
    <xf numFmtId="0" fontId="2" fillId="4" borderId="22" xfId="3" applyFont="1" applyFill="1" applyBorder="1" applyAlignment="1"/>
    <xf numFmtId="0" fontId="2" fillId="4" borderId="21" xfId="3" applyFont="1" applyFill="1" applyBorder="1" applyAlignment="1"/>
    <xf numFmtId="0" fontId="2" fillId="4" borderId="2" xfId="3" applyFont="1" applyFill="1" applyBorder="1" applyAlignment="1">
      <alignment horizontal="center"/>
    </xf>
    <xf numFmtId="0" fontId="2" fillId="4" borderId="3" xfId="3" applyFont="1" applyFill="1" applyBorder="1" applyAlignment="1"/>
    <xf numFmtId="0" fontId="2" fillId="4" borderId="5" xfId="3" applyFont="1" applyFill="1" applyBorder="1" applyAlignment="1">
      <alignment horizontal="center"/>
    </xf>
    <xf numFmtId="4" fontId="2" fillId="4" borderId="32" xfId="5" applyNumberFormat="1" applyFont="1" applyFill="1" applyBorder="1"/>
    <xf numFmtId="169" fontId="2" fillId="4" borderId="2" xfId="3" applyNumberFormat="1" applyFont="1" applyFill="1" applyBorder="1" applyAlignment="1">
      <alignment horizontal="right"/>
    </xf>
    <xf numFmtId="2" fontId="2" fillId="4" borderId="2" xfId="3" applyNumberFormat="1" applyFont="1" applyFill="1" applyBorder="1" applyAlignment="1">
      <alignment horizontal="right"/>
    </xf>
    <xf numFmtId="0" fontId="2" fillId="4" borderId="8" xfId="3" applyFont="1" applyFill="1" applyBorder="1"/>
    <xf numFmtId="0" fontId="2" fillId="4" borderId="61" xfId="3" applyFont="1" applyFill="1" applyBorder="1"/>
    <xf numFmtId="4" fontId="2" fillId="4" borderId="62" xfId="3" applyNumberFormat="1" applyFont="1" applyFill="1" applyBorder="1"/>
    <xf numFmtId="172" fontId="11" fillId="0" borderId="0" xfId="3" applyNumberFormat="1" applyFill="1" applyProtection="1"/>
    <xf numFmtId="0" fontId="3" fillId="0" borderId="8" xfId="2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4" fillId="0" borderId="2" xfId="0" applyFont="1" applyFill="1" applyBorder="1" applyAlignment="1">
      <alignment horizontal="left" wrapText="1"/>
    </xf>
    <xf numFmtId="42" fontId="2" fillId="4" borderId="52" xfId="3" applyNumberFormat="1" applyFont="1" applyFill="1" applyBorder="1"/>
    <xf numFmtId="42" fontId="2" fillId="4" borderId="2" xfId="3" applyNumberFormat="1" applyFont="1" applyFill="1" applyBorder="1"/>
    <xf numFmtId="0" fontId="12" fillId="8" borderId="26" xfId="3" applyFont="1" applyFill="1" applyBorder="1" applyAlignment="1">
      <alignment horizontal="center"/>
    </xf>
    <xf numFmtId="0" fontId="12" fillId="8" borderId="38" xfId="3" applyFont="1" applyFill="1" applyBorder="1" applyAlignment="1">
      <alignment horizontal="center" wrapText="1"/>
    </xf>
    <xf numFmtId="0" fontId="2" fillId="4" borderId="22" xfId="3" applyFont="1" applyFill="1" applyBorder="1" applyAlignment="1"/>
    <xf numFmtId="0" fontId="2" fillId="4" borderId="21" xfId="3" applyFont="1" applyFill="1" applyBorder="1" applyAlignment="1"/>
    <xf numFmtId="0" fontId="12" fillId="8" borderId="27" xfId="3" applyFont="1" applyFill="1" applyBorder="1" applyAlignment="1">
      <alignment horizontal="center" vertical="center"/>
    </xf>
    <xf numFmtId="0" fontId="12" fillId="8" borderId="39" xfId="3" applyFont="1" applyFill="1" applyBorder="1" applyAlignment="1">
      <alignment horizontal="center"/>
    </xf>
    <xf numFmtId="0" fontId="2" fillId="4" borderId="3" xfId="3" applyFont="1" applyFill="1" applyBorder="1" applyAlignment="1"/>
    <xf numFmtId="0" fontId="2" fillId="4" borderId="5" xfId="3" applyFont="1" applyFill="1" applyBorder="1" applyAlignment="1">
      <alignment horizontal="center"/>
    </xf>
    <xf numFmtId="0" fontId="2" fillId="4" borderId="34" xfId="3" applyFont="1" applyFill="1" applyBorder="1" applyAlignment="1"/>
    <xf numFmtId="0" fontId="12" fillId="8" borderId="26" xfId="3" applyFont="1" applyFill="1" applyBorder="1" applyAlignment="1">
      <alignment horizontal="center" vertical="center" wrapText="1"/>
    </xf>
    <xf numFmtId="0" fontId="12" fillId="8" borderId="1" xfId="3" applyFont="1" applyFill="1" applyBorder="1" applyAlignment="1">
      <alignment horizontal="center"/>
    </xf>
    <xf numFmtId="0" fontId="2" fillId="4" borderId="35" xfId="3" applyFont="1" applyFill="1" applyBorder="1" applyAlignment="1"/>
    <xf numFmtId="0" fontId="2" fillId="4" borderId="2" xfId="3" applyFont="1" applyFill="1" applyBorder="1" applyAlignment="1">
      <alignment horizontal="center"/>
    </xf>
    <xf numFmtId="0" fontId="2" fillId="4" borderId="3" xfId="3" applyFont="1" applyFill="1" applyBorder="1" applyAlignment="1">
      <alignment horizontal="center"/>
    </xf>
    <xf numFmtId="0" fontId="2" fillId="4" borderId="8" xfId="3" applyFont="1" applyFill="1" applyBorder="1" applyAlignment="1">
      <alignment horizontal="center"/>
    </xf>
    <xf numFmtId="0" fontId="2" fillId="4" borderId="21" xfId="3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42" fontId="0" fillId="0" borderId="2" xfId="0" applyNumberFormat="1" applyFill="1" applyBorder="1" applyAlignment="1">
      <alignment horizontal="center"/>
    </xf>
    <xf numFmtId="42" fontId="0" fillId="0" borderId="2" xfId="1" applyFont="1" applyFill="1" applyBorder="1" applyAlignment="1">
      <alignment horizontal="center"/>
    </xf>
    <xf numFmtId="0" fontId="0" fillId="0" borderId="0" xfId="0" applyFill="1"/>
    <xf numFmtId="42" fontId="0" fillId="0" borderId="2" xfId="0" applyNumberFormat="1" applyFont="1" applyFill="1" applyBorder="1" applyAlignment="1">
      <alignment horizontal="center"/>
    </xf>
    <xf numFmtId="42" fontId="0" fillId="0" borderId="2" xfId="0" applyNumberFormat="1" applyFill="1" applyBorder="1"/>
    <xf numFmtId="0" fontId="14" fillId="0" borderId="2" xfId="0" applyFont="1" applyFill="1" applyBorder="1" applyAlignment="1">
      <alignment wrapText="1"/>
    </xf>
    <xf numFmtId="0" fontId="14" fillId="0" borderId="2" xfId="0" applyFont="1" applyFill="1" applyBorder="1" applyAlignment="1">
      <alignment horizontal="center"/>
    </xf>
    <xf numFmtId="42" fontId="14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42" fontId="0" fillId="0" borderId="2" xfId="1" applyFont="1" applyFill="1" applyBorder="1"/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/>
    </xf>
    <xf numFmtId="42" fontId="0" fillId="0" borderId="2" xfId="0" applyNumberFormat="1" applyFont="1" applyFill="1" applyBorder="1" applyAlignment="1">
      <alignment horizontal="center" vertical="center"/>
    </xf>
    <xf numFmtId="42" fontId="0" fillId="0" borderId="2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4" borderId="34" xfId="3" applyFont="1" applyFill="1" applyBorder="1" applyAlignment="1"/>
    <xf numFmtId="42" fontId="2" fillId="4" borderId="32" xfId="3" applyNumberFormat="1" applyFont="1" applyFill="1" applyBorder="1"/>
    <xf numFmtId="42" fontId="2" fillId="4" borderId="45" xfId="3" applyNumberFormat="1" applyFont="1" applyFill="1" applyBorder="1"/>
    <xf numFmtId="0" fontId="2" fillId="4" borderId="19" xfId="3" applyFont="1" applyFill="1" applyBorder="1" applyAlignment="1">
      <alignment horizontal="left"/>
    </xf>
    <xf numFmtId="0" fontId="12" fillId="4" borderId="0" xfId="3" applyFont="1" applyFill="1" applyBorder="1" applyAlignment="1">
      <alignment horizontal="center"/>
    </xf>
    <xf numFmtId="0" fontId="12" fillId="4" borderId="7" xfId="3" applyFont="1" applyFill="1" applyBorder="1" applyAlignment="1">
      <alignment horizontal="center"/>
    </xf>
    <xf numFmtId="0" fontId="12" fillId="4" borderId="63" xfId="3" applyFont="1" applyFill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3" fillId="0" borderId="6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3" fillId="3" borderId="2" xfId="2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center" vertical="center"/>
    </xf>
    <xf numFmtId="0" fontId="12" fillId="6" borderId="34" xfId="3" applyFont="1" applyFill="1" applyBorder="1" applyAlignment="1">
      <alignment horizontal="center"/>
    </xf>
    <xf numFmtId="0" fontId="12" fillId="6" borderId="21" xfId="3" applyFont="1" applyFill="1" applyBorder="1" applyAlignment="1">
      <alignment horizontal="center"/>
    </xf>
    <xf numFmtId="0" fontId="12" fillId="6" borderId="20" xfId="3" applyFont="1" applyFill="1" applyBorder="1" applyAlignment="1">
      <alignment horizontal="center"/>
    </xf>
    <xf numFmtId="0" fontId="12" fillId="8" borderId="27" xfId="3" applyFont="1" applyFill="1" applyBorder="1" applyAlignment="1">
      <alignment horizontal="center" vertical="center" wrapText="1"/>
    </xf>
    <xf numFmtId="0" fontId="12" fillId="8" borderId="26" xfId="3" applyFont="1" applyFill="1" applyBorder="1" applyAlignment="1">
      <alignment horizontal="center" vertical="center" wrapText="1"/>
    </xf>
    <xf numFmtId="0" fontId="12" fillId="8" borderId="26" xfId="3" applyFont="1" applyFill="1" applyBorder="1" applyAlignment="1">
      <alignment horizontal="center" vertical="center"/>
    </xf>
    <xf numFmtId="0" fontId="12" fillId="8" borderId="25" xfId="3" applyFont="1" applyFill="1" applyBorder="1" applyAlignment="1">
      <alignment horizontal="center" vertical="center"/>
    </xf>
    <xf numFmtId="0" fontId="12" fillId="8" borderId="27" xfId="3" applyFont="1" applyFill="1" applyBorder="1" applyAlignment="1">
      <alignment horizontal="center"/>
    </xf>
    <xf numFmtId="0" fontId="12" fillId="8" borderId="26" xfId="3" applyFont="1" applyFill="1" applyBorder="1" applyAlignment="1">
      <alignment horizontal="center"/>
    </xf>
    <xf numFmtId="0" fontId="12" fillId="8" borderId="38" xfId="3" applyFont="1" applyFill="1" applyBorder="1" applyAlignment="1">
      <alignment horizontal="center"/>
    </xf>
    <xf numFmtId="0" fontId="12" fillId="8" borderId="14" xfId="3" applyFont="1" applyFill="1" applyBorder="1" applyAlignment="1">
      <alignment horizontal="center"/>
    </xf>
    <xf numFmtId="0" fontId="12" fillId="8" borderId="13" xfId="3" applyFont="1" applyFill="1" applyBorder="1" applyAlignment="1">
      <alignment horizontal="center"/>
    </xf>
    <xf numFmtId="0" fontId="12" fillId="8" borderId="39" xfId="3" applyFont="1" applyFill="1" applyBorder="1" applyAlignment="1">
      <alignment horizontal="center"/>
    </xf>
    <xf numFmtId="0" fontId="12" fillId="6" borderId="22" xfId="3" applyFont="1" applyFill="1" applyBorder="1" applyAlignment="1">
      <alignment horizontal="left" wrapText="1"/>
    </xf>
    <xf numFmtId="0" fontId="12" fillId="6" borderId="21" xfId="3" applyFont="1" applyFill="1" applyBorder="1" applyAlignment="1">
      <alignment horizontal="left" wrapText="1"/>
    </xf>
    <xf numFmtId="0" fontId="12" fillId="6" borderId="20" xfId="3" applyFont="1" applyFill="1" applyBorder="1" applyAlignment="1">
      <alignment horizontal="left" wrapText="1"/>
    </xf>
    <xf numFmtId="0" fontId="2" fillId="4" borderId="24" xfId="3" applyFont="1" applyFill="1" applyBorder="1" applyAlignment="1">
      <alignment horizontal="left"/>
    </xf>
    <xf numFmtId="0" fontId="2" fillId="4" borderId="3" xfId="3" applyFont="1" applyFill="1" applyBorder="1" applyAlignment="1">
      <alignment horizontal="left"/>
    </xf>
    <xf numFmtId="0" fontId="2" fillId="4" borderId="4" xfId="3" applyFont="1" applyFill="1" applyBorder="1" applyAlignment="1">
      <alignment horizontal="left"/>
    </xf>
    <xf numFmtId="0" fontId="2" fillId="4" borderId="5" xfId="3" applyFont="1" applyFill="1" applyBorder="1" applyAlignment="1"/>
    <xf numFmtId="0" fontId="2" fillId="4" borderId="4" xfId="3" applyFont="1" applyFill="1" applyBorder="1" applyAlignment="1"/>
    <xf numFmtId="169" fontId="2" fillId="4" borderId="5" xfId="3" applyNumberFormat="1" applyFont="1" applyFill="1" applyBorder="1" applyAlignment="1">
      <alignment horizontal="right"/>
    </xf>
    <xf numFmtId="169" fontId="2" fillId="4" borderId="4" xfId="3" applyNumberFormat="1" applyFont="1" applyFill="1" applyBorder="1" applyAlignment="1">
      <alignment horizontal="right"/>
    </xf>
    <xf numFmtId="0" fontId="2" fillId="4" borderId="15" xfId="3" applyFont="1" applyFill="1" applyBorder="1" applyAlignment="1">
      <alignment horizontal="left"/>
    </xf>
    <xf numFmtId="0" fontId="2" fillId="0" borderId="24" xfId="5" applyFont="1" applyFill="1" applyBorder="1" applyAlignment="1">
      <alignment horizontal="left"/>
    </xf>
    <xf numFmtId="0" fontId="2" fillId="0" borderId="3" xfId="3" applyFont="1" applyFill="1" applyBorder="1"/>
    <xf numFmtId="0" fontId="2" fillId="4" borderId="34" xfId="3" applyFont="1" applyFill="1" applyBorder="1" applyAlignment="1"/>
    <xf numFmtId="0" fontId="2" fillId="4" borderId="33" xfId="3" applyFont="1" applyFill="1" applyBorder="1" applyAlignment="1"/>
    <xf numFmtId="9" fontId="2" fillId="4" borderId="34" xfId="3" applyNumberFormat="1" applyFont="1" applyFill="1" applyBorder="1" applyAlignment="1">
      <alignment horizontal="center"/>
    </xf>
    <xf numFmtId="0" fontId="2" fillId="4" borderId="33" xfId="3" applyFont="1" applyFill="1" applyBorder="1" applyAlignment="1">
      <alignment horizontal="center"/>
    </xf>
    <xf numFmtId="0" fontId="12" fillId="4" borderId="31" xfId="3" applyFont="1" applyFill="1" applyBorder="1" applyAlignment="1">
      <alignment horizontal="right"/>
    </xf>
    <xf numFmtId="0" fontId="12" fillId="4" borderId="30" xfId="3" applyFont="1" applyFill="1" applyBorder="1" applyAlignment="1">
      <alignment horizontal="right"/>
    </xf>
    <xf numFmtId="0" fontId="12" fillId="4" borderId="29" xfId="3" applyFont="1" applyFill="1" applyBorder="1" applyAlignment="1">
      <alignment horizontal="right"/>
    </xf>
    <xf numFmtId="0" fontId="2" fillId="4" borderId="24" xfId="3" applyFont="1" applyFill="1" applyBorder="1" applyAlignment="1"/>
    <xf numFmtId="0" fontId="2" fillId="4" borderId="3" xfId="3" applyFont="1" applyFill="1" applyBorder="1" applyAlignment="1"/>
    <xf numFmtId="0" fontId="2" fillId="4" borderId="5" xfId="3" applyFont="1" applyFill="1" applyBorder="1" applyAlignment="1">
      <alignment horizontal="center"/>
    </xf>
    <xf numFmtId="0" fontId="2" fillId="4" borderId="4" xfId="3" applyFont="1" applyFill="1" applyBorder="1" applyAlignment="1">
      <alignment horizontal="center"/>
    </xf>
    <xf numFmtId="0" fontId="12" fillId="8" borderId="27" xfId="3" applyFont="1" applyFill="1" applyBorder="1" applyAlignment="1">
      <alignment horizontal="center" vertical="center"/>
    </xf>
    <xf numFmtId="0" fontId="12" fillId="8" borderId="38" xfId="3" applyFont="1" applyFill="1" applyBorder="1" applyAlignment="1">
      <alignment horizontal="center" vertical="center"/>
    </xf>
    <xf numFmtId="0" fontId="12" fillId="8" borderId="39" xfId="3" applyFont="1" applyFill="1" applyBorder="1" applyAlignment="1">
      <alignment horizontal="center" vertical="center"/>
    </xf>
    <xf numFmtId="167" fontId="2" fillId="4" borderId="5" xfId="3" applyNumberFormat="1" applyFont="1" applyFill="1" applyBorder="1" applyAlignment="1">
      <alignment horizontal="right"/>
    </xf>
    <xf numFmtId="167" fontId="2" fillId="4" borderId="4" xfId="3" applyNumberFormat="1" applyFont="1" applyFill="1" applyBorder="1" applyAlignment="1">
      <alignment horizontal="right"/>
    </xf>
    <xf numFmtId="2" fontId="2" fillId="4" borderId="34" xfId="3" applyNumberFormat="1" applyFont="1" applyFill="1" applyBorder="1" applyAlignment="1">
      <alignment horizontal="right"/>
    </xf>
    <xf numFmtId="2" fontId="2" fillId="4" borderId="33" xfId="3" applyNumberFormat="1" applyFont="1" applyFill="1" applyBorder="1" applyAlignment="1">
      <alignment horizontal="right"/>
    </xf>
    <xf numFmtId="0" fontId="12" fillId="4" borderId="17" xfId="3" applyFont="1" applyFill="1" applyBorder="1" applyAlignment="1">
      <alignment horizontal="right"/>
    </xf>
    <xf numFmtId="0" fontId="12" fillId="4" borderId="10" xfId="3" applyFont="1" applyFill="1" applyBorder="1" applyAlignment="1">
      <alignment horizontal="right"/>
    </xf>
    <xf numFmtId="0" fontId="12" fillId="4" borderId="16" xfId="3" applyFont="1" applyFill="1" applyBorder="1" applyAlignment="1">
      <alignment horizontal="right"/>
    </xf>
    <xf numFmtId="0" fontId="12" fillId="3" borderId="27" xfId="3" applyFont="1" applyFill="1" applyBorder="1" applyAlignment="1">
      <alignment horizontal="center" vertical="center"/>
    </xf>
    <xf numFmtId="0" fontId="12" fillId="3" borderId="26" xfId="3" applyFont="1" applyFill="1" applyBorder="1" applyAlignment="1">
      <alignment horizontal="center" vertical="center"/>
    </xf>
    <xf numFmtId="0" fontId="12" fillId="8" borderId="39" xfId="3" applyFont="1" applyFill="1" applyBorder="1" applyAlignment="1">
      <alignment horizontal="center" vertical="center" wrapText="1"/>
    </xf>
    <xf numFmtId="0" fontId="12" fillId="8" borderId="40" xfId="3" applyFont="1" applyFill="1" applyBorder="1" applyAlignment="1">
      <alignment horizontal="center" vertical="center" wrapText="1"/>
    </xf>
    <xf numFmtId="0" fontId="2" fillId="4" borderId="22" xfId="3" applyFont="1" applyFill="1" applyBorder="1" applyAlignment="1"/>
    <xf numFmtId="0" fontId="2" fillId="4" borderId="21" xfId="3" applyFont="1" applyFill="1" applyBorder="1" applyAlignment="1"/>
    <xf numFmtId="166" fontId="2" fillId="4" borderId="5" xfId="4" applyFont="1" applyFill="1" applyBorder="1" applyAlignment="1">
      <alignment horizontal="right"/>
    </xf>
    <xf numFmtId="166" fontId="2" fillId="4" borderId="4" xfId="4" applyFont="1" applyFill="1" applyBorder="1" applyAlignment="1">
      <alignment horizontal="right"/>
    </xf>
    <xf numFmtId="166" fontId="2" fillId="4" borderId="34" xfId="4" applyFont="1" applyFill="1" applyBorder="1" applyAlignment="1">
      <alignment horizontal="right"/>
    </xf>
    <xf numFmtId="166" fontId="2" fillId="4" borderId="33" xfId="4" applyFont="1" applyFill="1" applyBorder="1" applyAlignment="1">
      <alignment horizontal="right"/>
    </xf>
    <xf numFmtId="0" fontId="12" fillId="8" borderId="39" xfId="3" applyFont="1" applyFill="1" applyBorder="1" applyAlignment="1">
      <alignment horizontal="center" wrapText="1"/>
    </xf>
    <xf numFmtId="0" fontId="12" fillId="8" borderId="38" xfId="3" applyFont="1" applyFill="1" applyBorder="1" applyAlignment="1">
      <alignment horizontal="center" wrapText="1"/>
    </xf>
    <xf numFmtId="0" fontId="12" fillId="5" borderId="24" xfId="3" applyFont="1" applyFill="1" applyBorder="1" applyAlignment="1"/>
    <xf numFmtId="0" fontId="12" fillId="5" borderId="3" xfId="3" applyFont="1" applyFill="1" applyBorder="1" applyAlignment="1"/>
    <xf numFmtId="0" fontId="12" fillId="8" borderId="53" xfId="3" applyFont="1" applyFill="1" applyBorder="1" applyAlignment="1">
      <alignment horizontal="center"/>
    </xf>
    <xf numFmtId="0" fontId="12" fillId="8" borderId="1" xfId="3" applyFont="1" applyFill="1" applyBorder="1" applyAlignment="1">
      <alignment horizontal="center"/>
    </xf>
    <xf numFmtId="0" fontId="2" fillId="4" borderId="55" xfId="3" applyFont="1" applyFill="1" applyBorder="1" applyAlignment="1"/>
    <xf numFmtId="0" fontId="2" fillId="4" borderId="35" xfId="3" applyFont="1" applyFill="1" applyBorder="1" applyAlignment="1"/>
    <xf numFmtId="0" fontId="2" fillId="4" borderId="35" xfId="3" applyFont="1" applyFill="1" applyBorder="1" applyAlignment="1">
      <alignment horizontal="center"/>
    </xf>
    <xf numFmtId="0" fontId="0" fillId="0" borderId="54" xfId="0" applyBorder="1" applyAlignment="1">
      <alignment horizontal="left"/>
    </xf>
    <xf numFmtId="0" fontId="0" fillId="0" borderId="2" xfId="0" applyBorder="1" applyAlignment="1">
      <alignment horizontal="left"/>
    </xf>
    <xf numFmtId="0" fontId="2" fillId="4" borderId="54" xfId="3" applyFont="1" applyFill="1" applyBorder="1" applyAlignment="1">
      <alignment horizontal="center"/>
    </xf>
    <xf numFmtId="0" fontId="2" fillId="4" borderId="2" xfId="3" applyFont="1" applyFill="1" applyBorder="1" applyAlignment="1">
      <alignment horizontal="center"/>
    </xf>
    <xf numFmtId="0" fontId="2" fillId="4" borderId="24" xfId="3" applyFont="1" applyFill="1" applyBorder="1" applyAlignment="1">
      <alignment horizontal="center"/>
    </xf>
    <xf numFmtId="0" fontId="2" fillId="4" borderId="3" xfId="3" applyFont="1" applyFill="1" applyBorder="1" applyAlignment="1">
      <alignment horizontal="center"/>
    </xf>
    <xf numFmtId="171" fontId="2" fillId="4" borderId="5" xfId="20" applyNumberFormat="1" applyFont="1" applyFill="1" applyBorder="1" applyAlignment="1">
      <alignment horizontal="right"/>
    </xf>
    <xf numFmtId="171" fontId="2" fillId="4" borderId="4" xfId="20" applyNumberFormat="1" applyFont="1" applyFill="1" applyBorder="1" applyAlignment="1">
      <alignment horizontal="right"/>
    </xf>
    <xf numFmtId="171" fontId="2" fillId="4" borderId="5" xfId="20" applyNumberFormat="1" applyFont="1" applyFill="1" applyBorder="1" applyAlignment="1">
      <alignment horizontal="center"/>
    </xf>
    <xf numFmtId="171" fontId="2" fillId="4" borderId="4" xfId="20" applyNumberFormat="1" applyFont="1" applyFill="1" applyBorder="1" applyAlignment="1">
      <alignment horizontal="center"/>
    </xf>
    <xf numFmtId="0" fontId="12" fillId="6" borderId="17" xfId="3" applyFont="1" applyFill="1" applyBorder="1" applyAlignment="1">
      <alignment horizontal="left" wrapText="1"/>
    </xf>
    <xf numFmtId="0" fontId="12" fillId="6" borderId="10" xfId="3" applyFont="1" applyFill="1" applyBorder="1" applyAlignment="1">
      <alignment horizontal="left" wrapText="1"/>
    </xf>
    <xf numFmtId="0" fontId="12" fillId="6" borderId="16" xfId="3" applyFont="1" applyFill="1" applyBorder="1" applyAlignment="1">
      <alignment horizontal="left" wrapText="1"/>
    </xf>
    <xf numFmtId="0" fontId="13" fillId="0" borderId="5" xfId="0" applyFont="1" applyBorder="1" applyAlignment="1">
      <alignment horizontal="left" wrapText="1"/>
    </xf>
    <xf numFmtId="0" fontId="13" fillId="0" borderId="3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2" fillId="4" borderId="5" xfId="3" applyFont="1" applyFill="1" applyBorder="1" applyAlignment="1">
      <alignment horizontal="left"/>
    </xf>
    <xf numFmtId="0" fontId="2" fillId="4" borderId="34" xfId="3" applyFont="1" applyFill="1" applyBorder="1" applyAlignment="1">
      <alignment horizontal="center"/>
    </xf>
    <xf numFmtId="0" fontId="12" fillId="8" borderId="58" xfId="3" applyFont="1" applyFill="1" applyBorder="1" applyAlignment="1">
      <alignment horizontal="center" vertical="center" wrapText="1"/>
    </xf>
    <xf numFmtId="0" fontId="12" fillId="8" borderId="56" xfId="3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/>
    </xf>
    <xf numFmtId="0" fontId="12" fillId="6" borderId="22" xfId="3" applyFont="1" applyFill="1" applyBorder="1" applyAlignment="1">
      <alignment horizontal="left"/>
    </xf>
    <xf numFmtId="0" fontId="12" fillId="6" borderId="21" xfId="3" applyFont="1" applyFill="1" applyBorder="1" applyAlignment="1">
      <alignment horizontal="left"/>
    </xf>
    <xf numFmtId="0" fontId="12" fillId="6" borderId="20" xfId="3" applyFont="1" applyFill="1" applyBorder="1" applyAlignment="1">
      <alignment horizontal="left"/>
    </xf>
    <xf numFmtId="0" fontId="13" fillId="0" borderId="2" xfId="0" applyFont="1" applyBorder="1" applyAlignment="1">
      <alignment horizontal="left" wrapText="1"/>
    </xf>
    <xf numFmtId="0" fontId="2" fillId="4" borderId="2" xfId="3" applyFont="1" applyFill="1" applyBorder="1" applyAlignment="1">
      <alignment horizontal="left"/>
    </xf>
    <xf numFmtId="0" fontId="13" fillId="0" borderId="54" xfId="0" applyFont="1" applyBorder="1" applyAlignment="1">
      <alignment horizontal="left"/>
    </xf>
    <xf numFmtId="0" fontId="12" fillId="4" borderId="2" xfId="3" applyFont="1" applyFill="1" applyBorder="1" applyAlignment="1">
      <alignment horizontal="center"/>
    </xf>
    <xf numFmtId="0" fontId="13" fillId="0" borderId="24" xfId="0" applyFont="1" applyBorder="1" applyAlignment="1">
      <alignment horizontal="left" wrapText="1"/>
    </xf>
    <xf numFmtId="0" fontId="2" fillId="4" borderId="5" xfId="3" applyFont="1" applyFill="1" applyBorder="1" applyAlignment="1">
      <alignment horizontal="left" wrapText="1"/>
    </xf>
    <xf numFmtId="0" fontId="2" fillId="4" borderId="3" xfId="3" applyFont="1" applyFill="1" applyBorder="1" applyAlignment="1">
      <alignment horizontal="left" wrapText="1"/>
    </xf>
    <xf numFmtId="0" fontId="2" fillId="4" borderId="4" xfId="3" applyFont="1" applyFill="1" applyBorder="1" applyAlignment="1">
      <alignment horizontal="left" wrapText="1"/>
    </xf>
    <xf numFmtId="0" fontId="2" fillId="4" borderId="22" xfId="3" applyFont="1" applyFill="1" applyBorder="1" applyAlignment="1">
      <alignment wrapText="1"/>
    </xf>
    <xf numFmtId="0" fontId="2" fillId="4" borderId="60" xfId="3" applyFont="1" applyFill="1" applyBorder="1" applyAlignment="1"/>
    <xf numFmtId="0" fontId="2" fillId="4" borderId="8" xfId="3" applyFont="1" applyFill="1" applyBorder="1" applyAlignment="1"/>
    <xf numFmtId="0" fontId="2" fillId="4" borderId="8" xfId="3" applyFont="1" applyFill="1" applyBorder="1" applyAlignment="1">
      <alignment horizontal="center"/>
    </xf>
    <xf numFmtId="42" fontId="2" fillId="4" borderId="5" xfId="3" applyNumberFormat="1" applyFont="1" applyFill="1" applyBorder="1" applyAlignment="1">
      <alignment horizontal="right"/>
    </xf>
    <xf numFmtId="42" fontId="2" fillId="4" borderId="4" xfId="3" applyNumberFormat="1" applyFont="1" applyFill="1" applyBorder="1" applyAlignment="1">
      <alignment horizontal="right"/>
    </xf>
  </cellXfs>
  <cellStyles count="27">
    <cellStyle name="Millares [0]" xfId="20" builtinId="6"/>
    <cellStyle name="Millares 2" xfId="4"/>
    <cellStyle name="Millares 2 2" xfId="23"/>
    <cellStyle name="Millares 3" xfId="17"/>
    <cellStyle name="Millares 3 2" xfId="26"/>
    <cellStyle name="Millares 4" xfId="21"/>
    <cellStyle name="Moneda [0]" xfId="1" builtinId="7"/>
    <cellStyle name="Moneda [0] 2" xfId="13"/>
    <cellStyle name="Moneda [0] 3" xfId="10"/>
    <cellStyle name="Moneda 2" xfId="8"/>
    <cellStyle name="Moneda 3" xfId="14"/>
    <cellStyle name="Moneda 4" xfId="16"/>
    <cellStyle name="Moneda 5" xfId="12"/>
    <cellStyle name="Moneda 6" xfId="19"/>
    <cellStyle name="Moneda 7" xfId="22"/>
    <cellStyle name="Moneda 8" xfId="25"/>
    <cellStyle name="Moneda 9" xfId="24"/>
    <cellStyle name="Normal" xfId="0" builtinId="0"/>
    <cellStyle name="Normal 10 2" xfId="2"/>
    <cellStyle name="Normal 14" xfId="5"/>
    <cellStyle name="Normal 2" xfId="3"/>
    <cellStyle name="Normal 3" xfId="15"/>
    <cellStyle name="Notas 2" xfId="11"/>
    <cellStyle name="Notas 3" xfId="9"/>
    <cellStyle name="Porcentaje 2" xfId="6"/>
    <cellStyle name="Porcentaje 3" xfId="18"/>
    <cellStyle name="Porcentu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view="pageBreakPreview" zoomScale="80" zoomScaleNormal="100" zoomScaleSheetLayoutView="80" workbookViewId="0">
      <selection activeCell="J5" sqref="J5"/>
    </sheetView>
  </sheetViews>
  <sheetFormatPr baseColWidth="10" defaultRowHeight="15" x14ac:dyDescent="0.25"/>
  <cols>
    <col min="1" max="1" width="11.42578125" style="8"/>
    <col min="2" max="2" width="60.28515625" style="393" customWidth="1"/>
    <col min="4" max="4" width="11.42578125" style="9"/>
    <col min="5" max="5" width="12.7109375" style="9" bestFit="1" customWidth="1"/>
    <col min="6" max="6" width="18.42578125" customWidth="1"/>
    <col min="7" max="7" width="5.5703125" customWidth="1"/>
    <col min="8" max="8" width="13" bestFit="1" customWidth="1"/>
  </cols>
  <sheetData>
    <row r="1" spans="1:10" ht="15" customHeight="1" x14ac:dyDescent="0.25">
      <c r="A1" s="439" t="s">
        <v>11</v>
      </c>
      <c r="B1" s="439"/>
      <c r="C1" s="439"/>
      <c r="D1" s="439"/>
      <c r="E1" s="439"/>
      <c r="F1" s="439"/>
      <c r="G1" s="26"/>
      <c r="H1" s="26"/>
      <c r="I1" s="26"/>
      <c r="J1" s="26"/>
    </row>
    <row r="2" spans="1:10" ht="24" customHeight="1" x14ac:dyDescent="0.25">
      <c r="A2" s="440" t="s">
        <v>12</v>
      </c>
      <c r="B2" s="440"/>
      <c r="C2" s="440"/>
      <c r="D2" s="440"/>
      <c r="E2" s="440"/>
      <c r="F2" s="440"/>
      <c r="G2" s="27"/>
      <c r="H2" s="27"/>
      <c r="I2" s="27"/>
      <c r="J2" s="27"/>
    </row>
    <row r="3" spans="1:10" ht="24" customHeight="1" x14ac:dyDescent="0.25">
      <c r="A3" s="27"/>
      <c r="B3" s="392"/>
      <c r="C3" s="12"/>
      <c r="D3" s="12"/>
      <c r="E3" s="12"/>
      <c r="F3" s="12"/>
      <c r="G3" s="12"/>
      <c r="H3" s="13"/>
      <c r="I3" s="12"/>
      <c r="J3" s="12"/>
    </row>
    <row r="4" spans="1:10" x14ac:dyDescent="0.25">
      <c r="A4" s="440" t="s">
        <v>13</v>
      </c>
      <c r="B4" s="440"/>
      <c r="C4" s="440"/>
      <c r="D4" s="440"/>
      <c r="E4" s="440"/>
      <c r="F4" s="440"/>
      <c r="G4" s="27"/>
      <c r="H4" s="27"/>
      <c r="I4" s="27"/>
      <c r="J4" s="27"/>
    </row>
    <row r="5" spans="1:10" x14ac:dyDescent="0.25">
      <c r="A5" s="27"/>
      <c r="B5" s="392"/>
      <c r="C5" s="12"/>
      <c r="D5" s="12"/>
      <c r="E5" s="12"/>
      <c r="F5" s="12"/>
      <c r="G5" s="12"/>
      <c r="H5" s="13"/>
      <c r="I5" s="12"/>
      <c r="J5" s="12"/>
    </row>
    <row r="6" spans="1:10" x14ac:dyDescent="0.25">
      <c r="A6" s="441"/>
      <c r="B6" s="441"/>
      <c r="C6" s="441"/>
      <c r="D6" s="441"/>
      <c r="E6" s="441"/>
      <c r="F6" s="441"/>
      <c r="G6" s="28"/>
      <c r="H6" s="28"/>
      <c r="I6" s="28"/>
      <c r="J6" s="28"/>
    </row>
    <row r="7" spans="1:10" ht="32.25" customHeight="1" x14ac:dyDescent="0.25">
      <c r="A7" s="442" t="s">
        <v>164</v>
      </c>
      <c r="B7" s="442"/>
      <c r="C7" s="442"/>
      <c r="D7" s="442"/>
      <c r="E7" s="442"/>
      <c r="F7" s="442"/>
      <c r="G7" s="29"/>
      <c r="H7" s="29"/>
      <c r="I7" s="29"/>
      <c r="J7" s="29"/>
    </row>
    <row r="8" spans="1:10" x14ac:dyDescent="0.25">
      <c r="A8" s="29"/>
      <c r="B8" s="391"/>
      <c r="C8" s="29"/>
      <c r="D8" s="29"/>
      <c r="E8" s="29"/>
      <c r="F8" s="29"/>
      <c r="G8" s="29"/>
      <c r="H8" s="29"/>
      <c r="I8" s="29"/>
      <c r="J8" s="29"/>
    </row>
    <row r="9" spans="1:10" ht="15.75" thickBot="1" x14ac:dyDescent="0.3">
      <c r="A9" s="443" t="s">
        <v>14</v>
      </c>
      <c r="B9" s="443"/>
      <c r="C9" s="443"/>
      <c r="D9" s="443"/>
      <c r="E9" s="443"/>
      <c r="F9" s="443"/>
      <c r="G9" s="26"/>
      <c r="H9" s="26"/>
      <c r="I9" s="26"/>
      <c r="J9" s="26"/>
    </row>
    <row r="10" spans="1:10" x14ac:dyDescent="0.25">
      <c r="A10" s="444" t="s">
        <v>0</v>
      </c>
      <c r="B10" s="437" t="s">
        <v>1</v>
      </c>
      <c r="C10" s="437" t="s">
        <v>2</v>
      </c>
      <c r="D10" s="437" t="s">
        <v>3</v>
      </c>
      <c r="E10" s="437" t="s">
        <v>4</v>
      </c>
      <c r="F10" s="437" t="s">
        <v>23</v>
      </c>
    </row>
    <row r="11" spans="1:10" ht="20.25" customHeight="1" x14ac:dyDescent="0.25">
      <c r="A11" s="445"/>
      <c r="B11" s="438"/>
      <c r="C11" s="438"/>
      <c r="D11" s="438"/>
      <c r="E11" s="438"/>
      <c r="F11" s="438"/>
    </row>
    <row r="12" spans="1:10" ht="15.75" customHeight="1" x14ac:dyDescent="0.25">
      <c r="A12" s="447" t="s">
        <v>27</v>
      </c>
      <c r="B12" s="447"/>
      <c r="C12" s="447"/>
      <c r="D12" s="447"/>
      <c r="E12" s="447"/>
      <c r="F12" s="25"/>
      <c r="G12" s="22"/>
      <c r="H12" s="21"/>
      <c r="I12" s="21"/>
      <c r="J12" s="21"/>
    </row>
    <row r="13" spans="1:10" ht="15.75" x14ac:dyDescent="0.25">
      <c r="A13" s="446" t="s">
        <v>6</v>
      </c>
      <c r="B13" s="446"/>
      <c r="C13" s="446"/>
      <c r="D13" s="446"/>
      <c r="E13" s="446"/>
      <c r="F13" s="14">
        <f>+F14+F15</f>
        <v>1067668.7776284693</v>
      </c>
    </row>
    <row r="14" spans="1:10" s="416" customFormat="1" ht="45" x14ac:dyDescent="0.25">
      <c r="A14" s="413" t="s">
        <v>8</v>
      </c>
      <c r="B14" s="15" t="s">
        <v>166</v>
      </c>
      <c r="C14" s="413" t="s">
        <v>7</v>
      </c>
      <c r="D14" s="413">
        <v>150</v>
      </c>
      <c r="E14" s="414">
        <f>'1.1'!N60</f>
        <v>4684.7020531897952</v>
      </c>
      <c r="F14" s="415">
        <f>E14*D14</f>
        <v>702705.3079784693</v>
      </c>
    </row>
    <row r="15" spans="1:10" s="416" customFormat="1" ht="75" x14ac:dyDescent="0.25">
      <c r="A15" s="413" t="s">
        <v>120</v>
      </c>
      <c r="B15" s="15" t="s">
        <v>220</v>
      </c>
      <c r="C15" s="413" t="s">
        <v>10</v>
      </c>
      <c r="D15" s="413">
        <v>1</v>
      </c>
      <c r="E15" s="414">
        <f>'1.2'!N59</f>
        <v>364963.46964999998</v>
      </c>
      <c r="F15" s="415">
        <f>E15*D15</f>
        <v>364963.46964999998</v>
      </c>
    </row>
    <row r="16" spans="1:10" ht="15.75" x14ac:dyDescent="0.25">
      <c r="A16" s="446" t="s">
        <v>30</v>
      </c>
      <c r="B16" s="446"/>
      <c r="C16" s="446"/>
      <c r="D16" s="446"/>
      <c r="E16" s="446"/>
      <c r="F16" s="14">
        <f>F17</f>
        <v>959784.41377889202</v>
      </c>
    </row>
    <row r="17" spans="1:7" s="416" customFormat="1" ht="45.75" customHeight="1" x14ac:dyDescent="0.25">
      <c r="A17" s="413" t="s">
        <v>24</v>
      </c>
      <c r="B17" s="19" t="s">
        <v>173</v>
      </c>
      <c r="C17" s="18" t="s">
        <v>7</v>
      </c>
      <c r="D17" s="18">
        <v>20</v>
      </c>
      <c r="E17" s="417">
        <f>'2.1'!N60</f>
        <v>47989.220688944602</v>
      </c>
      <c r="F17" s="418">
        <f>+D17*E17</f>
        <v>959784.41377889202</v>
      </c>
    </row>
    <row r="18" spans="1:7" ht="15.75" x14ac:dyDescent="0.25">
      <c r="A18" s="448" t="s">
        <v>31</v>
      </c>
      <c r="B18" s="449"/>
      <c r="C18" s="449"/>
      <c r="D18" s="449"/>
      <c r="E18" s="450"/>
      <c r="F18" s="14">
        <f>F19+F20+F21+F22</f>
        <v>4073839.1861485518</v>
      </c>
    </row>
    <row r="19" spans="1:7" x14ac:dyDescent="0.25">
      <c r="A19" s="270" t="s">
        <v>85</v>
      </c>
      <c r="B19" s="19" t="s">
        <v>174</v>
      </c>
      <c r="C19" s="18" t="s">
        <v>10</v>
      </c>
      <c r="D19" s="18">
        <v>1</v>
      </c>
      <c r="E19" s="281">
        <f>'3.1'!N60</f>
        <v>360262.11032730015</v>
      </c>
      <c r="F19" s="10">
        <f>+D19*E19</f>
        <v>360262.11032730015</v>
      </c>
    </row>
    <row r="20" spans="1:7" ht="30" x14ac:dyDescent="0.25">
      <c r="A20" s="270" t="s">
        <v>131</v>
      </c>
      <c r="B20" s="394" t="s">
        <v>184</v>
      </c>
      <c r="C20" s="18" t="s">
        <v>10</v>
      </c>
      <c r="D20" s="18">
        <v>1</v>
      </c>
      <c r="E20" s="281">
        <f>'3.2'!N62</f>
        <v>1270869.7300000002</v>
      </c>
      <c r="F20" s="10">
        <f t="shared" ref="F20:F22" si="0">+D20*E20</f>
        <v>1270869.7300000002</v>
      </c>
    </row>
    <row r="21" spans="1:7" ht="78" customHeight="1" x14ac:dyDescent="0.25">
      <c r="A21" s="270" t="s">
        <v>132</v>
      </c>
      <c r="B21" s="394" t="s">
        <v>196</v>
      </c>
      <c r="C21" s="18" t="s">
        <v>10</v>
      </c>
      <c r="D21" s="18">
        <v>1</v>
      </c>
      <c r="E21" s="281">
        <f>'3.3'!N60</f>
        <v>2338957.4599467041</v>
      </c>
      <c r="F21" s="10">
        <f t="shared" si="0"/>
        <v>2338957.4599467041</v>
      </c>
    </row>
    <row r="22" spans="1:7" s="416" customFormat="1" ht="45" x14ac:dyDescent="0.25">
      <c r="A22" s="413" t="s">
        <v>133</v>
      </c>
      <c r="B22" s="394" t="s">
        <v>221</v>
      </c>
      <c r="C22" s="18" t="s">
        <v>10</v>
      </c>
      <c r="D22" s="18">
        <v>1</v>
      </c>
      <c r="E22" s="281">
        <f>'3.4'!N60</f>
        <v>103749.8858745475</v>
      </c>
      <c r="F22" s="418">
        <f t="shared" si="0"/>
        <v>103749.8858745475</v>
      </c>
    </row>
    <row r="23" spans="1:7" ht="15.75" x14ac:dyDescent="0.25">
      <c r="A23" s="446" t="s">
        <v>32</v>
      </c>
      <c r="B23" s="446"/>
      <c r="C23" s="446"/>
      <c r="D23" s="446"/>
      <c r="E23" s="446"/>
      <c r="F23" s="14">
        <f>F24+F25</f>
        <v>1368172.0364866666</v>
      </c>
    </row>
    <row r="24" spans="1:7" s="416" customFormat="1" ht="42.75" customHeight="1" x14ac:dyDescent="0.25">
      <c r="A24" s="413" t="s">
        <v>86</v>
      </c>
      <c r="B24" s="15" t="s">
        <v>168</v>
      </c>
      <c r="C24" s="413" t="s">
        <v>2</v>
      </c>
      <c r="D24" s="413">
        <v>2</v>
      </c>
      <c r="E24" s="418">
        <f>'4.1'!N60</f>
        <v>526918.27673333336</v>
      </c>
      <c r="F24" s="418">
        <f>+D24*E24</f>
        <v>1053836.5534666667</v>
      </c>
    </row>
    <row r="25" spans="1:7" s="416" customFormat="1" ht="59.25" customHeight="1" x14ac:dyDescent="0.25">
      <c r="A25" s="413" t="s">
        <v>87</v>
      </c>
      <c r="B25" s="15" t="s">
        <v>170</v>
      </c>
      <c r="C25" s="413" t="s">
        <v>2</v>
      </c>
      <c r="D25" s="413">
        <v>2</v>
      </c>
      <c r="E25" s="418">
        <f>'4.2'!N60</f>
        <v>157167.74151000002</v>
      </c>
      <c r="F25" s="418">
        <f>+D25*E25</f>
        <v>314335.48302000004</v>
      </c>
    </row>
    <row r="26" spans="1:7" s="416" customFormat="1" ht="33.75" customHeight="1" x14ac:dyDescent="0.25">
      <c r="A26" s="413" t="s">
        <v>197</v>
      </c>
      <c r="B26" s="15" t="s">
        <v>198</v>
      </c>
      <c r="C26" s="413" t="s">
        <v>2</v>
      </c>
      <c r="D26" s="413">
        <v>2</v>
      </c>
      <c r="E26" s="418">
        <f>'4.3'!N60</f>
        <v>129559.13836666667</v>
      </c>
      <c r="F26" s="418">
        <f>+D26*E26</f>
        <v>259118.27673333333</v>
      </c>
    </row>
    <row r="27" spans="1:7" ht="15.75" x14ac:dyDescent="0.25">
      <c r="A27" s="446" t="s">
        <v>33</v>
      </c>
      <c r="B27" s="446"/>
      <c r="C27" s="446"/>
      <c r="D27" s="446"/>
      <c r="E27" s="446"/>
      <c r="F27" s="14">
        <f>F28+F29+F30</f>
        <v>1077999.1744992964</v>
      </c>
    </row>
    <row r="28" spans="1:7" s="416" customFormat="1" ht="45" x14ac:dyDescent="0.25">
      <c r="A28" s="413" t="s">
        <v>105</v>
      </c>
      <c r="B28" s="419" t="s">
        <v>211</v>
      </c>
      <c r="C28" s="413" t="s">
        <v>2</v>
      </c>
      <c r="D28" s="413">
        <v>1</v>
      </c>
      <c r="E28" s="418">
        <f>'5.1'!N60</f>
        <v>283223.6553466667</v>
      </c>
      <c r="F28" s="418">
        <f>+D28*E28</f>
        <v>283223.6553466667</v>
      </c>
    </row>
    <row r="29" spans="1:7" s="416" customFormat="1" ht="74.25" customHeight="1" x14ac:dyDescent="0.25">
      <c r="A29" s="413" t="s">
        <v>106</v>
      </c>
      <c r="B29" s="419" t="s">
        <v>190</v>
      </c>
      <c r="C29" s="413" t="s">
        <v>10</v>
      </c>
      <c r="D29" s="413">
        <v>1</v>
      </c>
      <c r="E29" s="418">
        <f>'5.2'!N60</f>
        <v>465042.03585262975</v>
      </c>
      <c r="F29" s="418">
        <f>+D29*E29</f>
        <v>465042.03585262975</v>
      </c>
    </row>
    <row r="30" spans="1:7" s="416" customFormat="1" ht="30" x14ac:dyDescent="0.25">
      <c r="A30" s="413" t="s">
        <v>130</v>
      </c>
      <c r="B30" s="15" t="s">
        <v>212</v>
      </c>
      <c r="C30" s="413" t="s">
        <v>2</v>
      </c>
      <c r="D30" s="413">
        <v>4</v>
      </c>
      <c r="E30" s="418">
        <f>'5.3'!N60</f>
        <v>82433.370825000005</v>
      </c>
      <c r="F30" s="418">
        <f>+D30*E30</f>
        <v>329733.48330000002</v>
      </c>
    </row>
    <row r="31" spans="1:7" ht="15.75" x14ac:dyDescent="0.25">
      <c r="A31" s="448" t="s">
        <v>25</v>
      </c>
      <c r="B31" s="449"/>
      <c r="C31" s="449"/>
      <c r="D31" s="449"/>
      <c r="E31" s="450"/>
      <c r="F31" s="14">
        <f>F32+F33</f>
        <v>1721991.6544999997</v>
      </c>
    </row>
    <row r="32" spans="1:7" s="416" customFormat="1" ht="30" x14ac:dyDescent="0.25">
      <c r="A32" s="413" t="s">
        <v>26</v>
      </c>
      <c r="B32" s="19" t="s">
        <v>205</v>
      </c>
      <c r="C32" s="18" t="s">
        <v>7</v>
      </c>
      <c r="D32" s="420">
        <v>200</v>
      </c>
      <c r="E32" s="421">
        <f>'6.1'!N60</f>
        <v>5430.1388483333321</v>
      </c>
      <c r="F32" s="418">
        <f>+D32*E32</f>
        <v>1086027.7696666664</v>
      </c>
      <c r="G32" s="422"/>
    </row>
    <row r="33" spans="1:7" s="416" customFormat="1" ht="30" x14ac:dyDescent="0.25">
      <c r="A33" s="413" t="s">
        <v>119</v>
      </c>
      <c r="B33" s="19" t="s">
        <v>204</v>
      </c>
      <c r="C33" s="18" t="s">
        <v>7</v>
      </c>
      <c r="D33" s="420">
        <v>100</v>
      </c>
      <c r="E33" s="421">
        <f>'6.2'!N60</f>
        <v>6359.6388483333321</v>
      </c>
      <c r="F33" s="418">
        <f>+D33*E33</f>
        <v>635963.8848333332</v>
      </c>
      <c r="G33" s="422"/>
    </row>
    <row r="34" spans="1:7" ht="15.75" x14ac:dyDescent="0.25">
      <c r="A34" s="446" t="s">
        <v>34</v>
      </c>
      <c r="B34" s="446"/>
      <c r="C34" s="446"/>
      <c r="D34" s="446"/>
      <c r="E34" s="446"/>
      <c r="F34" s="14">
        <f>F35</f>
        <v>758815.66206683358</v>
      </c>
    </row>
    <row r="35" spans="1:7" s="416" customFormat="1" ht="30" x14ac:dyDescent="0.25">
      <c r="A35" s="413" t="s">
        <v>88</v>
      </c>
      <c r="B35" s="15" t="s">
        <v>181</v>
      </c>
      <c r="C35" s="413" t="s">
        <v>10</v>
      </c>
      <c r="D35" s="413">
        <v>1</v>
      </c>
      <c r="E35" s="423">
        <f>'7.1'!N60</f>
        <v>758815.66206683358</v>
      </c>
      <c r="F35" s="418">
        <f>+D35*E35</f>
        <v>758815.66206683358</v>
      </c>
    </row>
    <row r="36" spans="1:7" ht="15.75" x14ac:dyDescent="0.25">
      <c r="A36" s="446" t="s">
        <v>35</v>
      </c>
      <c r="B36" s="446"/>
      <c r="C36" s="446"/>
      <c r="D36" s="446"/>
      <c r="E36" s="446"/>
      <c r="F36" s="14">
        <f>F37</f>
        <v>299388.11998333328</v>
      </c>
    </row>
    <row r="37" spans="1:7" s="416" customFormat="1" ht="30" x14ac:dyDescent="0.25">
      <c r="A37" s="413" t="s">
        <v>89</v>
      </c>
      <c r="B37" s="19" t="s">
        <v>171</v>
      </c>
      <c r="C37" s="413" t="s">
        <v>10</v>
      </c>
      <c r="D37" s="18">
        <v>1</v>
      </c>
      <c r="E37" s="417">
        <f>'8.1'!N59</f>
        <v>299388.11998333328</v>
      </c>
      <c r="F37" s="418">
        <f>+D37*E37</f>
        <v>299388.11998333328</v>
      </c>
    </row>
    <row r="38" spans="1:7" ht="15.75" x14ac:dyDescent="0.25">
      <c r="A38" s="446" t="s">
        <v>36</v>
      </c>
      <c r="B38" s="446"/>
      <c r="C38" s="446"/>
      <c r="D38" s="446"/>
      <c r="E38" s="446"/>
      <c r="F38" s="14">
        <f>F39</f>
        <v>1572805.2274566665</v>
      </c>
    </row>
    <row r="39" spans="1:7" s="416" customFormat="1" ht="30" x14ac:dyDescent="0.25">
      <c r="A39" s="413" t="s">
        <v>90</v>
      </c>
      <c r="B39" s="19" t="s">
        <v>29</v>
      </c>
      <c r="C39" s="413" t="s">
        <v>2</v>
      </c>
      <c r="D39" s="18">
        <v>2</v>
      </c>
      <c r="E39" s="417">
        <f>'9.1'!N59</f>
        <v>786402.61372833326</v>
      </c>
      <c r="F39" s="418">
        <f>+D39*E39</f>
        <v>1572805.2274566665</v>
      </c>
    </row>
    <row r="40" spans="1:7" ht="15.75" x14ac:dyDescent="0.25">
      <c r="A40" s="446" t="s">
        <v>38</v>
      </c>
      <c r="B40" s="446"/>
      <c r="C40" s="446"/>
      <c r="D40" s="446"/>
      <c r="E40" s="446"/>
      <c r="F40" s="14">
        <f>F41</f>
        <v>869093.55441999994</v>
      </c>
    </row>
    <row r="41" spans="1:7" s="416" customFormat="1" ht="29.25" customHeight="1" x14ac:dyDescent="0.25">
      <c r="A41" s="413" t="s">
        <v>91</v>
      </c>
      <c r="B41" s="19" t="s">
        <v>172</v>
      </c>
      <c r="C41" s="413" t="s">
        <v>2</v>
      </c>
      <c r="D41" s="18">
        <v>7</v>
      </c>
      <c r="E41" s="417">
        <f>'10.1'!N60</f>
        <v>124156.22206</v>
      </c>
      <c r="F41" s="418">
        <f>+D41*E41</f>
        <v>869093.55441999994</v>
      </c>
    </row>
    <row r="42" spans="1:7" ht="15.75" x14ac:dyDescent="0.25">
      <c r="A42" s="446" t="s">
        <v>37</v>
      </c>
      <c r="B42" s="446"/>
      <c r="C42" s="446"/>
      <c r="D42" s="446"/>
      <c r="E42" s="446"/>
      <c r="F42" s="14">
        <f>F43</f>
        <v>1461019.1383666669</v>
      </c>
    </row>
    <row r="43" spans="1:7" s="429" customFormat="1" ht="109.5" customHeight="1" x14ac:dyDescent="0.25">
      <c r="A43" s="424" t="s">
        <v>92</v>
      </c>
      <c r="B43" s="425" t="s">
        <v>214</v>
      </c>
      <c r="C43" s="424" t="s">
        <v>10</v>
      </c>
      <c r="D43" s="426">
        <v>1</v>
      </c>
      <c r="E43" s="427">
        <f>'11.1'!N61</f>
        <v>1461019.1383666669</v>
      </c>
      <c r="F43" s="428">
        <f>+D43*E43</f>
        <v>1461019.1383666669</v>
      </c>
    </row>
    <row r="44" spans="1:7" ht="15.75" x14ac:dyDescent="0.25">
      <c r="A44" s="446" t="s">
        <v>123</v>
      </c>
      <c r="B44" s="446"/>
      <c r="C44" s="446"/>
      <c r="D44" s="446"/>
      <c r="E44" s="446"/>
      <c r="F44" s="14">
        <f>F45</f>
        <v>806971.16066666669</v>
      </c>
    </row>
    <row r="45" spans="1:7" s="416" customFormat="1" ht="45" x14ac:dyDescent="0.25">
      <c r="A45" s="413" t="s">
        <v>94</v>
      </c>
      <c r="B45" s="19" t="s">
        <v>219</v>
      </c>
      <c r="C45" s="413" t="s">
        <v>10</v>
      </c>
      <c r="D45" s="18">
        <v>1</v>
      </c>
      <c r="E45" s="417">
        <f>'12.1'!N60</f>
        <v>806971.16066666669</v>
      </c>
      <c r="F45" s="418">
        <f>+D45*E45</f>
        <v>806971.16066666669</v>
      </c>
    </row>
    <row r="46" spans="1:7" ht="15.75" customHeight="1" x14ac:dyDescent="0.25">
      <c r="A46" s="446" t="s">
        <v>153</v>
      </c>
      <c r="B46" s="446"/>
      <c r="C46" s="446"/>
      <c r="D46" s="446"/>
      <c r="E46" s="446"/>
      <c r="F46" s="14">
        <f>+F47+F48</f>
        <v>342013.79251711746</v>
      </c>
    </row>
    <row r="47" spans="1:7" s="416" customFormat="1" ht="15.75" customHeight="1" x14ac:dyDescent="0.25">
      <c r="A47" s="413" t="s">
        <v>93</v>
      </c>
      <c r="B47" s="19" t="s">
        <v>156</v>
      </c>
      <c r="C47" s="413" t="s">
        <v>10</v>
      </c>
      <c r="D47" s="18">
        <v>1</v>
      </c>
      <c r="E47" s="417">
        <f>'13.1'!N60</f>
        <v>247903.96337984368</v>
      </c>
      <c r="F47" s="418">
        <f>+D47*E47</f>
        <v>247903.96337984368</v>
      </c>
    </row>
    <row r="48" spans="1:7" s="416" customFormat="1" ht="15.75" customHeight="1" x14ac:dyDescent="0.25">
      <c r="A48" s="413" t="s">
        <v>155</v>
      </c>
      <c r="B48" s="19" t="s">
        <v>157</v>
      </c>
      <c r="C48" s="413" t="s">
        <v>2</v>
      </c>
      <c r="D48" s="18">
        <v>1</v>
      </c>
      <c r="E48" s="417">
        <f>'13.2'!N60</f>
        <v>94109.829137273773</v>
      </c>
      <c r="F48" s="418">
        <f>+D48*E48</f>
        <v>94109.829137273773</v>
      </c>
    </row>
    <row r="49" spans="1:8" x14ac:dyDescent="0.25">
      <c r="A49" s="17"/>
      <c r="B49" s="390"/>
      <c r="C49" s="30"/>
      <c r="D49" s="30"/>
      <c r="E49" s="30"/>
      <c r="F49" s="30"/>
    </row>
    <row r="50" spans="1:8" ht="15.75" x14ac:dyDescent="0.25">
      <c r="A50" s="17"/>
      <c r="B50" s="23" t="s">
        <v>28</v>
      </c>
      <c r="C50" s="20"/>
      <c r="D50" s="20"/>
      <c r="E50" s="20"/>
      <c r="F50" s="14">
        <f>SUM(F44+F42+F40+F38+F36+F34+F31++F27+F23+F16+F13+F18+F46)</f>
        <v>16379561.89851916</v>
      </c>
      <c r="G50" t="s">
        <v>17</v>
      </c>
      <c r="H50" s="32"/>
    </row>
    <row r="51" spans="1:8" x14ac:dyDescent="0.25">
      <c r="A51" s="24" t="s">
        <v>154</v>
      </c>
      <c r="B51" s="15" t="s">
        <v>20</v>
      </c>
      <c r="C51" s="4"/>
      <c r="D51" s="5"/>
      <c r="E51" s="7"/>
      <c r="F51" s="2">
        <f>16379562-F50</f>
        <v>0.10148083977401257</v>
      </c>
      <c r="G51" s="31" t="s">
        <v>18</v>
      </c>
    </row>
    <row r="52" spans="1:8" x14ac:dyDescent="0.25">
      <c r="B52" s="3"/>
      <c r="E52" s="6"/>
      <c r="F52" s="1"/>
    </row>
    <row r="53" spans="1:8" x14ac:dyDescent="0.25">
      <c r="B53" s="16" t="s">
        <v>15</v>
      </c>
      <c r="D53" s="452" t="s">
        <v>9</v>
      </c>
      <c r="E53" s="452"/>
      <c r="F53" s="11">
        <v>16379562</v>
      </c>
      <c r="G53" t="s">
        <v>21</v>
      </c>
    </row>
    <row r="54" spans="1:8" ht="15" customHeight="1" x14ac:dyDescent="0.25">
      <c r="D54" s="452" t="s">
        <v>162</v>
      </c>
      <c r="E54" s="452"/>
      <c r="F54" s="2">
        <f>+ROUND((F53*0.05*0.19/(1+0.3)),0)</f>
        <v>119697</v>
      </c>
    </row>
    <row r="55" spans="1:8" ht="15" customHeight="1" x14ac:dyDescent="0.25">
      <c r="B55" s="16" t="s">
        <v>15</v>
      </c>
      <c r="D55" s="452" t="s">
        <v>5</v>
      </c>
      <c r="E55" s="452"/>
      <c r="F55" s="11">
        <f>SUM(F53:F54)</f>
        <v>16499259</v>
      </c>
    </row>
    <row r="56" spans="1:8" x14ac:dyDescent="0.25">
      <c r="A56" s="8" t="s">
        <v>16</v>
      </c>
      <c r="F56" s="32"/>
    </row>
    <row r="57" spans="1:8" ht="35.25" customHeight="1" x14ac:dyDescent="0.25">
      <c r="A57" s="9" t="s">
        <v>17</v>
      </c>
      <c r="B57" s="451" t="s">
        <v>19</v>
      </c>
      <c r="C57" s="451"/>
      <c r="D57" s="451"/>
      <c r="E57" s="451"/>
    </row>
    <row r="58" spans="1:8" ht="68.25" customHeight="1" x14ac:dyDescent="0.25">
      <c r="A58" s="9" t="s">
        <v>18</v>
      </c>
      <c r="B58" s="451" t="s">
        <v>226</v>
      </c>
      <c r="C58" s="451"/>
      <c r="D58" s="451"/>
      <c r="E58" s="451"/>
    </row>
    <row r="59" spans="1:8" ht="33.75" customHeight="1" x14ac:dyDescent="0.25">
      <c r="A59" s="9" t="s">
        <v>21</v>
      </c>
      <c r="B59" s="451" t="s">
        <v>22</v>
      </c>
      <c r="C59" s="451"/>
      <c r="D59" s="451"/>
      <c r="E59" s="451"/>
    </row>
    <row r="62" spans="1:8" ht="36" customHeight="1" x14ac:dyDescent="0.25"/>
    <row r="63" spans="1:8" ht="64.5" customHeight="1" x14ac:dyDescent="0.25"/>
    <row r="64" spans="1:8" ht="34.5" customHeight="1" x14ac:dyDescent="0.25"/>
  </sheetData>
  <mergeCells count="32">
    <mergeCell ref="B57:E57"/>
    <mergeCell ref="B58:E58"/>
    <mergeCell ref="B59:E59"/>
    <mergeCell ref="D55:E55"/>
    <mergeCell ref="A44:E44"/>
    <mergeCell ref="D53:E53"/>
    <mergeCell ref="D54:E54"/>
    <mergeCell ref="A46:E46"/>
    <mergeCell ref="A42:E42"/>
    <mergeCell ref="A12:E12"/>
    <mergeCell ref="A13:E13"/>
    <mergeCell ref="A16:E16"/>
    <mergeCell ref="A18:E18"/>
    <mergeCell ref="A23:E23"/>
    <mergeCell ref="A27:E27"/>
    <mergeCell ref="A31:E31"/>
    <mergeCell ref="A34:E34"/>
    <mergeCell ref="A36:E36"/>
    <mergeCell ref="A38:E38"/>
    <mergeCell ref="A40:E40"/>
    <mergeCell ref="F10:F11"/>
    <mergeCell ref="A1:F1"/>
    <mergeCell ref="A2:F2"/>
    <mergeCell ref="A4:F4"/>
    <mergeCell ref="A6:F6"/>
    <mergeCell ref="A7:F7"/>
    <mergeCell ref="A9:F9"/>
    <mergeCell ref="A10:A11"/>
    <mergeCell ref="B10:B11"/>
    <mergeCell ref="C10:C11"/>
    <mergeCell ref="D10:D11"/>
    <mergeCell ref="E10:E11"/>
  </mergeCells>
  <pageMargins left="0.70866141732283472" right="0.70866141732283472" top="0.74803149606299213" bottom="0.74803149606299213" header="0.31496062992125984" footer="0.31496062992125984"/>
  <pageSetup scale="47" orientation="portrait" r:id="rId1"/>
  <rowBreaks count="2" manualBreakCount="2">
    <brk id="51" max="6" man="1"/>
    <brk id="6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O105"/>
  <sheetViews>
    <sheetView zoomScale="78" zoomScaleNormal="78" workbookViewId="0">
      <selection activeCell="Q35" sqref="Q35"/>
    </sheetView>
  </sheetViews>
  <sheetFormatPr baseColWidth="10" defaultColWidth="11.42578125" defaultRowHeight="15" x14ac:dyDescent="0.25"/>
  <cols>
    <col min="1" max="1" width="8.85546875" style="33" customWidth="1"/>
    <col min="2" max="2" width="17" style="33" customWidth="1"/>
    <col min="3" max="5" width="11.42578125" style="33"/>
    <col min="6" max="6" width="14.42578125" style="33" customWidth="1"/>
    <col min="7" max="8" width="11.42578125" style="33"/>
    <col min="9" max="9" width="12.5703125" style="33" bestFit="1" customWidth="1"/>
    <col min="10" max="10" width="15.5703125" style="33" customWidth="1"/>
    <col min="11" max="11" width="17.5703125" style="33" bestFit="1" customWidth="1"/>
    <col min="12" max="13" width="11.42578125" style="33"/>
    <col min="14" max="14" width="17.42578125" style="33" customWidth="1"/>
    <col min="15" max="15" width="12" style="33" bestFit="1" customWidth="1"/>
    <col min="16" max="16384" width="11.42578125" style="33"/>
  </cols>
  <sheetData>
    <row r="2" spans="1:14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1:14" ht="15.75" thickBot="1" x14ac:dyDescent="0.3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1:14" ht="31.5" customHeight="1" thickBot="1" x14ac:dyDescent="0.3">
      <c r="A4" s="33" t="s">
        <v>82</v>
      </c>
      <c r="B4" s="125" t="s">
        <v>8</v>
      </c>
      <c r="C4" s="466" t="s">
        <v>166</v>
      </c>
      <c r="D4" s="467"/>
      <c r="E4" s="467"/>
      <c r="F4" s="467"/>
      <c r="G4" s="467"/>
      <c r="H4" s="467"/>
      <c r="I4" s="467"/>
      <c r="J4" s="468"/>
      <c r="K4" s="124"/>
      <c r="L4" s="123" t="s">
        <v>7</v>
      </c>
      <c r="M4" s="122"/>
      <c r="N4" s="121">
        <v>160</v>
      </c>
    </row>
    <row r="5" spans="1:14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1:14" x14ac:dyDescent="0.25">
      <c r="B6" s="120" t="s">
        <v>81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8"/>
    </row>
    <row r="7" spans="1:14" ht="17.25" customHeight="1" thickBot="1" x14ac:dyDescent="0.3">
      <c r="B7" s="117"/>
      <c r="C7" s="51"/>
      <c r="D7" s="51"/>
      <c r="E7" s="51"/>
      <c r="F7" s="51"/>
      <c r="G7" s="51"/>
      <c r="H7" s="51"/>
      <c r="I7" s="96"/>
      <c r="J7" s="96"/>
      <c r="K7" s="51"/>
      <c r="L7" s="51"/>
      <c r="M7" s="51"/>
      <c r="N7" s="50"/>
    </row>
    <row r="8" spans="1:14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1:14" x14ac:dyDescent="0.25">
      <c r="A9" s="33" t="s">
        <v>78</v>
      </c>
      <c r="B9" s="469" t="s">
        <v>95</v>
      </c>
      <c r="C9" s="470"/>
      <c r="D9" s="470"/>
      <c r="E9" s="470"/>
      <c r="F9" s="470"/>
      <c r="G9" s="470"/>
      <c r="H9" s="471"/>
      <c r="I9" s="90"/>
      <c r="J9" s="93"/>
      <c r="K9" s="148">
        <v>5000</v>
      </c>
      <c r="L9" s="114"/>
      <c r="M9" s="149">
        <v>30</v>
      </c>
      <c r="N9" s="116">
        <f>K9/M9</f>
        <v>166.66666666666666</v>
      </c>
    </row>
    <row r="10" spans="1:14" x14ac:dyDescent="0.25">
      <c r="A10" s="33" t="s">
        <v>77</v>
      </c>
      <c r="B10" s="469" t="s">
        <v>44</v>
      </c>
      <c r="C10" s="470"/>
      <c r="D10" s="470"/>
      <c r="E10" s="470"/>
      <c r="F10" s="470"/>
      <c r="G10" s="470"/>
      <c r="H10" s="471"/>
      <c r="I10" s="90"/>
      <c r="J10" s="93"/>
      <c r="K10" s="148">
        <v>2500</v>
      </c>
      <c r="L10" s="114"/>
      <c r="M10" s="149">
        <v>30</v>
      </c>
      <c r="N10" s="116">
        <f>K10/M10</f>
        <v>83.333333333333329</v>
      </c>
    </row>
    <row r="11" spans="1:14" x14ac:dyDescent="0.25">
      <c r="A11" s="33" t="s">
        <v>76</v>
      </c>
      <c r="B11" s="469"/>
      <c r="C11" s="470"/>
      <c r="D11" s="470"/>
      <c r="E11" s="470"/>
      <c r="F11" s="470"/>
      <c r="G11" s="470"/>
      <c r="H11" s="471"/>
      <c r="I11" s="90"/>
      <c r="J11" s="93"/>
      <c r="K11" s="115"/>
      <c r="L11" s="114"/>
      <c r="M11" s="113"/>
      <c r="N11" s="112"/>
    </row>
    <row r="12" spans="1:14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110"/>
      <c r="L12" s="474"/>
      <c r="M12" s="475"/>
      <c r="N12" s="111"/>
    </row>
    <row r="13" spans="1:14" x14ac:dyDescent="0.25">
      <c r="B13" s="469"/>
      <c r="C13" s="470"/>
      <c r="D13" s="470"/>
      <c r="E13" s="476"/>
      <c r="F13" s="470"/>
      <c r="G13" s="470"/>
      <c r="H13" s="471"/>
      <c r="I13" s="105"/>
      <c r="J13" s="104"/>
      <c r="K13" s="110"/>
      <c r="L13" s="103"/>
      <c r="M13" s="102"/>
      <c r="N13" s="109"/>
    </row>
    <row r="14" spans="1:14" ht="19.5" customHeight="1" x14ac:dyDescent="0.25">
      <c r="B14" s="477"/>
      <c r="C14" s="478"/>
      <c r="D14" s="478"/>
      <c r="E14" s="108"/>
      <c r="F14" s="107"/>
      <c r="G14" s="107"/>
      <c r="H14" s="106"/>
      <c r="I14" s="105"/>
      <c r="J14" s="104"/>
      <c r="K14" s="64"/>
      <c r="L14" s="103"/>
      <c r="M14" s="102"/>
      <c r="N14" s="101"/>
    </row>
    <row r="15" spans="1:14" ht="15.75" thickBot="1" x14ac:dyDescent="0.3">
      <c r="B15" s="469" t="s">
        <v>75</v>
      </c>
      <c r="C15" s="470"/>
      <c r="D15" s="470"/>
      <c r="E15" s="470"/>
      <c r="F15" s="470"/>
      <c r="G15" s="470"/>
      <c r="H15" s="471"/>
      <c r="I15" s="479"/>
      <c r="J15" s="480"/>
      <c r="K15" s="100"/>
      <c r="L15" s="481">
        <v>0.05</v>
      </c>
      <c r="M15" s="482"/>
      <c r="N15" s="99">
        <f>N48*L15</f>
        <v>76.600807809149998</v>
      </c>
    </row>
    <row r="16" spans="1:14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56">
        <f>SUM(N9:N15)</f>
        <v>326.60080780915001</v>
      </c>
    </row>
    <row r="17" spans="1:14" x14ac:dyDescent="0.25">
      <c r="B17" s="98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5"/>
    </row>
    <row r="18" spans="1:14" x14ac:dyDescent="0.25">
      <c r="B18" s="55" t="s">
        <v>74</v>
      </c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3"/>
    </row>
    <row r="19" spans="1:14" ht="15.75" thickBot="1" x14ac:dyDescent="0.3">
      <c r="B19" s="97"/>
      <c r="C19" s="96"/>
      <c r="D19" s="96"/>
      <c r="E19" s="96"/>
      <c r="F19" s="96"/>
      <c r="G19" s="96"/>
      <c r="H19" s="96"/>
      <c r="I19" s="96"/>
      <c r="J19" s="51"/>
      <c r="K19" s="51"/>
      <c r="L19" s="51"/>
      <c r="M19" s="51"/>
      <c r="N19" s="50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6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x14ac:dyDescent="0.25">
      <c r="B21" s="301" t="s">
        <v>118</v>
      </c>
      <c r="C21" s="354"/>
      <c r="D21" s="354"/>
      <c r="E21" s="354"/>
      <c r="F21" s="354"/>
      <c r="G21" s="354"/>
      <c r="H21" s="354"/>
      <c r="I21" s="341"/>
      <c r="J21" s="338" t="s">
        <v>117</v>
      </c>
      <c r="K21" s="355">
        <v>0.01</v>
      </c>
      <c r="L21" s="340"/>
      <c r="M21" s="147">
        <v>27000</v>
      </c>
      <c r="N21" s="275">
        <f t="shared" ref="N21:N23" si="0">K21*M21</f>
        <v>270</v>
      </c>
    </row>
    <row r="22" spans="1:14" x14ac:dyDescent="0.25">
      <c r="B22" s="95" t="s">
        <v>191</v>
      </c>
      <c r="C22" s="94"/>
      <c r="D22" s="94"/>
      <c r="E22" s="94"/>
      <c r="F22" s="94"/>
      <c r="G22" s="94"/>
      <c r="H22" s="94"/>
      <c r="I22" s="93"/>
      <c r="J22" s="92" t="s">
        <v>2</v>
      </c>
      <c r="K22" s="355">
        <v>0.01</v>
      </c>
      <c r="L22" s="90"/>
      <c r="M22" s="147">
        <v>55000</v>
      </c>
      <c r="N22" s="275">
        <f t="shared" si="0"/>
        <v>550</v>
      </c>
    </row>
    <row r="23" spans="1:14" x14ac:dyDescent="0.25">
      <c r="B23" s="95" t="s">
        <v>222</v>
      </c>
      <c r="C23" s="94"/>
      <c r="D23" s="94"/>
      <c r="E23" s="94"/>
      <c r="F23" s="94"/>
      <c r="G23" s="94"/>
      <c r="H23" s="94"/>
      <c r="I23" s="93"/>
      <c r="J23" s="338" t="s">
        <v>2</v>
      </c>
      <c r="K23" s="91">
        <v>2.5000000000000001E-2</v>
      </c>
      <c r="L23" s="90"/>
      <c r="M23" s="147">
        <v>37000</v>
      </c>
      <c r="N23" s="275">
        <f t="shared" si="0"/>
        <v>925</v>
      </c>
    </row>
    <row r="24" spans="1:14" x14ac:dyDescent="0.25">
      <c r="B24" s="95"/>
      <c r="C24" s="94"/>
      <c r="D24" s="94"/>
      <c r="E24" s="94"/>
      <c r="F24" s="94"/>
      <c r="G24" s="94"/>
      <c r="H24" s="94"/>
      <c r="I24" s="93"/>
      <c r="J24" s="92"/>
      <c r="K24" s="91"/>
      <c r="L24" s="90"/>
      <c r="M24" s="89"/>
      <c r="N24" s="88"/>
    </row>
    <row r="25" spans="1:14" x14ac:dyDescent="0.25">
      <c r="B25" s="95"/>
      <c r="C25" s="94"/>
      <c r="D25" s="94"/>
      <c r="E25" s="94"/>
      <c r="F25" s="94"/>
      <c r="G25" s="94"/>
      <c r="H25" s="94"/>
      <c r="I25" s="93"/>
      <c r="J25" s="92"/>
      <c r="K25" s="91"/>
      <c r="L25" s="90"/>
      <c r="M25" s="89"/>
      <c r="N25" s="88"/>
    </row>
    <row r="26" spans="1:14" ht="15.75" thickBot="1" x14ac:dyDescent="0.3">
      <c r="B26" s="486"/>
      <c r="C26" s="487"/>
      <c r="D26" s="487"/>
      <c r="E26" s="487"/>
      <c r="F26" s="487"/>
      <c r="G26" s="487"/>
      <c r="H26" s="487"/>
      <c r="I26" s="473"/>
      <c r="J26" s="87"/>
      <c r="K26" s="86"/>
      <c r="L26" s="488"/>
      <c r="M26" s="489"/>
      <c r="N26" s="85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84">
        <f>N21+N22+N23</f>
        <v>1745</v>
      </c>
    </row>
    <row r="28" spans="1:14" ht="15.75" customHeight="1" x14ac:dyDescent="0.25">
      <c r="B28" s="37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5"/>
    </row>
    <row r="29" spans="1:14" ht="15.75" customHeight="1" thickBot="1" x14ac:dyDescent="0.3">
      <c r="B29" s="55" t="s">
        <v>71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3"/>
    </row>
    <row r="30" spans="1:14" ht="19.5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33" t="s">
        <v>65</v>
      </c>
      <c r="B31" s="79"/>
      <c r="C31" s="83"/>
      <c r="D31" s="83"/>
      <c r="E31" s="83"/>
      <c r="F31" s="83"/>
      <c r="G31" s="83"/>
      <c r="H31" s="82"/>
      <c r="I31" s="64"/>
      <c r="J31" s="81"/>
      <c r="K31" s="64"/>
      <c r="L31" s="493"/>
      <c r="M31" s="494"/>
      <c r="N31" s="80"/>
    </row>
    <row r="32" spans="1:14" x14ac:dyDescent="0.25">
      <c r="B32" s="79"/>
      <c r="C32" s="65"/>
      <c r="D32" s="65"/>
      <c r="E32" s="65"/>
      <c r="F32" s="65"/>
      <c r="G32" s="65"/>
      <c r="H32" s="78"/>
      <c r="I32" s="64"/>
      <c r="J32" s="64"/>
      <c r="K32" s="64"/>
      <c r="L32" s="77"/>
      <c r="M32" s="76"/>
      <c r="N32" s="75"/>
    </row>
    <row r="33" spans="1:14" x14ac:dyDescent="0.25">
      <c r="B33" s="79"/>
      <c r="C33" s="65"/>
      <c r="D33" s="65"/>
      <c r="E33" s="65"/>
      <c r="F33" s="65"/>
      <c r="G33" s="65"/>
      <c r="H33" s="78"/>
      <c r="I33" s="64"/>
      <c r="J33" s="64"/>
      <c r="K33" s="64"/>
      <c r="L33" s="77"/>
      <c r="M33" s="76"/>
      <c r="N33" s="75"/>
    </row>
    <row r="34" spans="1:14" x14ac:dyDescent="0.25">
      <c r="B34" s="79"/>
      <c r="C34" s="65"/>
      <c r="D34" s="65"/>
      <c r="E34" s="65"/>
      <c r="F34" s="65"/>
      <c r="G34" s="65"/>
      <c r="H34" s="78"/>
      <c r="I34" s="64"/>
      <c r="J34" s="64"/>
      <c r="K34" s="64"/>
      <c r="L34" s="77"/>
      <c r="M34" s="76"/>
      <c r="N34" s="75"/>
    </row>
    <row r="35" spans="1:14" x14ac:dyDescent="0.25">
      <c r="B35" s="79"/>
      <c r="C35" s="65"/>
      <c r="D35" s="65"/>
      <c r="E35" s="65"/>
      <c r="F35" s="65"/>
      <c r="G35" s="65"/>
      <c r="H35" s="78"/>
      <c r="I35" s="64"/>
      <c r="J35" s="64"/>
      <c r="K35" s="64"/>
      <c r="L35" s="77"/>
      <c r="M35" s="76"/>
      <c r="N35" s="75"/>
    </row>
    <row r="36" spans="1:14" ht="15.75" thickBot="1" x14ac:dyDescent="0.3">
      <c r="B36" s="74"/>
      <c r="C36" s="73"/>
      <c r="D36" s="73"/>
      <c r="E36" s="73"/>
      <c r="F36" s="73"/>
      <c r="G36" s="73"/>
      <c r="H36" s="59"/>
      <c r="I36" s="59"/>
      <c r="J36" s="59"/>
      <c r="K36" s="59"/>
      <c r="L36" s="495"/>
      <c r="M36" s="496"/>
      <c r="N36" s="58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57">
        <f>N31+N32+N33+N34+N35</f>
        <v>0</v>
      </c>
    </row>
    <row r="38" spans="1:14" x14ac:dyDescent="0.25">
      <c r="B38" s="37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5"/>
    </row>
    <row r="39" spans="1:14" x14ac:dyDescent="0.25">
      <c r="B39" s="55" t="s">
        <v>64</v>
      </c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3"/>
    </row>
    <row r="40" spans="1:14" ht="15.75" thickBot="1" x14ac:dyDescent="0.3">
      <c r="B40" s="5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0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33" t="s">
        <v>57</v>
      </c>
      <c r="B42" s="307" t="s">
        <v>101</v>
      </c>
      <c r="C42" s="305"/>
      <c r="D42" s="305"/>
      <c r="E42" s="305"/>
      <c r="F42" s="305"/>
      <c r="G42" s="305"/>
      <c r="H42" s="305"/>
      <c r="I42" s="365">
        <f>K42/J42*100</f>
        <v>82811.68411799999</v>
      </c>
      <c r="J42" s="366">
        <v>185</v>
      </c>
      <c r="K42" s="163">
        <v>153201.61561829998</v>
      </c>
      <c r="L42" s="308"/>
      <c r="M42" s="367">
        <v>100</v>
      </c>
      <c r="N42" s="368">
        <f>K42/M42</f>
        <v>1532.0161561829998</v>
      </c>
    </row>
    <row r="43" spans="1:14" x14ac:dyDescent="0.25">
      <c r="B43" s="66"/>
      <c r="C43" s="65"/>
      <c r="D43" s="65"/>
      <c r="E43" s="65"/>
      <c r="F43" s="65"/>
      <c r="G43" s="65"/>
      <c r="H43" s="65"/>
      <c r="I43" s="64"/>
      <c r="J43" s="63"/>
      <c r="K43" s="62"/>
      <c r="L43" s="67"/>
      <c r="M43" s="68"/>
      <c r="N43" s="58"/>
    </row>
    <row r="44" spans="1:14" x14ac:dyDescent="0.25">
      <c r="B44" s="66"/>
      <c r="C44" s="65"/>
      <c r="D44" s="65"/>
      <c r="E44" s="65"/>
      <c r="F44" s="65"/>
      <c r="G44" s="65"/>
      <c r="H44" s="65"/>
      <c r="I44" s="64"/>
      <c r="J44" s="63"/>
      <c r="K44" s="62"/>
      <c r="L44" s="67"/>
      <c r="M44" s="60"/>
      <c r="N44" s="58"/>
    </row>
    <row r="45" spans="1:14" x14ac:dyDescent="0.25">
      <c r="B45" s="66"/>
      <c r="C45" s="65"/>
      <c r="D45" s="65"/>
      <c r="E45" s="65"/>
      <c r="F45" s="65"/>
      <c r="G45" s="65"/>
      <c r="H45" s="65"/>
      <c r="I45" s="64"/>
      <c r="J45" s="63"/>
      <c r="K45" s="62"/>
      <c r="L45" s="61"/>
      <c r="M45" s="60"/>
      <c r="N45" s="58"/>
    </row>
    <row r="46" spans="1:14" x14ac:dyDescent="0.25">
      <c r="B46" s="66"/>
      <c r="C46" s="65"/>
      <c r="D46" s="65"/>
      <c r="E46" s="65"/>
      <c r="F46" s="65"/>
      <c r="G46" s="65"/>
      <c r="H46" s="65"/>
      <c r="I46" s="64"/>
      <c r="J46" s="63"/>
      <c r="K46" s="62"/>
      <c r="L46" s="61"/>
      <c r="M46" s="60"/>
      <c r="N46" s="58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59"/>
      <c r="J47" s="59"/>
      <c r="K47" s="59"/>
      <c r="L47" s="495"/>
      <c r="M47" s="496"/>
      <c r="N47" s="58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57">
        <f>N42+N43+N44+N45+N46</f>
        <v>1532.0161561829998</v>
      </c>
    </row>
    <row r="49" spans="1:15" ht="15.75" thickBot="1" x14ac:dyDescent="0.3">
      <c r="B49" s="37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5"/>
    </row>
    <row r="50" spans="1:15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56">
        <f>N16+N27+N37+N48</f>
        <v>3603.61696399215</v>
      </c>
    </row>
    <row r="51" spans="1:15" x14ac:dyDescent="0.25">
      <c r="B51" s="37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5"/>
    </row>
    <row r="52" spans="1:15" x14ac:dyDescent="0.25">
      <c r="B52" s="55" t="s">
        <v>55</v>
      </c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3"/>
    </row>
    <row r="53" spans="1:15" ht="15.75" thickBot="1" x14ac:dyDescent="0.3">
      <c r="B53" s="52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0"/>
    </row>
    <row r="54" spans="1:15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3"/>
      <c r="K54" s="144" t="s">
        <v>53</v>
      </c>
      <c r="L54" s="510" t="s">
        <v>52</v>
      </c>
      <c r="M54" s="511"/>
      <c r="N54" s="146"/>
    </row>
    <row r="55" spans="1:15" x14ac:dyDescent="0.25">
      <c r="B55" s="512" t="s">
        <v>51</v>
      </c>
      <c r="C55" s="513"/>
      <c r="D55" s="513"/>
      <c r="E55" s="513"/>
      <c r="F55" s="513"/>
      <c r="G55" s="513"/>
      <c r="H55" s="513"/>
      <c r="I55" s="47"/>
      <c r="J55" s="46"/>
      <c r="K55" s="45">
        <v>0.2</v>
      </c>
      <c r="L55" s="506">
        <f>N50*K55</f>
        <v>720.72339279843004</v>
      </c>
      <c r="M55" s="507"/>
      <c r="N55" s="39"/>
    </row>
    <row r="56" spans="1:15" x14ac:dyDescent="0.25">
      <c r="B56" s="49" t="s">
        <v>50</v>
      </c>
      <c r="C56" s="48"/>
      <c r="D56" s="48"/>
      <c r="E56" s="48"/>
      <c r="F56" s="48"/>
      <c r="G56" s="48"/>
      <c r="H56" s="48"/>
      <c r="I56" s="47"/>
      <c r="J56" s="46"/>
      <c r="K56" s="45">
        <v>0.05</v>
      </c>
      <c r="L56" s="506">
        <f>N50*K56</f>
        <v>180.18084819960751</v>
      </c>
      <c r="M56" s="507"/>
      <c r="N56" s="39"/>
    </row>
    <row r="57" spans="1:15" ht="15.75" thickBot="1" x14ac:dyDescent="0.3">
      <c r="B57" s="44" t="s">
        <v>49</v>
      </c>
      <c r="C57" s="43"/>
      <c r="D57" s="43"/>
      <c r="E57" s="43"/>
      <c r="F57" s="43"/>
      <c r="G57" s="43"/>
      <c r="H57" s="43"/>
      <c r="I57" s="42"/>
      <c r="J57" s="41"/>
      <c r="K57" s="40">
        <v>0.05</v>
      </c>
      <c r="L57" s="508">
        <f>N50*K57</f>
        <v>180.18084819960751</v>
      </c>
      <c r="M57" s="509"/>
      <c r="N57" s="39"/>
    </row>
    <row r="58" spans="1:15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38">
        <f>L55+L56+L57</f>
        <v>1081.0850891976449</v>
      </c>
    </row>
    <row r="59" spans="1:15" ht="15.75" thickBot="1" x14ac:dyDescent="0.3">
      <c r="B59" s="37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5"/>
    </row>
    <row r="60" spans="1:15" ht="15.75" thickBot="1" x14ac:dyDescent="0.3">
      <c r="A60" s="33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34">
        <f>N50+N58</f>
        <v>4684.7020531897952</v>
      </c>
      <c r="O60" s="150"/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3"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  <mergeCell ref="B37:M37"/>
    <mergeCell ref="B41:H41"/>
    <mergeCell ref="L41:M41"/>
    <mergeCell ref="B47:H47"/>
    <mergeCell ref="L47:M47"/>
    <mergeCell ref="B27:M27"/>
    <mergeCell ref="B30:G30"/>
    <mergeCell ref="L30:M30"/>
    <mergeCell ref="L31:M31"/>
    <mergeCell ref="L36:M36"/>
    <mergeCell ref="B16:M16"/>
    <mergeCell ref="B20:I20"/>
    <mergeCell ref="L20:M20"/>
    <mergeCell ref="B26:I26"/>
    <mergeCell ref="L26:M26"/>
    <mergeCell ref="L12:M12"/>
    <mergeCell ref="B13:H13"/>
    <mergeCell ref="B14:D14"/>
    <mergeCell ref="B15:H15"/>
    <mergeCell ref="I15:J15"/>
    <mergeCell ref="L15:M15"/>
    <mergeCell ref="B9:H9"/>
    <mergeCell ref="B10:H10"/>
    <mergeCell ref="B11:H11"/>
    <mergeCell ref="B12:H12"/>
    <mergeCell ref="I12:J12"/>
    <mergeCell ref="B2:N2"/>
    <mergeCell ref="C3:I3"/>
    <mergeCell ref="L3:M3"/>
    <mergeCell ref="B8:H8"/>
    <mergeCell ref="I8:J8"/>
    <mergeCell ref="L8:M8"/>
    <mergeCell ref="C4:J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O104"/>
  <sheetViews>
    <sheetView zoomScale="78" zoomScaleNormal="78" workbookViewId="0">
      <selection activeCell="Q33" sqref="Q33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3" width="11.42578125" style="208"/>
    <col min="14" max="14" width="17.42578125" style="208" customWidth="1"/>
    <col min="15" max="15" width="12" style="208" bestFit="1" customWidth="1"/>
    <col min="16" max="16384" width="11.42578125" style="208"/>
  </cols>
  <sheetData>
    <row r="2" spans="1:14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1:14" ht="15.75" thickBot="1" x14ac:dyDescent="0.3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1:14" ht="45" customHeight="1" thickBot="1" x14ac:dyDescent="0.3">
      <c r="A4" s="208" t="s">
        <v>82</v>
      </c>
      <c r="B4" s="209" t="s">
        <v>120</v>
      </c>
      <c r="C4" s="466" t="s">
        <v>165</v>
      </c>
      <c r="D4" s="467"/>
      <c r="E4" s="467"/>
      <c r="F4" s="467"/>
      <c r="G4" s="467"/>
      <c r="H4" s="467"/>
      <c r="I4" s="467"/>
      <c r="J4" s="468"/>
      <c r="K4" s="249"/>
      <c r="L4" s="248" t="s">
        <v>10</v>
      </c>
      <c r="M4" s="211"/>
      <c r="N4" s="195">
        <v>1</v>
      </c>
    </row>
    <row r="5" spans="1:14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1:14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1:14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1:14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266" t="s">
        <v>79</v>
      </c>
      <c r="L8" s="465" t="s">
        <v>59</v>
      </c>
      <c r="M8" s="462"/>
      <c r="N8" s="129" t="s">
        <v>58</v>
      </c>
    </row>
    <row r="9" spans="1:14" x14ac:dyDescent="0.25">
      <c r="A9" s="208" t="s">
        <v>78</v>
      </c>
      <c r="B9" s="469" t="s">
        <v>95</v>
      </c>
      <c r="C9" s="470"/>
      <c r="D9" s="470"/>
      <c r="E9" s="470"/>
      <c r="F9" s="470"/>
      <c r="G9" s="470"/>
      <c r="H9" s="471"/>
      <c r="I9" s="214"/>
      <c r="J9" s="215"/>
      <c r="K9" s="148">
        <v>5000</v>
      </c>
      <c r="L9" s="217"/>
      <c r="M9" s="149">
        <v>15</v>
      </c>
      <c r="N9" s="219">
        <f>K9/M9</f>
        <v>333.33333333333331</v>
      </c>
    </row>
    <row r="10" spans="1:14" x14ac:dyDescent="0.25">
      <c r="A10" s="208" t="s">
        <v>77</v>
      </c>
      <c r="B10" s="469" t="s">
        <v>44</v>
      </c>
      <c r="C10" s="470"/>
      <c r="D10" s="470"/>
      <c r="E10" s="470"/>
      <c r="F10" s="470"/>
      <c r="G10" s="470"/>
      <c r="H10" s="471"/>
      <c r="I10" s="214"/>
      <c r="J10" s="215"/>
      <c r="K10" s="148">
        <v>2500</v>
      </c>
      <c r="L10" s="217"/>
      <c r="M10" s="149">
        <v>15</v>
      </c>
      <c r="N10" s="219">
        <f>K10/M10</f>
        <v>166.66666666666666</v>
      </c>
    </row>
    <row r="11" spans="1:14" x14ac:dyDescent="0.25">
      <c r="A11" s="208" t="s">
        <v>76</v>
      </c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1:14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1:14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1:14" ht="19.5" customHeight="1" x14ac:dyDescent="0.25">
      <c r="B14" s="477"/>
      <c r="C14" s="478"/>
      <c r="D14" s="478"/>
      <c r="E14" s="269"/>
      <c r="F14" s="173"/>
      <c r="G14" s="173"/>
      <c r="H14" s="174"/>
      <c r="I14" s="170"/>
      <c r="J14" s="171"/>
      <c r="K14" s="226"/>
      <c r="L14" s="223"/>
      <c r="M14" s="224"/>
      <c r="N14" s="255"/>
    </row>
    <row r="15" spans="1:14" ht="15.75" thickBot="1" x14ac:dyDescent="0.3">
      <c r="B15" s="469" t="s">
        <v>75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0.05</v>
      </c>
      <c r="M15" s="482"/>
      <c r="N15" s="205">
        <f>N47*L15</f>
        <v>5106.7205000000004</v>
      </c>
    </row>
    <row r="16" spans="1:14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5606.7205000000004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259" t="s">
        <v>2</v>
      </c>
      <c r="K20" s="266" t="s">
        <v>3</v>
      </c>
      <c r="L20" s="465" t="s">
        <v>72</v>
      </c>
      <c r="M20" s="462"/>
      <c r="N20" s="129" t="s">
        <v>58</v>
      </c>
    </row>
    <row r="21" spans="1:14" x14ac:dyDescent="0.25">
      <c r="B21" s="176" t="s">
        <v>192</v>
      </c>
      <c r="C21" s="228"/>
      <c r="D21" s="228"/>
      <c r="E21" s="228"/>
      <c r="F21" s="228"/>
      <c r="G21" s="228"/>
      <c r="H21" s="228"/>
      <c r="I21" s="215"/>
      <c r="J21" s="212" t="s">
        <v>2</v>
      </c>
      <c r="K21" s="229">
        <v>3</v>
      </c>
      <c r="L21" s="214"/>
      <c r="M21" s="147">
        <v>30000</v>
      </c>
      <c r="N21" s="275">
        <f>K21*M21</f>
        <v>90000</v>
      </c>
    </row>
    <row r="22" spans="1:14" x14ac:dyDescent="0.25">
      <c r="B22" s="176" t="s">
        <v>116</v>
      </c>
      <c r="C22" s="228"/>
      <c r="D22" s="228"/>
      <c r="E22" s="228"/>
      <c r="F22" s="228"/>
      <c r="G22" s="228"/>
      <c r="H22" s="228"/>
      <c r="I22" s="215"/>
      <c r="J22" s="212" t="s">
        <v>117</v>
      </c>
      <c r="K22" s="229">
        <v>1</v>
      </c>
      <c r="L22" s="214"/>
      <c r="M22" s="147">
        <v>33000</v>
      </c>
      <c r="N22" s="275">
        <f>K22*M22</f>
        <v>33000</v>
      </c>
    </row>
    <row r="23" spans="1:14" x14ac:dyDescent="0.25">
      <c r="B23" s="176" t="s">
        <v>118</v>
      </c>
      <c r="C23" s="228"/>
      <c r="D23" s="228"/>
      <c r="E23" s="228"/>
      <c r="F23" s="228"/>
      <c r="G23" s="228"/>
      <c r="H23" s="228"/>
      <c r="I23" s="215"/>
      <c r="J23" s="212" t="s">
        <v>117</v>
      </c>
      <c r="K23" s="229">
        <v>1</v>
      </c>
      <c r="L23" s="214"/>
      <c r="M23" s="147">
        <v>50000</v>
      </c>
      <c r="N23" s="275">
        <f t="shared" ref="N23" si="0">K23*M23</f>
        <v>50000</v>
      </c>
    </row>
    <row r="24" spans="1:14" x14ac:dyDescent="0.25">
      <c r="B24" s="176"/>
      <c r="C24" s="228"/>
      <c r="D24" s="228"/>
      <c r="E24" s="228"/>
      <c r="F24" s="228"/>
      <c r="G24" s="228"/>
      <c r="H24" s="228"/>
      <c r="I24" s="215"/>
      <c r="J24" s="212"/>
      <c r="K24" s="229"/>
      <c r="L24" s="214"/>
      <c r="M24" s="230"/>
      <c r="N24" s="231"/>
    </row>
    <row r="25" spans="1:14" ht="15.75" thickBot="1" x14ac:dyDescent="0.3">
      <c r="B25" s="486" t="s">
        <v>115</v>
      </c>
      <c r="C25" s="487"/>
      <c r="D25" s="487"/>
      <c r="E25" s="487"/>
      <c r="F25" s="487"/>
      <c r="G25" s="487"/>
      <c r="H25" s="487"/>
      <c r="I25" s="473"/>
      <c r="J25" s="87"/>
      <c r="K25" s="86"/>
      <c r="L25" s="488"/>
      <c r="M25" s="489"/>
      <c r="N25" s="85"/>
    </row>
    <row r="26" spans="1:14" ht="15.75" thickBot="1" x14ac:dyDescent="0.3">
      <c r="B26" s="483" t="s">
        <v>48</v>
      </c>
      <c r="C26" s="484"/>
      <c r="D26" s="484"/>
      <c r="E26" s="484"/>
      <c r="F26" s="484"/>
      <c r="G26" s="484"/>
      <c r="H26" s="484"/>
      <c r="I26" s="484"/>
      <c r="J26" s="484"/>
      <c r="K26" s="484"/>
      <c r="L26" s="484"/>
      <c r="M26" s="485"/>
      <c r="N26" s="276">
        <f>N21+N22+N23</f>
        <v>173000</v>
      </c>
    </row>
    <row r="27" spans="1:14" ht="15.75" customHeight="1" x14ac:dyDescent="0.25">
      <c r="B27" s="167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9"/>
    </row>
    <row r="28" spans="1:14" ht="15.75" customHeight="1" thickBot="1" x14ac:dyDescent="0.3">
      <c r="B28" s="190" t="s">
        <v>71</v>
      </c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2"/>
    </row>
    <row r="29" spans="1:14" ht="19.5" customHeight="1" x14ac:dyDescent="0.25">
      <c r="B29" s="490" t="s">
        <v>70</v>
      </c>
      <c r="C29" s="458"/>
      <c r="D29" s="458"/>
      <c r="E29" s="458"/>
      <c r="F29" s="458"/>
      <c r="G29" s="491"/>
      <c r="H29" s="137" t="s">
        <v>2</v>
      </c>
      <c r="I29" s="138" t="s">
        <v>69</v>
      </c>
      <c r="J29" s="257" t="s">
        <v>68</v>
      </c>
      <c r="K29" s="137" t="s">
        <v>67</v>
      </c>
      <c r="L29" s="492" t="s">
        <v>66</v>
      </c>
      <c r="M29" s="491"/>
      <c r="N29" s="140" t="s">
        <v>58</v>
      </c>
    </row>
    <row r="30" spans="1:14" x14ac:dyDescent="0.25">
      <c r="A30" s="208" t="s">
        <v>65</v>
      </c>
      <c r="B30" s="177"/>
      <c r="C30" s="260"/>
      <c r="D30" s="260"/>
      <c r="E30" s="260"/>
      <c r="F30" s="260"/>
      <c r="G30" s="260"/>
      <c r="H30" s="268"/>
      <c r="I30" s="226"/>
      <c r="J30" s="232"/>
      <c r="K30" s="226"/>
      <c r="L30" s="493"/>
      <c r="M30" s="494"/>
      <c r="N30" s="233"/>
    </row>
    <row r="31" spans="1:14" x14ac:dyDescent="0.25">
      <c r="B31" s="177"/>
      <c r="C31" s="178"/>
      <c r="D31" s="178"/>
      <c r="E31" s="178"/>
      <c r="F31" s="178"/>
      <c r="G31" s="178"/>
      <c r="H31" s="234"/>
      <c r="I31" s="226"/>
      <c r="J31" s="226"/>
      <c r="K31" s="226"/>
      <c r="L31" s="235"/>
      <c r="M31" s="236"/>
      <c r="N31" s="237"/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ht="15.75" thickBot="1" x14ac:dyDescent="0.3">
      <c r="B35" s="263"/>
      <c r="C35" s="264"/>
      <c r="D35" s="264"/>
      <c r="E35" s="264"/>
      <c r="F35" s="264"/>
      <c r="G35" s="264"/>
      <c r="H35" s="267"/>
      <c r="I35" s="267"/>
      <c r="J35" s="267"/>
      <c r="K35" s="267"/>
      <c r="L35" s="495"/>
      <c r="M35" s="496"/>
      <c r="N35" s="241"/>
    </row>
    <row r="36" spans="1:14" ht="15.75" thickBot="1" x14ac:dyDescent="0.3">
      <c r="B36" s="497" t="s">
        <v>48</v>
      </c>
      <c r="C36" s="498"/>
      <c r="D36" s="498"/>
      <c r="E36" s="498"/>
      <c r="F36" s="498"/>
      <c r="G36" s="498"/>
      <c r="H36" s="498"/>
      <c r="I36" s="498"/>
      <c r="J36" s="498"/>
      <c r="K36" s="498"/>
      <c r="L36" s="498"/>
      <c r="M36" s="499"/>
      <c r="N36" s="245">
        <f>N30+N31+N32+N33+N34</f>
        <v>0</v>
      </c>
    </row>
    <row r="37" spans="1:14" x14ac:dyDescent="0.25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9"/>
    </row>
    <row r="38" spans="1:14" x14ac:dyDescent="0.25">
      <c r="B38" s="190" t="s">
        <v>64</v>
      </c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2"/>
    </row>
    <row r="39" spans="1:14" ht="15.75" thickBot="1" x14ac:dyDescent="0.3">
      <c r="B39" s="194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9"/>
    </row>
    <row r="40" spans="1:14" ht="25.5" x14ac:dyDescent="0.25">
      <c r="B40" s="500" t="s">
        <v>63</v>
      </c>
      <c r="C40" s="501"/>
      <c r="D40" s="501"/>
      <c r="E40" s="501"/>
      <c r="F40" s="501"/>
      <c r="G40" s="501"/>
      <c r="H40" s="501"/>
      <c r="I40" s="137" t="s">
        <v>62</v>
      </c>
      <c r="J40" s="257" t="s">
        <v>61</v>
      </c>
      <c r="K40" s="138" t="s">
        <v>60</v>
      </c>
      <c r="L40" s="502" t="s">
        <v>59</v>
      </c>
      <c r="M40" s="503"/>
      <c r="N40" s="141" t="s">
        <v>58</v>
      </c>
    </row>
    <row r="41" spans="1:14" x14ac:dyDescent="0.25">
      <c r="A41" s="208" t="s">
        <v>57</v>
      </c>
      <c r="B41" s="180" t="s">
        <v>96</v>
      </c>
      <c r="C41" s="178"/>
      <c r="D41" s="178"/>
      <c r="E41" s="178"/>
      <c r="F41" s="178"/>
      <c r="G41" s="178"/>
      <c r="H41" s="178"/>
      <c r="I41" s="238">
        <f>K41/J41*100</f>
        <v>110415.57837837838</v>
      </c>
      <c r="J41" s="239">
        <v>185</v>
      </c>
      <c r="K41" s="163">
        <v>204268.82</v>
      </c>
      <c r="L41" s="181"/>
      <c r="M41" s="240">
        <v>2</v>
      </c>
      <c r="N41" s="241">
        <f>K41/M41</f>
        <v>102134.41</v>
      </c>
    </row>
    <row r="42" spans="1:14" x14ac:dyDescent="0.25">
      <c r="B42" s="180"/>
      <c r="C42" s="178"/>
      <c r="D42" s="178"/>
      <c r="E42" s="178"/>
      <c r="F42" s="178"/>
      <c r="G42" s="178"/>
      <c r="H42" s="178"/>
      <c r="I42" s="226"/>
      <c r="J42" s="242"/>
      <c r="K42" s="243"/>
      <c r="L42" s="181"/>
      <c r="M42" s="68"/>
      <c r="N42" s="241"/>
    </row>
    <row r="43" spans="1:14" x14ac:dyDescent="0.25">
      <c r="B43" s="180"/>
      <c r="C43" s="178"/>
      <c r="D43" s="178"/>
      <c r="E43" s="178"/>
      <c r="F43" s="178"/>
      <c r="G43" s="178"/>
      <c r="H43" s="178"/>
      <c r="I43" s="226"/>
      <c r="J43" s="242"/>
      <c r="K43" s="243"/>
      <c r="L43" s="181"/>
      <c r="M43" s="244"/>
      <c r="N43" s="241"/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261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61"/>
      <c r="M45" s="244"/>
      <c r="N45" s="241"/>
    </row>
    <row r="46" spans="1:14" ht="15.75" thickBot="1" x14ac:dyDescent="0.3">
      <c r="B46" s="504"/>
      <c r="C46" s="505"/>
      <c r="D46" s="505"/>
      <c r="E46" s="505"/>
      <c r="F46" s="505"/>
      <c r="G46" s="505"/>
      <c r="H46" s="505"/>
      <c r="I46" s="267"/>
      <c r="J46" s="267"/>
      <c r="K46" s="267"/>
      <c r="L46" s="495"/>
      <c r="M46" s="496"/>
      <c r="N46" s="241"/>
    </row>
    <row r="47" spans="1:14" ht="15.75" thickBot="1" x14ac:dyDescent="0.3">
      <c r="B47" s="483" t="s">
        <v>48</v>
      </c>
      <c r="C47" s="484"/>
      <c r="D47" s="484"/>
      <c r="E47" s="484"/>
      <c r="F47" s="484"/>
      <c r="G47" s="484"/>
      <c r="H47" s="484"/>
      <c r="I47" s="498"/>
      <c r="J47" s="498"/>
      <c r="K47" s="498"/>
      <c r="L47" s="498"/>
      <c r="M47" s="499"/>
      <c r="N47" s="245">
        <f>N41+N42+N43+N44+N45</f>
        <v>102134.41</v>
      </c>
    </row>
    <row r="48" spans="1:14" ht="15.75" thickBot="1" x14ac:dyDescent="0.3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9"/>
    </row>
    <row r="49" spans="1:15" ht="15.75" thickBot="1" x14ac:dyDescent="0.3">
      <c r="B49" s="483" t="s">
        <v>56</v>
      </c>
      <c r="C49" s="484"/>
      <c r="D49" s="484"/>
      <c r="E49" s="484"/>
      <c r="F49" s="484"/>
      <c r="G49" s="484"/>
      <c r="H49" s="484"/>
      <c r="I49" s="484"/>
      <c r="J49" s="484"/>
      <c r="K49" s="484"/>
      <c r="L49" s="484"/>
      <c r="M49" s="485"/>
      <c r="N49" s="204">
        <f>N16+N26+N36+N47</f>
        <v>280741.13049999997</v>
      </c>
    </row>
    <row r="50" spans="1:15" x14ac:dyDescent="0.25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9"/>
    </row>
    <row r="51" spans="1:15" x14ac:dyDescent="0.25">
      <c r="B51" s="190" t="s">
        <v>55</v>
      </c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2"/>
    </row>
    <row r="52" spans="1:15" ht="15.75" thickBot="1" x14ac:dyDescent="0.3">
      <c r="B52" s="194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9"/>
    </row>
    <row r="53" spans="1:15" x14ac:dyDescent="0.25">
      <c r="B53" s="460" t="s">
        <v>54</v>
      </c>
      <c r="C53" s="461"/>
      <c r="D53" s="461"/>
      <c r="E53" s="461"/>
      <c r="F53" s="461"/>
      <c r="G53" s="461"/>
      <c r="H53" s="461"/>
      <c r="I53" s="258"/>
      <c r="J53" s="265"/>
      <c r="K53" s="144" t="s">
        <v>53</v>
      </c>
      <c r="L53" s="510" t="s">
        <v>52</v>
      </c>
      <c r="M53" s="511"/>
      <c r="N53" s="146"/>
    </row>
    <row r="54" spans="1:15" x14ac:dyDescent="0.25">
      <c r="B54" s="512" t="s">
        <v>51</v>
      </c>
      <c r="C54" s="513"/>
      <c r="D54" s="513"/>
      <c r="E54" s="513"/>
      <c r="F54" s="513"/>
      <c r="G54" s="513"/>
      <c r="H54" s="513"/>
      <c r="I54" s="196"/>
      <c r="J54" s="197"/>
      <c r="K54" s="246">
        <v>0.2</v>
      </c>
      <c r="L54" s="506">
        <f>N49*K54</f>
        <v>56148.2261</v>
      </c>
      <c r="M54" s="507"/>
      <c r="N54" s="182"/>
    </row>
    <row r="55" spans="1:15" x14ac:dyDescent="0.25">
      <c r="B55" s="198" t="s">
        <v>50</v>
      </c>
      <c r="C55" s="199"/>
      <c r="D55" s="199"/>
      <c r="E55" s="199"/>
      <c r="F55" s="199"/>
      <c r="G55" s="199"/>
      <c r="H55" s="199"/>
      <c r="I55" s="196"/>
      <c r="J55" s="197"/>
      <c r="K55" s="246">
        <v>0.05</v>
      </c>
      <c r="L55" s="506">
        <f>N49*K55</f>
        <v>14037.056525</v>
      </c>
      <c r="M55" s="507"/>
      <c r="N55" s="182"/>
    </row>
    <row r="56" spans="1:15" ht="15.75" thickBot="1" x14ac:dyDescent="0.3">
      <c r="B56" s="200" t="s">
        <v>49</v>
      </c>
      <c r="C56" s="201"/>
      <c r="D56" s="201"/>
      <c r="E56" s="201"/>
      <c r="F56" s="201"/>
      <c r="G56" s="201"/>
      <c r="H56" s="201"/>
      <c r="I56" s="202"/>
      <c r="J56" s="203"/>
      <c r="K56" s="247">
        <v>0.05</v>
      </c>
      <c r="L56" s="508">
        <f>N49*K56</f>
        <v>14037.056525</v>
      </c>
      <c r="M56" s="509"/>
      <c r="N56" s="182"/>
    </row>
    <row r="57" spans="1:15" ht="15.75" thickBot="1" x14ac:dyDescent="0.3">
      <c r="B57" s="483" t="s">
        <v>48</v>
      </c>
      <c r="C57" s="484"/>
      <c r="D57" s="484"/>
      <c r="E57" s="484"/>
      <c r="F57" s="484"/>
      <c r="G57" s="484"/>
      <c r="H57" s="484"/>
      <c r="I57" s="484"/>
      <c r="J57" s="484"/>
      <c r="K57" s="484"/>
      <c r="L57" s="484"/>
      <c r="M57" s="485"/>
      <c r="N57" s="183">
        <f>L54+L55+L56</f>
        <v>84222.339149999985</v>
      </c>
    </row>
    <row r="58" spans="1:15" ht="15.75" thickBot="1" x14ac:dyDescent="0.3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9"/>
    </row>
    <row r="59" spans="1:15" ht="15.75" thickBot="1" x14ac:dyDescent="0.3">
      <c r="A59" s="208" t="s">
        <v>47</v>
      </c>
      <c r="B59" s="483" t="s">
        <v>46</v>
      </c>
      <c r="C59" s="484"/>
      <c r="D59" s="484"/>
      <c r="E59" s="484"/>
      <c r="F59" s="484"/>
      <c r="G59" s="484"/>
      <c r="H59" s="484"/>
      <c r="I59" s="484"/>
      <c r="J59" s="484"/>
      <c r="K59" s="484"/>
      <c r="L59" s="484"/>
      <c r="M59" s="485"/>
      <c r="N59" s="210">
        <f>N49+N57</f>
        <v>364963.46964999998</v>
      </c>
      <c r="O59" s="150"/>
    </row>
    <row r="76" ht="15" customHeight="1" x14ac:dyDescent="0.25"/>
    <row r="77" ht="30.75" customHeight="1" x14ac:dyDescent="0.25"/>
    <row r="78" ht="21.75" customHeight="1" x14ac:dyDescent="0.25"/>
    <row r="102" ht="15" customHeight="1" x14ac:dyDescent="0.25"/>
    <row r="103" ht="15" customHeight="1" x14ac:dyDescent="0.25"/>
    <row r="104" ht="24" customHeight="1" x14ac:dyDescent="0.25"/>
  </sheetData>
  <mergeCells count="43">
    <mergeCell ref="B2:N2"/>
    <mergeCell ref="C3:I3"/>
    <mergeCell ref="L3:M3"/>
    <mergeCell ref="B8:H8"/>
    <mergeCell ref="I8:J8"/>
    <mergeCell ref="L8:M8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46:H46"/>
    <mergeCell ref="L46:M46"/>
    <mergeCell ref="B20:I20"/>
    <mergeCell ref="L20:M20"/>
    <mergeCell ref="B25:I25"/>
    <mergeCell ref="L25:M25"/>
    <mergeCell ref="B26:M26"/>
    <mergeCell ref="B29:G29"/>
    <mergeCell ref="L29:M29"/>
    <mergeCell ref="L55:M55"/>
    <mergeCell ref="L56:M56"/>
    <mergeCell ref="B57:M57"/>
    <mergeCell ref="B59:M59"/>
    <mergeCell ref="C4:J4"/>
    <mergeCell ref="B47:M47"/>
    <mergeCell ref="B49:M49"/>
    <mergeCell ref="B53:H53"/>
    <mergeCell ref="L53:M53"/>
    <mergeCell ref="B54:H54"/>
    <mergeCell ref="L54:M54"/>
    <mergeCell ref="L30:M30"/>
    <mergeCell ref="L35:M35"/>
    <mergeCell ref="B36:M36"/>
    <mergeCell ref="B40:H40"/>
    <mergeCell ref="L40:M4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O105"/>
  <sheetViews>
    <sheetView zoomScale="78" zoomScaleNormal="78" workbookViewId="0">
      <selection activeCell="R40" sqref="R40"/>
    </sheetView>
  </sheetViews>
  <sheetFormatPr baseColWidth="10" defaultColWidth="11.42578125" defaultRowHeight="15" x14ac:dyDescent="0.25"/>
  <cols>
    <col min="1" max="1" width="8.85546875" style="33" customWidth="1"/>
    <col min="2" max="2" width="17" style="33" customWidth="1"/>
    <col min="3" max="5" width="11.42578125" style="33"/>
    <col min="6" max="6" width="14.42578125" style="33" customWidth="1"/>
    <col min="7" max="8" width="11.42578125" style="33"/>
    <col min="9" max="9" width="12.5703125" style="33" bestFit="1" customWidth="1"/>
    <col min="10" max="10" width="15.5703125" style="33" customWidth="1"/>
    <col min="11" max="11" width="17.5703125" style="33" bestFit="1" customWidth="1"/>
    <col min="12" max="13" width="11.42578125" style="33"/>
    <col min="14" max="14" width="17.42578125" style="33" customWidth="1"/>
    <col min="15" max="15" width="12" style="33" bestFit="1" customWidth="1"/>
    <col min="16" max="16384" width="11.42578125" style="33"/>
  </cols>
  <sheetData>
    <row r="2" spans="2:14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4" ht="15.75" thickBot="1" x14ac:dyDescent="0.3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2:14" ht="29.25" customHeight="1" thickBot="1" x14ac:dyDescent="0.3">
      <c r="B4" s="125" t="s">
        <v>24</v>
      </c>
      <c r="C4" s="466" t="s">
        <v>173</v>
      </c>
      <c r="D4" s="467"/>
      <c r="E4" s="467"/>
      <c r="F4" s="467"/>
      <c r="G4" s="467"/>
      <c r="H4" s="467"/>
      <c r="I4" s="467"/>
      <c r="J4" s="468"/>
      <c r="K4" s="124"/>
      <c r="L4" s="123" t="s">
        <v>7</v>
      </c>
      <c r="M4" s="122"/>
      <c r="N4" s="121">
        <v>20</v>
      </c>
    </row>
    <row r="5" spans="2:14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4" x14ac:dyDescent="0.25">
      <c r="B6" s="120" t="s">
        <v>81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8"/>
    </row>
    <row r="7" spans="2:14" ht="17.25" customHeight="1" thickBot="1" x14ac:dyDescent="0.3">
      <c r="B7" s="117"/>
      <c r="C7" s="51"/>
      <c r="D7" s="51"/>
      <c r="E7" s="51"/>
      <c r="F7" s="51"/>
      <c r="G7" s="51"/>
      <c r="H7" s="51"/>
      <c r="I7" s="96"/>
      <c r="J7" s="96"/>
      <c r="K7" s="51"/>
      <c r="L7" s="51"/>
      <c r="M7" s="51"/>
      <c r="N7" s="50"/>
    </row>
    <row r="8" spans="2:14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4" x14ac:dyDescent="0.25">
      <c r="B9" s="469"/>
      <c r="C9" s="470"/>
      <c r="D9" s="470"/>
      <c r="E9" s="470"/>
      <c r="F9" s="470"/>
      <c r="G9" s="470"/>
      <c r="H9" s="471"/>
      <c r="I9" s="90"/>
      <c r="J9" s="93"/>
      <c r="K9" s="115"/>
      <c r="L9" s="114"/>
      <c r="M9" s="113"/>
      <c r="N9" s="116"/>
    </row>
    <row r="10" spans="2:14" x14ac:dyDescent="0.25">
      <c r="B10" s="469"/>
      <c r="C10" s="470"/>
      <c r="D10" s="470"/>
      <c r="E10" s="470"/>
      <c r="F10" s="470"/>
      <c r="G10" s="470"/>
      <c r="H10" s="471"/>
      <c r="I10" s="90"/>
      <c r="J10" s="93"/>
      <c r="K10" s="115"/>
      <c r="L10" s="114"/>
      <c r="M10" s="113"/>
      <c r="N10" s="116"/>
    </row>
    <row r="11" spans="2:14" x14ac:dyDescent="0.25">
      <c r="B11" s="469"/>
      <c r="C11" s="470"/>
      <c r="D11" s="470"/>
      <c r="E11" s="470"/>
      <c r="F11" s="470"/>
      <c r="G11" s="470"/>
      <c r="H11" s="471"/>
      <c r="I11" s="90"/>
      <c r="J11" s="93"/>
      <c r="K11" s="115"/>
      <c r="L11" s="114"/>
      <c r="M11" s="113"/>
      <c r="N11" s="112"/>
    </row>
    <row r="12" spans="2:14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110"/>
      <c r="L12" s="474"/>
      <c r="M12" s="475"/>
      <c r="N12" s="111"/>
    </row>
    <row r="13" spans="2:14" x14ac:dyDescent="0.25">
      <c r="B13" s="469"/>
      <c r="C13" s="470"/>
      <c r="D13" s="470"/>
      <c r="E13" s="476"/>
      <c r="F13" s="470"/>
      <c r="G13" s="470"/>
      <c r="H13" s="471"/>
      <c r="I13" s="105"/>
      <c r="J13" s="104"/>
      <c r="K13" s="110"/>
      <c r="L13" s="103"/>
      <c r="M13" s="102"/>
      <c r="N13" s="109"/>
    </row>
    <row r="14" spans="2:14" ht="19.5" customHeight="1" x14ac:dyDescent="0.25">
      <c r="B14" s="477"/>
      <c r="C14" s="478"/>
      <c r="D14" s="478"/>
      <c r="E14" s="108"/>
      <c r="F14" s="107"/>
      <c r="G14" s="107"/>
      <c r="H14" s="106"/>
      <c r="I14" s="105"/>
      <c r="J14" s="104"/>
      <c r="K14" s="64"/>
      <c r="L14" s="103"/>
      <c r="M14" s="102"/>
      <c r="N14" s="101"/>
    </row>
    <row r="15" spans="2:14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00"/>
      <c r="L15" s="481">
        <v>0.1</v>
      </c>
      <c r="M15" s="482"/>
      <c r="N15" s="99">
        <f>N48*L15</f>
        <v>1021.344104122</v>
      </c>
    </row>
    <row r="16" spans="2:14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56">
        <f>SUM(N9:N15)</f>
        <v>1021.344104122</v>
      </c>
    </row>
    <row r="17" spans="1:15" x14ac:dyDescent="0.25">
      <c r="B17" s="98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5"/>
    </row>
    <row r="18" spans="1:15" x14ac:dyDescent="0.25">
      <c r="B18" s="55" t="s">
        <v>74</v>
      </c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3"/>
    </row>
    <row r="19" spans="1:15" ht="15.75" thickBot="1" x14ac:dyDescent="0.3">
      <c r="B19" s="52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0"/>
    </row>
    <row r="20" spans="1:15" x14ac:dyDescent="0.25">
      <c r="B20" s="514" t="s">
        <v>73</v>
      </c>
      <c r="C20" s="515"/>
      <c r="D20" s="515"/>
      <c r="E20" s="515"/>
      <c r="F20" s="515"/>
      <c r="G20" s="515"/>
      <c r="H20" s="515"/>
      <c r="I20" s="515"/>
      <c r="J20" s="127" t="s">
        <v>2</v>
      </c>
      <c r="K20" s="127" t="s">
        <v>3</v>
      </c>
      <c r="L20" s="515" t="s">
        <v>72</v>
      </c>
      <c r="M20" s="515"/>
      <c r="N20" s="129" t="s">
        <v>58</v>
      </c>
    </row>
    <row r="21" spans="1:15" x14ac:dyDescent="0.25">
      <c r="B21" s="519" t="s">
        <v>99</v>
      </c>
      <c r="C21" s="520"/>
      <c r="D21" s="520"/>
      <c r="E21" s="520"/>
      <c r="F21" s="520"/>
      <c r="G21" s="520"/>
      <c r="H21" s="520"/>
      <c r="I21" s="520"/>
      <c r="J21" s="82" t="s">
        <v>2</v>
      </c>
      <c r="K21" s="157">
        <v>0.2</v>
      </c>
      <c r="L21" s="154"/>
      <c r="M21" s="158">
        <v>21900</v>
      </c>
      <c r="N21" s="160">
        <f>K21*M21</f>
        <v>4380</v>
      </c>
    </row>
    <row r="22" spans="1:15" x14ac:dyDescent="0.25">
      <c r="B22" s="519" t="s">
        <v>98</v>
      </c>
      <c r="C22" s="520"/>
      <c r="D22" s="520"/>
      <c r="E22" s="520"/>
      <c r="F22" s="520"/>
      <c r="G22" s="520"/>
      <c r="H22" s="520"/>
      <c r="I22" s="520"/>
      <c r="J22" s="82" t="s">
        <v>2</v>
      </c>
      <c r="K22" s="157">
        <v>0.25</v>
      </c>
      <c r="L22" s="154"/>
      <c r="M22" s="158">
        <v>25200</v>
      </c>
      <c r="N22" s="160">
        <f>K22*M22</f>
        <v>6300</v>
      </c>
      <c r="O22" s="389"/>
    </row>
    <row r="23" spans="1:15" x14ac:dyDescent="0.25">
      <c r="B23" s="519" t="s">
        <v>100</v>
      </c>
      <c r="C23" s="520"/>
      <c r="D23" s="520"/>
      <c r="E23" s="520"/>
      <c r="F23" s="520"/>
      <c r="G23" s="520"/>
      <c r="H23" s="520"/>
      <c r="I23" s="520"/>
      <c r="J23" s="82" t="s">
        <v>7</v>
      </c>
      <c r="K23" s="157">
        <v>1</v>
      </c>
      <c r="L23" s="154"/>
      <c r="M23" s="158">
        <v>15000</v>
      </c>
      <c r="N23" s="160">
        <f>K23*M23</f>
        <v>15000</v>
      </c>
    </row>
    <row r="24" spans="1:15" x14ac:dyDescent="0.25">
      <c r="B24" s="521"/>
      <c r="C24" s="522"/>
      <c r="D24" s="522"/>
      <c r="E24" s="522"/>
      <c r="F24" s="522"/>
      <c r="G24" s="522"/>
      <c r="H24" s="522"/>
      <c r="I24" s="522"/>
      <c r="J24" s="82"/>
      <c r="K24" s="157"/>
      <c r="L24" s="154"/>
      <c r="M24" s="159"/>
      <c r="N24" s="161"/>
    </row>
    <row r="25" spans="1:15" x14ac:dyDescent="0.25">
      <c r="B25" s="523"/>
      <c r="C25" s="524"/>
      <c r="D25" s="524"/>
      <c r="E25" s="524"/>
      <c r="F25" s="524"/>
      <c r="G25" s="524"/>
      <c r="H25" s="524"/>
      <c r="I25" s="489"/>
      <c r="J25" s="82"/>
      <c r="K25" s="157"/>
      <c r="L25" s="154"/>
      <c r="M25" s="159"/>
      <c r="N25" s="161"/>
    </row>
    <row r="26" spans="1:15" ht="15.75" thickBot="1" x14ac:dyDescent="0.3">
      <c r="B26" s="516"/>
      <c r="C26" s="517"/>
      <c r="D26" s="517"/>
      <c r="E26" s="517"/>
      <c r="F26" s="517"/>
      <c r="G26" s="517"/>
      <c r="H26" s="517"/>
      <c r="I26" s="517"/>
      <c r="J26" s="152"/>
      <c r="K26" s="152"/>
      <c r="L26" s="518"/>
      <c r="M26" s="518"/>
      <c r="N26" s="153"/>
    </row>
    <row r="27" spans="1:15" ht="15.75" thickBot="1" x14ac:dyDescent="0.3">
      <c r="B27" s="497" t="s">
        <v>48</v>
      </c>
      <c r="C27" s="498"/>
      <c r="D27" s="498"/>
      <c r="E27" s="498"/>
      <c r="F27" s="498"/>
      <c r="G27" s="498"/>
      <c r="H27" s="498"/>
      <c r="I27" s="498"/>
      <c r="J27" s="498"/>
      <c r="K27" s="498"/>
      <c r="L27" s="498"/>
      <c r="M27" s="499"/>
      <c r="N27" s="99">
        <f>SUM(N21:N26)</f>
        <v>25680</v>
      </c>
    </row>
    <row r="28" spans="1:15" ht="15.75" customHeight="1" x14ac:dyDescent="0.25">
      <c r="B28" s="37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5"/>
    </row>
    <row r="29" spans="1:15" ht="15.75" customHeight="1" thickBot="1" x14ac:dyDescent="0.3">
      <c r="B29" s="55" t="s">
        <v>71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3"/>
    </row>
    <row r="30" spans="1:15" ht="19.5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5" x14ac:dyDescent="0.25">
      <c r="A31" s="33" t="s">
        <v>65</v>
      </c>
      <c r="B31" s="79"/>
      <c r="C31" s="83"/>
      <c r="D31" s="83"/>
      <c r="E31" s="83"/>
      <c r="F31" s="83"/>
      <c r="G31" s="83"/>
      <c r="H31" s="82"/>
      <c r="I31" s="64"/>
      <c r="J31" s="81"/>
      <c r="K31" s="64"/>
      <c r="L31" s="493"/>
      <c r="M31" s="494"/>
      <c r="N31" s="80"/>
    </row>
    <row r="32" spans="1:15" x14ac:dyDescent="0.25">
      <c r="B32" s="79"/>
      <c r="C32" s="65"/>
      <c r="D32" s="65"/>
      <c r="E32" s="65"/>
      <c r="F32" s="65"/>
      <c r="G32" s="65"/>
      <c r="H32" s="78"/>
      <c r="I32" s="64"/>
      <c r="J32" s="64"/>
      <c r="K32" s="64"/>
      <c r="L32" s="77"/>
      <c r="M32" s="76"/>
      <c r="N32" s="75"/>
    </row>
    <row r="33" spans="1:14" x14ac:dyDescent="0.25">
      <c r="B33" s="79"/>
      <c r="C33" s="65"/>
      <c r="D33" s="65"/>
      <c r="E33" s="65"/>
      <c r="F33" s="65"/>
      <c r="G33" s="65"/>
      <c r="H33" s="78"/>
      <c r="I33" s="64"/>
      <c r="J33" s="64"/>
      <c r="K33" s="64"/>
      <c r="L33" s="77"/>
      <c r="M33" s="76"/>
      <c r="N33" s="75"/>
    </row>
    <row r="34" spans="1:14" x14ac:dyDescent="0.25">
      <c r="B34" s="79"/>
      <c r="C34" s="65"/>
      <c r="D34" s="65"/>
      <c r="E34" s="65"/>
      <c r="F34" s="65"/>
      <c r="G34" s="65"/>
      <c r="H34" s="78"/>
      <c r="I34" s="64"/>
      <c r="J34" s="64"/>
      <c r="K34" s="64"/>
      <c r="L34" s="77"/>
      <c r="M34" s="76"/>
      <c r="N34" s="75"/>
    </row>
    <row r="35" spans="1:14" x14ac:dyDescent="0.25">
      <c r="B35" s="79"/>
      <c r="C35" s="65"/>
      <c r="D35" s="65"/>
      <c r="E35" s="65"/>
      <c r="F35" s="65"/>
      <c r="G35" s="65"/>
      <c r="H35" s="78"/>
      <c r="I35" s="64"/>
      <c r="J35" s="64"/>
      <c r="K35" s="64"/>
      <c r="L35" s="77"/>
      <c r="M35" s="76"/>
      <c r="N35" s="75"/>
    </row>
    <row r="36" spans="1:14" ht="15.75" thickBot="1" x14ac:dyDescent="0.3">
      <c r="B36" s="74"/>
      <c r="C36" s="73"/>
      <c r="D36" s="73"/>
      <c r="E36" s="73"/>
      <c r="F36" s="73"/>
      <c r="G36" s="73"/>
      <c r="H36" s="59"/>
      <c r="I36" s="59"/>
      <c r="J36" s="59"/>
      <c r="K36" s="59"/>
      <c r="L36" s="495"/>
      <c r="M36" s="496"/>
      <c r="N36" s="58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57">
        <f>N31+N32+N33+N34+N35</f>
        <v>0</v>
      </c>
    </row>
    <row r="38" spans="1:14" x14ac:dyDescent="0.25">
      <c r="B38" s="37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5"/>
    </row>
    <row r="39" spans="1:14" x14ac:dyDescent="0.25">
      <c r="B39" s="55" t="s">
        <v>64</v>
      </c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3"/>
    </row>
    <row r="40" spans="1:14" ht="15.75" thickBot="1" x14ac:dyDescent="0.3">
      <c r="B40" s="5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0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33" t="s">
        <v>57</v>
      </c>
      <c r="B42" s="66" t="s">
        <v>101</v>
      </c>
      <c r="C42" s="65"/>
      <c r="D42" s="65"/>
      <c r="E42" s="65"/>
      <c r="F42" s="65"/>
      <c r="G42" s="65"/>
      <c r="H42" s="65"/>
      <c r="I42" s="72">
        <f>K42/J42*100</f>
        <v>82811.68411799999</v>
      </c>
      <c r="J42" s="71">
        <v>185</v>
      </c>
      <c r="K42" s="70">
        <v>153201.61561829998</v>
      </c>
      <c r="L42" s="67"/>
      <c r="M42" s="69">
        <v>15</v>
      </c>
      <c r="N42" s="58">
        <f>K42/M42</f>
        <v>10213.44104122</v>
      </c>
    </row>
    <row r="43" spans="1:14" x14ac:dyDescent="0.25">
      <c r="B43" s="66"/>
      <c r="C43" s="65"/>
      <c r="D43" s="65"/>
      <c r="E43" s="65"/>
      <c r="F43" s="65"/>
      <c r="G43" s="65"/>
      <c r="H43" s="65"/>
      <c r="I43" s="64"/>
      <c r="J43" s="63"/>
      <c r="K43" s="62"/>
      <c r="L43" s="67"/>
      <c r="M43" s="68"/>
      <c r="N43" s="58"/>
    </row>
    <row r="44" spans="1:14" x14ac:dyDescent="0.25">
      <c r="B44" s="66"/>
      <c r="C44" s="65"/>
      <c r="D44" s="65"/>
      <c r="E44" s="65"/>
      <c r="F44" s="65"/>
      <c r="G44" s="65"/>
      <c r="H44" s="65"/>
      <c r="I44" s="64"/>
      <c r="J44" s="63"/>
      <c r="K44" s="62"/>
      <c r="L44" s="67"/>
      <c r="M44" s="60"/>
      <c r="N44" s="58"/>
    </row>
    <row r="45" spans="1:14" x14ac:dyDescent="0.25">
      <c r="B45" s="66"/>
      <c r="C45" s="65"/>
      <c r="D45" s="65"/>
      <c r="E45" s="65"/>
      <c r="F45" s="65"/>
      <c r="G45" s="65"/>
      <c r="H45" s="65"/>
      <c r="I45" s="64"/>
      <c r="J45" s="63"/>
      <c r="K45" s="62"/>
      <c r="L45" s="61"/>
      <c r="M45" s="60"/>
      <c r="N45" s="58"/>
    </row>
    <row r="46" spans="1:14" x14ac:dyDescent="0.25">
      <c r="B46" s="66"/>
      <c r="C46" s="65"/>
      <c r="D46" s="65"/>
      <c r="E46" s="65"/>
      <c r="F46" s="65"/>
      <c r="G46" s="65"/>
      <c r="H46" s="65"/>
      <c r="I46" s="64"/>
      <c r="J46" s="63"/>
      <c r="K46" s="62"/>
      <c r="L46" s="61"/>
      <c r="M46" s="60"/>
      <c r="N46" s="58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59"/>
      <c r="J47" s="59"/>
      <c r="K47" s="59"/>
      <c r="L47" s="495"/>
      <c r="M47" s="496"/>
      <c r="N47" s="58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57">
        <f>N42+N43+N44+N45+N46</f>
        <v>10213.44104122</v>
      </c>
    </row>
    <row r="49" spans="1:14" ht="15.75" thickBot="1" x14ac:dyDescent="0.3">
      <c r="B49" s="37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5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56">
        <f>N16+N27+N37+N48</f>
        <v>36914.785145342001</v>
      </c>
    </row>
    <row r="51" spans="1:14" x14ac:dyDescent="0.25">
      <c r="B51" s="37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5"/>
    </row>
    <row r="52" spans="1:14" x14ac:dyDescent="0.25">
      <c r="B52" s="55" t="s">
        <v>55</v>
      </c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3"/>
    </row>
    <row r="53" spans="1:14" ht="15.75" thickBot="1" x14ac:dyDescent="0.3">
      <c r="B53" s="52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0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3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47"/>
      <c r="J55" s="46"/>
      <c r="K55" s="45">
        <v>0.2</v>
      </c>
      <c r="L55" s="506">
        <f>N50*K55</f>
        <v>7382.9570290684005</v>
      </c>
      <c r="M55" s="507"/>
      <c r="N55" s="39"/>
    </row>
    <row r="56" spans="1:14" x14ac:dyDescent="0.25">
      <c r="B56" s="49" t="s">
        <v>50</v>
      </c>
      <c r="C56" s="48"/>
      <c r="D56" s="48"/>
      <c r="E56" s="48"/>
      <c r="F56" s="48"/>
      <c r="G56" s="48"/>
      <c r="H56" s="48"/>
      <c r="I56" s="47"/>
      <c r="J56" s="46"/>
      <c r="K56" s="45">
        <v>0.05</v>
      </c>
      <c r="L56" s="506">
        <f>N50*K56</f>
        <v>1845.7392572671001</v>
      </c>
      <c r="M56" s="507"/>
      <c r="N56" s="39"/>
    </row>
    <row r="57" spans="1:14" ht="15.75" thickBot="1" x14ac:dyDescent="0.3">
      <c r="B57" s="44" t="s">
        <v>49</v>
      </c>
      <c r="C57" s="43"/>
      <c r="D57" s="43"/>
      <c r="E57" s="43"/>
      <c r="F57" s="43"/>
      <c r="G57" s="43"/>
      <c r="H57" s="43"/>
      <c r="I57" s="42"/>
      <c r="J57" s="41"/>
      <c r="K57" s="40">
        <v>0.05</v>
      </c>
      <c r="L57" s="508">
        <f>N50*K57</f>
        <v>1845.7392572671001</v>
      </c>
      <c r="M57" s="509"/>
      <c r="N57" s="39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38">
        <f>L55+L56+L57</f>
        <v>11074.4355436026</v>
      </c>
    </row>
    <row r="59" spans="1:14" ht="15.75" thickBot="1" x14ac:dyDescent="0.3">
      <c r="B59" s="37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5"/>
    </row>
    <row r="60" spans="1:14" ht="15.75" thickBot="1" x14ac:dyDescent="0.3">
      <c r="A60" s="33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34">
        <f>N50+N58</f>
        <v>47989.220688944602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8">
    <mergeCell ref="B2:N2"/>
    <mergeCell ref="C3:I3"/>
    <mergeCell ref="L3:M3"/>
    <mergeCell ref="B8:H8"/>
    <mergeCell ref="I8:J8"/>
    <mergeCell ref="L8:M8"/>
    <mergeCell ref="C4:J4"/>
    <mergeCell ref="L31:M31"/>
    <mergeCell ref="L36:M36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30:G30"/>
    <mergeCell ref="L30:M30"/>
    <mergeCell ref="B20:I20"/>
    <mergeCell ref="L20:M20"/>
    <mergeCell ref="B26:I26"/>
    <mergeCell ref="L26:M26"/>
    <mergeCell ref="B27:M27"/>
    <mergeCell ref="B21:I21"/>
    <mergeCell ref="B22:I22"/>
    <mergeCell ref="B23:I23"/>
    <mergeCell ref="B24:I24"/>
    <mergeCell ref="B25:I25"/>
    <mergeCell ref="B37:M37"/>
    <mergeCell ref="B41:H41"/>
    <mergeCell ref="L41:M41"/>
    <mergeCell ref="L56:M56"/>
    <mergeCell ref="L57:M57"/>
    <mergeCell ref="B47:H47"/>
    <mergeCell ref="L47:M47"/>
    <mergeCell ref="B58:M58"/>
    <mergeCell ref="B60:M60"/>
    <mergeCell ref="B48:M48"/>
    <mergeCell ref="B50:M50"/>
    <mergeCell ref="B54:H54"/>
    <mergeCell ref="L54:M54"/>
    <mergeCell ref="B55:H55"/>
    <mergeCell ref="L55:M5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O105"/>
  <sheetViews>
    <sheetView zoomScale="78" zoomScaleNormal="78" workbookViewId="0">
      <selection activeCell="P51" sqref="P51"/>
    </sheetView>
  </sheetViews>
  <sheetFormatPr baseColWidth="10" defaultColWidth="11.42578125" defaultRowHeight="15" x14ac:dyDescent="0.25"/>
  <cols>
    <col min="1" max="1" width="8.85546875" style="334" customWidth="1"/>
    <col min="2" max="2" width="17" style="334" customWidth="1"/>
    <col min="3" max="5" width="11.42578125" style="334"/>
    <col min="6" max="6" width="14.42578125" style="334" customWidth="1"/>
    <col min="7" max="8" width="11.42578125" style="334"/>
    <col min="9" max="9" width="12.5703125" style="334" bestFit="1" customWidth="1"/>
    <col min="10" max="10" width="15.5703125" style="334" customWidth="1"/>
    <col min="11" max="11" width="17.5703125" style="334" bestFit="1" customWidth="1"/>
    <col min="12" max="13" width="11.42578125" style="334"/>
    <col min="14" max="14" width="17.42578125" style="334" customWidth="1"/>
    <col min="15" max="15" width="12" style="334" bestFit="1" customWidth="1"/>
    <col min="16" max="16384" width="11.42578125" style="334"/>
  </cols>
  <sheetData>
    <row r="2" spans="1:14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1:14" ht="15.75" thickBot="1" x14ac:dyDescent="0.3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1:14" ht="15.75" thickBot="1" x14ac:dyDescent="0.3">
      <c r="A4" s="334" t="s">
        <v>82</v>
      </c>
      <c r="B4" s="335" t="s">
        <v>85</v>
      </c>
      <c r="C4" s="320" t="s">
        <v>200</v>
      </c>
      <c r="D4" s="321"/>
      <c r="E4" s="321"/>
      <c r="F4" s="321"/>
      <c r="G4" s="321"/>
      <c r="H4" s="321"/>
      <c r="I4" s="321"/>
      <c r="J4" s="322"/>
      <c r="K4" s="377"/>
      <c r="L4" s="376" t="s">
        <v>135</v>
      </c>
      <c r="M4" s="337"/>
      <c r="N4" s="323">
        <v>1</v>
      </c>
    </row>
    <row r="5" spans="1:14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1:14" x14ac:dyDescent="0.25">
      <c r="B6" s="309" t="s">
        <v>81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1"/>
    </row>
    <row r="7" spans="1:14" ht="17.25" customHeight="1" thickBot="1" x14ac:dyDescent="0.3">
      <c r="B7" s="339"/>
      <c r="C7" s="312"/>
      <c r="D7" s="312"/>
      <c r="E7" s="312"/>
      <c r="F7" s="312"/>
      <c r="G7" s="312"/>
      <c r="H7" s="312"/>
      <c r="I7" s="313"/>
      <c r="J7" s="313"/>
      <c r="K7" s="312"/>
      <c r="L7" s="312"/>
      <c r="M7" s="312"/>
      <c r="N7" s="314"/>
    </row>
    <row r="8" spans="1:14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266" t="s">
        <v>79</v>
      </c>
      <c r="L8" s="465" t="s">
        <v>59</v>
      </c>
      <c r="M8" s="462"/>
      <c r="N8" s="129" t="s">
        <v>58</v>
      </c>
    </row>
    <row r="9" spans="1:14" x14ac:dyDescent="0.25">
      <c r="B9" s="469"/>
      <c r="C9" s="470"/>
      <c r="D9" s="470"/>
      <c r="E9" s="470"/>
      <c r="F9" s="470"/>
      <c r="G9" s="470"/>
      <c r="H9" s="471"/>
      <c r="I9" s="340"/>
      <c r="J9" s="341"/>
      <c r="K9" s="148"/>
      <c r="L9" s="343"/>
      <c r="M9" s="149"/>
      <c r="N9" s="345"/>
    </row>
    <row r="10" spans="1:14" x14ac:dyDescent="0.25">
      <c r="B10" s="469"/>
      <c r="C10" s="470"/>
      <c r="D10" s="470"/>
      <c r="E10" s="470"/>
      <c r="F10" s="470"/>
      <c r="G10" s="470"/>
      <c r="H10" s="471"/>
      <c r="I10" s="340"/>
      <c r="J10" s="341"/>
      <c r="K10" s="148"/>
      <c r="L10" s="343"/>
      <c r="M10" s="149"/>
      <c r="N10" s="345"/>
    </row>
    <row r="11" spans="1:14" x14ac:dyDescent="0.25">
      <c r="B11" s="469"/>
      <c r="C11" s="470"/>
      <c r="D11" s="470"/>
      <c r="E11" s="470"/>
      <c r="F11" s="470"/>
      <c r="G11" s="470"/>
      <c r="H11" s="471"/>
      <c r="I11" s="340"/>
      <c r="J11" s="341"/>
      <c r="K11" s="342"/>
      <c r="L11" s="343"/>
      <c r="M11" s="344"/>
      <c r="N11" s="346"/>
    </row>
    <row r="12" spans="1:14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347"/>
      <c r="L12" s="474"/>
      <c r="M12" s="475"/>
      <c r="N12" s="348"/>
    </row>
    <row r="13" spans="1:14" x14ac:dyDescent="0.25">
      <c r="B13" s="469"/>
      <c r="C13" s="470"/>
      <c r="D13" s="470"/>
      <c r="E13" s="476"/>
      <c r="F13" s="470"/>
      <c r="G13" s="470"/>
      <c r="H13" s="471"/>
      <c r="I13" s="294"/>
      <c r="J13" s="295"/>
      <c r="K13" s="347"/>
      <c r="L13" s="349"/>
      <c r="M13" s="350"/>
      <c r="N13" s="351"/>
    </row>
    <row r="14" spans="1:14" ht="19.5" customHeight="1" x14ac:dyDescent="0.25">
      <c r="B14" s="477"/>
      <c r="C14" s="478"/>
      <c r="D14" s="478"/>
      <c r="E14" s="296"/>
      <c r="F14" s="297"/>
      <c r="G14" s="297"/>
      <c r="H14" s="298"/>
      <c r="I14" s="294"/>
      <c r="J14" s="295"/>
      <c r="K14" s="352"/>
      <c r="L14" s="349"/>
      <c r="M14" s="350"/>
      <c r="N14" s="383"/>
    </row>
    <row r="15" spans="1:14" ht="15.75" thickBot="1" x14ac:dyDescent="0.3">
      <c r="B15" s="469" t="s">
        <v>75</v>
      </c>
      <c r="C15" s="470"/>
      <c r="D15" s="470"/>
      <c r="E15" s="470"/>
      <c r="F15" s="470"/>
      <c r="G15" s="470"/>
      <c r="H15" s="471"/>
      <c r="I15" s="479"/>
      <c r="J15" s="480"/>
      <c r="K15" s="299"/>
      <c r="L15" s="481">
        <v>0.1</v>
      </c>
      <c r="M15" s="482"/>
      <c r="N15" s="331">
        <f>N48*L15</f>
        <v>25193.154568342667</v>
      </c>
    </row>
    <row r="16" spans="1:14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330">
        <f>SUM(N9:N15)</f>
        <v>25193.154568342667</v>
      </c>
    </row>
    <row r="17" spans="2:14" x14ac:dyDescent="0.25">
      <c r="B17" s="353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3"/>
    </row>
    <row r="18" spans="2:14" x14ac:dyDescent="0.25">
      <c r="B18" s="315" t="s">
        <v>74</v>
      </c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7"/>
    </row>
    <row r="19" spans="2:14" ht="15.75" thickBot="1" x14ac:dyDescent="0.3">
      <c r="B19" s="318"/>
      <c r="C19" s="313"/>
      <c r="D19" s="313"/>
      <c r="E19" s="313"/>
      <c r="F19" s="313"/>
      <c r="G19" s="313"/>
      <c r="H19" s="313"/>
      <c r="I19" s="313"/>
      <c r="J19" s="312"/>
      <c r="K19" s="312"/>
      <c r="L19" s="312"/>
      <c r="M19" s="312"/>
      <c r="N19" s="314"/>
    </row>
    <row r="20" spans="2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259" t="s">
        <v>2</v>
      </c>
      <c r="K20" s="266" t="s">
        <v>3</v>
      </c>
      <c r="L20" s="465" t="s">
        <v>72</v>
      </c>
      <c r="M20" s="462"/>
      <c r="N20" s="129" t="s">
        <v>58</v>
      </c>
    </row>
    <row r="21" spans="2:14" x14ac:dyDescent="0.25">
      <c r="B21" s="301"/>
      <c r="C21" s="354"/>
      <c r="D21" s="354"/>
      <c r="E21" s="354"/>
      <c r="F21" s="354"/>
      <c r="G21" s="354"/>
      <c r="H21" s="354"/>
      <c r="I21" s="341"/>
      <c r="J21" s="338"/>
      <c r="K21" s="355"/>
      <c r="L21" s="340"/>
      <c r="M21" s="356"/>
      <c r="N21" s="357"/>
    </row>
    <row r="22" spans="2:14" x14ac:dyDescent="0.25">
      <c r="B22" s="301"/>
      <c r="C22" s="354"/>
      <c r="D22" s="354"/>
      <c r="E22" s="354"/>
      <c r="F22" s="354"/>
      <c r="G22" s="354"/>
      <c r="H22" s="354"/>
      <c r="I22" s="341"/>
      <c r="J22" s="338"/>
      <c r="K22" s="355"/>
      <c r="L22" s="340"/>
      <c r="M22" s="356"/>
      <c r="N22" s="357"/>
    </row>
    <row r="23" spans="2:14" x14ac:dyDescent="0.25">
      <c r="B23" s="301"/>
      <c r="C23" s="354"/>
      <c r="D23" s="354"/>
      <c r="E23" s="354"/>
      <c r="F23" s="354"/>
      <c r="G23" s="354"/>
      <c r="H23" s="354"/>
      <c r="I23" s="341"/>
      <c r="J23" s="338"/>
      <c r="K23" s="355"/>
      <c r="L23" s="340"/>
      <c r="M23" s="356"/>
      <c r="N23" s="357"/>
    </row>
    <row r="24" spans="2:14" x14ac:dyDescent="0.25">
      <c r="B24" s="301"/>
      <c r="C24" s="354"/>
      <c r="D24" s="354"/>
      <c r="E24" s="354"/>
      <c r="F24" s="354"/>
      <c r="G24" s="354"/>
      <c r="H24" s="354"/>
      <c r="I24" s="341"/>
      <c r="J24" s="338"/>
      <c r="K24" s="355"/>
      <c r="L24" s="340"/>
      <c r="M24" s="356"/>
      <c r="N24" s="357"/>
    </row>
    <row r="25" spans="2:14" x14ac:dyDescent="0.25">
      <c r="B25" s="301"/>
      <c r="C25" s="354"/>
      <c r="D25" s="354"/>
      <c r="E25" s="354"/>
      <c r="F25" s="354"/>
      <c r="G25" s="354"/>
      <c r="H25" s="354"/>
      <c r="I25" s="341"/>
      <c r="J25" s="338"/>
      <c r="K25" s="355"/>
      <c r="L25" s="340"/>
      <c r="M25" s="356"/>
      <c r="N25" s="357"/>
    </row>
    <row r="26" spans="2:14" ht="15.75" thickBot="1" x14ac:dyDescent="0.3">
      <c r="B26" s="486"/>
      <c r="C26" s="487"/>
      <c r="D26" s="487"/>
      <c r="E26" s="487"/>
      <c r="F26" s="487"/>
      <c r="G26" s="487"/>
      <c r="H26" s="487"/>
      <c r="I26" s="473"/>
      <c r="J26" s="300"/>
      <c r="K26" s="302"/>
      <c r="L26" s="488"/>
      <c r="M26" s="489"/>
      <c r="N26" s="303"/>
    </row>
    <row r="27" spans="2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358"/>
    </row>
    <row r="28" spans="2:14" ht="15.75" customHeight="1" x14ac:dyDescent="0.25">
      <c r="B28" s="291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3"/>
    </row>
    <row r="29" spans="2:14" ht="15.75" customHeight="1" thickBot="1" x14ac:dyDescent="0.3">
      <c r="B29" s="315" t="s">
        <v>71</v>
      </c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7"/>
    </row>
    <row r="30" spans="2:14" ht="19.5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257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2:14" x14ac:dyDescent="0.25">
      <c r="B31" s="304"/>
      <c r="C31" s="381"/>
      <c r="D31" s="381"/>
      <c r="E31" s="381"/>
      <c r="F31" s="381"/>
      <c r="G31" s="381"/>
      <c r="H31" s="380"/>
      <c r="I31" s="352"/>
      <c r="J31" s="359"/>
      <c r="K31" s="352"/>
      <c r="L31" s="493"/>
      <c r="M31" s="494"/>
      <c r="N31" s="360"/>
    </row>
    <row r="32" spans="2:14" x14ac:dyDescent="0.25">
      <c r="B32" s="304"/>
      <c r="C32" s="305"/>
      <c r="D32" s="305"/>
      <c r="E32" s="305"/>
      <c r="F32" s="305"/>
      <c r="G32" s="305"/>
      <c r="H32" s="361"/>
      <c r="I32" s="352"/>
      <c r="J32" s="352"/>
      <c r="K32" s="352"/>
      <c r="L32" s="362"/>
      <c r="M32" s="363"/>
      <c r="N32" s="364"/>
    </row>
    <row r="33" spans="2:14" x14ac:dyDescent="0.25">
      <c r="B33" s="304"/>
      <c r="C33" s="305"/>
      <c r="D33" s="305"/>
      <c r="E33" s="305"/>
      <c r="F33" s="305"/>
      <c r="G33" s="305"/>
      <c r="H33" s="361"/>
      <c r="I33" s="352"/>
      <c r="J33" s="352"/>
      <c r="K33" s="352"/>
      <c r="L33" s="362"/>
      <c r="M33" s="363"/>
      <c r="N33" s="364"/>
    </row>
    <row r="34" spans="2:14" x14ac:dyDescent="0.25">
      <c r="B34" s="304"/>
      <c r="C34" s="305"/>
      <c r="D34" s="305"/>
      <c r="E34" s="305"/>
      <c r="F34" s="305"/>
      <c r="G34" s="305"/>
      <c r="H34" s="361"/>
      <c r="I34" s="352"/>
      <c r="J34" s="352"/>
      <c r="K34" s="352"/>
      <c r="L34" s="362"/>
      <c r="M34" s="363"/>
      <c r="N34" s="364"/>
    </row>
    <row r="35" spans="2:14" x14ac:dyDescent="0.25">
      <c r="B35" s="304"/>
      <c r="C35" s="305"/>
      <c r="D35" s="305"/>
      <c r="E35" s="305"/>
      <c r="F35" s="305"/>
      <c r="G35" s="305"/>
      <c r="H35" s="361"/>
      <c r="I35" s="352"/>
      <c r="J35" s="352"/>
      <c r="K35" s="352"/>
      <c r="L35" s="362"/>
      <c r="M35" s="363"/>
      <c r="N35" s="364"/>
    </row>
    <row r="36" spans="2:14" ht="15.75" thickBot="1" x14ac:dyDescent="0.3">
      <c r="B36" s="378"/>
      <c r="C36" s="379"/>
      <c r="D36" s="379"/>
      <c r="E36" s="379"/>
      <c r="F36" s="379"/>
      <c r="G36" s="379"/>
      <c r="H36" s="306"/>
      <c r="I36" s="306"/>
      <c r="J36" s="306"/>
      <c r="K36" s="306"/>
      <c r="L36" s="495"/>
      <c r="M36" s="496"/>
      <c r="N36" s="368"/>
    </row>
    <row r="37" spans="2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373">
        <f>N31+N32+N33+N34+N35</f>
        <v>0</v>
      </c>
    </row>
    <row r="38" spans="2:14" x14ac:dyDescent="0.25">
      <c r="B38" s="291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3"/>
    </row>
    <row r="39" spans="2:14" x14ac:dyDescent="0.25">
      <c r="B39" s="315" t="s">
        <v>64</v>
      </c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7"/>
    </row>
    <row r="40" spans="2:14" ht="15.75" thickBot="1" x14ac:dyDescent="0.3">
      <c r="B40" s="319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4"/>
    </row>
    <row r="41" spans="2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257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2:14" x14ac:dyDescent="0.25">
      <c r="B42" s="307" t="s">
        <v>134</v>
      </c>
      <c r="E42" s="305"/>
      <c r="F42" s="305"/>
      <c r="G42" s="305"/>
      <c r="H42" s="305"/>
      <c r="I42" s="352">
        <v>102134.4104122</v>
      </c>
      <c r="J42" s="366">
        <v>185</v>
      </c>
      <c r="K42" s="163">
        <f>+J42*I42%</f>
        <v>188948.65926257</v>
      </c>
      <c r="L42" s="308">
        <v>1.5</v>
      </c>
      <c r="M42" s="367"/>
      <c r="N42" s="368">
        <f>+K42/L42</f>
        <v>125965.77284171333</v>
      </c>
    </row>
    <row r="43" spans="2:14" x14ac:dyDescent="0.25">
      <c r="B43" s="307" t="s">
        <v>134</v>
      </c>
      <c r="E43" s="305"/>
      <c r="F43" s="305"/>
      <c r="G43" s="305"/>
      <c r="H43" s="305"/>
      <c r="I43" s="352">
        <v>102134.4104122</v>
      </c>
      <c r="J43" s="366">
        <v>185</v>
      </c>
      <c r="K43" s="163">
        <f>+J43*I43%</f>
        <v>188948.65926257</v>
      </c>
      <c r="L43" s="308">
        <v>1.5</v>
      </c>
      <c r="M43" s="367"/>
      <c r="N43" s="368">
        <f>+K43/L43</f>
        <v>125965.77284171333</v>
      </c>
    </row>
    <row r="44" spans="2:14" x14ac:dyDescent="0.25">
      <c r="B44" s="307"/>
      <c r="C44" s="305"/>
      <c r="D44" s="305"/>
      <c r="E44" s="305"/>
      <c r="F44" s="305"/>
      <c r="G44" s="305"/>
      <c r="H44" s="305"/>
      <c r="I44" s="352"/>
      <c r="J44" s="369"/>
      <c r="K44" s="370"/>
      <c r="L44" s="308"/>
      <c r="M44" s="372"/>
      <c r="N44" s="368"/>
    </row>
    <row r="45" spans="2:14" x14ac:dyDescent="0.25">
      <c r="B45" s="307"/>
      <c r="C45" s="305"/>
      <c r="D45" s="305"/>
      <c r="E45" s="305"/>
      <c r="F45" s="305"/>
      <c r="G45" s="305"/>
      <c r="H45" s="305"/>
      <c r="I45" s="352"/>
      <c r="J45" s="369"/>
      <c r="K45" s="370"/>
      <c r="L45" s="382"/>
      <c r="M45" s="372"/>
      <c r="N45" s="368"/>
    </row>
    <row r="46" spans="2:14" x14ac:dyDescent="0.25">
      <c r="B46" s="307"/>
      <c r="C46" s="305"/>
      <c r="D46" s="305"/>
      <c r="E46" s="305"/>
      <c r="F46" s="305"/>
      <c r="G46" s="305"/>
      <c r="H46" s="305"/>
      <c r="I46" s="352"/>
      <c r="J46" s="369"/>
      <c r="K46" s="370"/>
      <c r="L46" s="382"/>
      <c r="M46" s="372"/>
      <c r="N46" s="368"/>
    </row>
    <row r="47" spans="2:14" ht="15.75" thickBot="1" x14ac:dyDescent="0.3">
      <c r="B47" s="504"/>
      <c r="C47" s="505"/>
      <c r="D47" s="505"/>
      <c r="E47" s="505"/>
      <c r="F47" s="505"/>
      <c r="G47" s="505"/>
      <c r="H47" s="505"/>
      <c r="I47" s="306"/>
      <c r="J47" s="306"/>
      <c r="K47" s="306"/>
      <c r="L47" s="495"/>
      <c r="M47" s="496"/>
      <c r="N47" s="368"/>
    </row>
    <row r="48" spans="2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373">
        <f>N42+N43+N44+N45+N46</f>
        <v>251931.54568342667</v>
      </c>
    </row>
    <row r="49" spans="1:15" ht="15.75" thickBot="1" x14ac:dyDescent="0.3">
      <c r="B49" s="291"/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3"/>
    </row>
    <row r="50" spans="1:15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330">
        <f>N16+N27+N37+N48</f>
        <v>277124.70025176933</v>
      </c>
    </row>
    <row r="51" spans="1:15" x14ac:dyDescent="0.25">
      <c r="B51" s="291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3"/>
    </row>
    <row r="52" spans="1:15" x14ac:dyDescent="0.25">
      <c r="B52" s="315" t="s">
        <v>55</v>
      </c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7"/>
    </row>
    <row r="53" spans="1:15" ht="15.75" thickBot="1" x14ac:dyDescent="0.3">
      <c r="B53" s="319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4"/>
    </row>
    <row r="54" spans="1:15" x14ac:dyDescent="0.25">
      <c r="B54" s="460" t="s">
        <v>54</v>
      </c>
      <c r="C54" s="461"/>
      <c r="D54" s="461"/>
      <c r="E54" s="461"/>
      <c r="F54" s="461"/>
      <c r="G54" s="461"/>
      <c r="H54" s="461"/>
      <c r="I54" s="258"/>
      <c r="J54" s="265"/>
      <c r="K54" s="144" t="s">
        <v>53</v>
      </c>
      <c r="L54" s="510" t="s">
        <v>52</v>
      </c>
      <c r="M54" s="511"/>
      <c r="N54" s="146"/>
    </row>
    <row r="55" spans="1:15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324"/>
      <c r="K55" s="374">
        <v>0.2</v>
      </c>
      <c r="L55" s="506">
        <f>N50*K55</f>
        <v>55424.940050353871</v>
      </c>
      <c r="M55" s="507"/>
      <c r="N55" s="182"/>
    </row>
    <row r="56" spans="1:15" x14ac:dyDescent="0.25">
      <c r="B56" s="325" t="s">
        <v>50</v>
      </c>
      <c r="C56" s="326"/>
      <c r="D56" s="326"/>
      <c r="E56" s="326"/>
      <c r="F56" s="326"/>
      <c r="G56" s="326"/>
      <c r="H56" s="326"/>
      <c r="I56" s="196"/>
      <c r="J56" s="324"/>
      <c r="K56" s="374">
        <v>0.05</v>
      </c>
      <c r="L56" s="506">
        <f>N50*K56</f>
        <v>13856.235012588468</v>
      </c>
      <c r="M56" s="507"/>
      <c r="N56" s="182"/>
    </row>
    <row r="57" spans="1:15" ht="15.75" thickBot="1" x14ac:dyDescent="0.3">
      <c r="B57" s="327" t="s">
        <v>49</v>
      </c>
      <c r="C57" s="328"/>
      <c r="D57" s="328"/>
      <c r="E57" s="328"/>
      <c r="F57" s="328"/>
      <c r="G57" s="328"/>
      <c r="H57" s="328"/>
      <c r="I57" s="202"/>
      <c r="J57" s="329"/>
      <c r="K57" s="375">
        <v>0.05</v>
      </c>
      <c r="L57" s="508">
        <f>N50*K57</f>
        <v>13856.235012588468</v>
      </c>
      <c r="M57" s="509"/>
      <c r="N57" s="182"/>
    </row>
    <row r="58" spans="1:15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83137.410075530803</v>
      </c>
    </row>
    <row r="59" spans="1:15" ht="15.75" thickBot="1" x14ac:dyDescent="0.3">
      <c r="B59" s="291"/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3"/>
    </row>
    <row r="60" spans="1:15" ht="15.75" thickBot="1" x14ac:dyDescent="0.3">
      <c r="A60" s="334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336">
        <f>N50+N58</f>
        <v>360262.11032730015</v>
      </c>
      <c r="O60" s="150"/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2">
    <mergeCell ref="L12:M12"/>
    <mergeCell ref="B13:H13"/>
    <mergeCell ref="B14:D14"/>
    <mergeCell ref="B15:H15"/>
    <mergeCell ref="B2:N2"/>
    <mergeCell ref="C3:I3"/>
    <mergeCell ref="L3:M3"/>
    <mergeCell ref="B8:H8"/>
    <mergeCell ref="I8:J8"/>
    <mergeCell ref="L8:M8"/>
    <mergeCell ref="B9:H9"/>
    <mergeCell ref="B10:H10"/>
    <mergeCell ref="B11:H11"/>
    <mergeCell ref="B12:H12"/>
    <mergeCell ref="I12:J12"/>
    <mergeCell ref="I15:J15"/>
    <mergeCell ref="L15:M15"/>
    <mergeCell ref="B47:H47"/>
    <mergeCell ref="L47:M47"/>
    <mergeCell ref="B20:I20"/>
    <mergeCell ref="L20:M20"/>
    <mergeCell ref="B26:I26"/>
    <mergeCell ref="L26:M26"/>
    <mergeCell ref="B27:M27"/>
    <mergeCell ref="B30:G30"/>
    <mergeCell ref="B16:M16"/>
    <mergeCell ref="L30:M30"/>
    <mergeCell ref="L31:M31"/>
    <mergeCell ref="L36:M36"/>
    <mergeCell ref="B37:M37"/>
    <mergeCell ref="B41:H41"/>
    <mergeCell ref="L41:M41"/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O107"/>
  <sheetViews>
    <sheetView zoomScale="78" zoomScaleNormal="78" workbookViewId="0">
      <selection activeCell="Q15" sqref="Q15"/>
    </sheetView>
  </sheetViews>
  <sheetFormatPr baseColWidth="10" defaultColWidth="11.42578125" defaultRowHeight="15" x14ac:dyDescent="0.25"/>
  <cols>
    <col min="1" max="1" width="8.85546875" style="334" customWidth="1"/>
    <col min="2" max="2" width="17" style="334" customWidth="1"/>
    <col min="3" max="5" width="11.42578125" style="334"/>
    <col min="6" max="6" width="14.42578125" style="334" customWidth="1"/>
    <col min="7" max="8" width="11.42578125" style="334"/>
    <col min="9" max="9" width="12.5703125" style="334" bestFit="1" customWidth="1"/>
    <col min="10" max="10" width="15.5703125" style="334" customWidth="1"/>
    <col min="11" max="11" width="17.5703125" style="334" bestFit="1" customWidth="1"/>
    <col min="12" max="12" width="11.42578125" style="334"/>
    <col min="13" max="13" width="13.140625" style="334" customWidth="1"/>
    <col min="14" max="14" width="17.42578125" style="334" customWidth="1"/>
    <col min="15" max="15" width="12" style="334" bestFit="1" customWidth="1"/>
    <col min="16" max="16384" width="11.42578125" style="334"/>
  </cols>
  <sheetData>
    <row r="2" spans="1:14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1:14" ht="15.75" thickBot="1" x14ac:dyDescent="0.3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1:14" ht="15.75" thickBot="1" x14ac:dyDescent="0.3">
      <c r="A4" s="334" t="s">
        <v>82</v>
      </c>
      <c r="B4" s="335" t="s">
        <v>131</v>
      </c>
      <c r="C4" s="320" t="s">
        <v>184</v>
      </c>
      <c r="D4" s="321"/>
      <c r="E4" s="321"/>
      <c r="F4" s="321"/>
      <c r="G4" s="321"/>
      <c r="H4" s="321"/>
      <c r="I4" s="321"/>
      <c r="J4" s="322"/>
      <c r="K4" s="377"/>
      <c r="L4" s="376" t="s">
        <v>135</v>
      </c>
      <c r="M4" s="337"/>
      <c r="N4" s="323">
        <v>1</v>
      </c>
    </row>
    <row r="5" spans="1:14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1:14" x14ac:dyDescent="0.25">
      <c r="B6" s="309" t="s">
        <v>81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1"/>
    </row>
    <row r="7" spans="1:14" ht="17.25" customHeight="1" thickBot="1" x14ac:dyDescent="0.3">
      <c r="B7" s="339"/>
      <c r="C7" s="312"/>
      <c r="D7" s="312"/>
      <c r="E7" s="312"/>
      <c r="F7" s="312"/>
      <c r="G7" s="312"/>
      <c r="H7" s="312"/>
      <c r="I7" s="313"/>
      <c r="J7" s="313"/>
      <c r="K7" s="312"/>
      <c r="L7" s="312"/>
      <c r="M7" s="312"/>
      <c r="N7" s="314"/>
    </row>
    <row r="8" spans="1:14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266" t="s">
        <v>79</v>
      </c>
      <c r="L8" s="465" t="s">
        <v>59</v>
      </c>
      <c r="M8" s="462"/>
      <c r="N8" s="129" t="s">
        <v>58</v>
      </c>
    </row>
    <row r="9" spans="1:14" x14ac:dyDescent="0.25">
      <c r="B9" s="469"/>
      <c r="C9" s="470"/>
      <c r="D9" s="470"/>
      <c r="E9" s="470"/>
      <c r="F9" s="470"/>
      <c r="G9" s="470"/>
      <c r="H9" s="471"/>
      <c r="I9" s="340"/>
      <c r="J9" s="341"/>
      <c r="K9" s="148"/>
      <c r="L9" s="343"/>
      <c r="M9" s="149"/>
      <c r="N9" s="345"/>
    </row>
    <row r="10" spans="1:14" x14ac:dyDescent="0.25">
      <c r="B10" s="469"/>
      <c r="C10" s="470"/>
      <c r="D10" s="470"/>
      <c r="E10" s="470"/>
      <c r="F10" s="470"/>
      <c r="G10" s="470"/>
      <c r="H10" s="471"/>
      <c r="I10" s="340"/>
      <c r="J10" s="341"/>
      <c r="K10" s="148"/>
      <c r="L10" s="343"/>
      <c r="M10" s="149"/>
      <c r="N10" s="345"/>
    </row>
    <row r="11" spans="1:14" x14ac:dyDescent="0.25">
      <c r="B11" s="469"/>
      <c r="C11" s="470"/>
      <c r="D11" s="470"/>
      <c r="E11" s="470"/>
      <c r="F11" s="470"/>
      <c r="G11" s="470"/>
      <c r="H11" s="471"/>
      <c r="I11" s="340"/>
      <c r="J11" s="341"/>
      <c r="K11" s="342"/>
      <c r="L11" s="343"/>
      <c r="M11" s="344"/>
      <c r="N11" s="346"/>
    </row>
    <row r="12" spans="1:14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347"/>
      <c r="L12" s="474"/>
      <c r="M12" s="475"/>
      <c r="N12" s="348"/>
    </row>
    <row r="13" spans="1:14" x14ac:dyDescent="0.25">
      <c r="B13" s="469"/>
      <c r="C13" s="470"/>
      <c r="D13" s="470"/>
      <c r="E13" s="476"/>
      <c r="F13" s="470"/>
      <c r="G13" s="470"/>
      <c r="H13" s="471"/>
      <c r="I13" s="294"/>
      <c r="J13" s="295"/>
      <c r="K13" s="347"/>
      <c r="L13" s="349"/>
      <c r="M13" s="350"/>
      <c r="N13" s="351"/>
    </row>
    <row r="14" spans="1:14" ht="19.5" customHeight="1" x14ac:dyDescent="0.25">
      <c r="B14" s="477"/>
      <c r="C14" s="478"/>
      <c r="D14" s="478"/>
      <c r="E14" s="296"/>
      <c r="F14" s="297"/>
      <c r="G14" s="297"/>
      <c r="H14" s="298"/>
      <c r="I14" s="294"/>
      <c r="J14" s="295"/>
      <c r="K14" s="352"/>
      <c r="L14" s="349"/>
      <c r="M14" s="350"/>
      <c r="N14" s="383"/>
    </row>
    <row r="15" spans="1:14" ht="15.75" thickBot="1" x14ac:dyDescent="0.3">
      <c r="B15" s="469" t="s">
        <v>75</v>
      </c>
      <c r="C15" s="470"/>
      <c r="D15" s="470"/>
      <c r="E15" s="470"/>
      <c r="F15" s="470"/>
      <c r="G15" s="470"/>
      <c r="H15" s="471"/>
      <c r="I15" s="479"/>
      <c r="J15" s="480"/>
      <c r="K15" s="299"/>
      <c r="L15" s="481">
        <v>0.05</v>
      </c>
      <c r="M15" s="482"/>
      <c r="N15" s="331">
        <f>N50*L15</f>
        <v>30833.333333333339</v>
      </c>
    </row>
    <row r="16" spans="1:14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330">
        <f>SUM(N9:N15)</f>
        <v>30833.333333333339</v>
      </c>
    </row>
    <row r="17" spans="2:14" x14ac:dyDescent="0.25">
      <c r="B17" s="353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3"/>
    </row>
    <row r="18" spans="2:14" x14ac:dyDescent="0.25">
      <c r="B18" s="315" t="s">
        <v>74</v>
      </c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7"/>
    </row>
    <row r="19" spans="2:14" ht="15.75" thickBot="1" x14ac:dyDescent="0.3">
      <c r="B19" s="318"/>
      <c r="C19" s="313"/>
      <c r="D19" s="313"/>
      <c r="E19" s="313"/>
      <c r="F19" s="313"/>
      <c r="G19" s="313"/>
      <c r="H19" s="313"/>
      <c r="I19" s="313"/>
      <c r="J19" s="312"/>
      <c r="K19" s="312"/>
      <c r="L19" s="312"/>
      <c r="M19" s="312"/>
      <c r="N19" s="314"/>
    </row>
    <row r="20" spans="2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259" t="s">
        <v>2</v>
      </c>
      <c r="K20" s="266" t="s">
        <v>3</v>
      </c>
      <c r="L20" s="465" t="s">
        <v>72</v>
      </c>
      <c r="M20" s="462"/>
      <c r="N20" s="129" t="s">
        <v>58</v>
      </c>
    </row>
    <row r="21" spans="2:14" x14ac:dyDescent="0.25">
      <c r="B21" s="301" t="s">
        <v>145</v>
      </c>
      <c r="C21" s="354"/>
      <c r="D21" s="354"/>
      <c r="E21" s="354"/>
      <c r="F21" s="354"/>
      <c r="G21" s="354"/>
      <c r="H21" s="354"/>
      <c r="I21" s="341"/>
      <c r="J21" s="338" t="s">
        <v>42</v>
      </c>
      <c r="K21" s="355">
        <f>0.05*0.7*4</f>
        <v>0.13999999999999999</v>
      </c>
      <c r="L21" s="527">
        <v>380000</v>
      </c>
      <c r="M21" s="528"/>
      <c r="N21" s="357">
        <f>+L21*K21</f>
        <v>53199.999999999993</v>
      </c>
    </row>
    <row r="22" spans="2:14" x14ac:dyDescent="0.25">
      <c r="B22" s="301" t="s">
        <v>144</v>
      </c>
      <c r="C22" s="338" t="s">
        <v>143</v>
      </c>
      <c r="D22" s="354"/>
      <c r="E22" s="354"/>
      <c r="F22" s="354"/>
      <c r="G22" s="354"/>
      <c r="H22" s="354"/>
      <c r="I22" s="341"/>
      <c r="J22" s="338" t="s">
        <v>2</v>
      </c>
      <c r="K22" s="355">
        <v>3</v>
      </c>
      <c r="L22" s="527">
        <v>29534.7</v>
      </c>
      <c r="M22" s="528"/>
      <c r="N22" s="357">
        <f>+L22*K22</f>
        <v>88604.1</v>
      </c>
    </row>
    <row r="23" spans="2:14" x14ac:dyDescent="0.25">
      <c r="B23" s="301" t="s">
        <v>142</v>
      </c>
      <c r="C23" s="354"/>
      <c r="D23" s="354"/>
      <c r="E23" s="354"/>
      <c r="F23" s="354"/>
      <c r="G23" s="354"/>
      <c r="H23" s="354"/>
      <c r="I23" s="341"/>
      <c r="J23" s="338" t="s">
        <v>141</v>
      </c>
      <c r="K23" s="343">
        <v>0.4</v>
      </c>
      <c r="L23" s="282"/>
      <c r="M23" s="277">
        <v>350</v>
      </c>
      <c r="N23" s="357">
        <f>+M23*K23</f>
        <v>140</v>
      </c>
    </row>
    <row r="24" spans="2:14" x14ac:dyDescent="0.25">
      <c r="B24" s="301" t="s">
        <v>140</v>
      </c>
      <c r="C24" s="354"/>
      <c r="D24" s="354"/>
      <c r="E24" s="354"/>
      <c r="F24" s="354"/>
      <c r="G24" s="354"/>
      <c r="H24" s="354"/>
      <c r="I24" s="341"/>
      <c r="J24" s="338" t="s">
        <v>41</v>
      </c>
      <c r="K24" s="355">
        <v>16</v>
      </c>
      <c r="L24" s="283"/>
      <c r="M24" s="280">
        <v>3400</v>
      </c>
      <c r="N24" s="357">
        <f>+M24*K24</f>
        <v>54400</v>
      </c>
    </row>
    <row r="25" spans="2:14" x14ac:dyDescent="0.25">
      <c r="B25" s="301" t="s">
        <v>139</v>
      </c>
      <c r="C25" s="354"/>
      <c r="D25" s="354"/>
      <c r="E25" s="354"/>
      <c r="F25" s="354"/>
      <c r="G25" s="354"/>
      <c r="H25" s="354"/>
      <c r="I25" s="341"/>
      <c r="J25" s="338" t="s">
        <v>41</v>
      </c>
      <c r="K25" s="355">
        <v>8</v>
      </c>
      <c r="L25" s="283"/>
      <c r="M25" s="280">
        <v>2900</v>
      </c>
      <c r="N25" s="357">
        <f>+M25*K25</f>
        <v>23200</v>
      </c>
    </row>
    <row r="26" spans="2:14" x14ac:dyDescent="0.25">
      <c r="B26" s="301" t="s">
        <v>138</v>
      </c>
      <c r="C26" s="354"/>
      <c r="D26" s="354"/>
      <c r="E26" s="354"/>
      <c r="F26" s="354"/>
      <c r="G26" s="354"/>
      <c r="H26" s="354"/>
      <c r="I26" s="341"/>
      <c r="J26" s="338" t="s">
        <v>41</v>
      </c>
      <c r="K26" s="355">
        <f>2.4*0.25</f>
        <v>0.6</v>
      </c>
      <c r="L26" s="283"/>
      <c r="M26" s="280">
        <v>180</v>
      </c>
      <c r="N26" s="357">
        <f>+M26*K26</f>
        <v>108</v>
      </c>
    </row>
    <row r="27" spans="2:14" x14ac:dyDescent="0.25">
      <c r="B27" s="486" t="s">
        <v>137</v>
      </c>
      <c r="C27" s="487"/>
      <c r="D27" s="487"/>
      <c r="E27" s="487"/>
      <c r="F27" s="487"/>
      <c r="G27" s="487"/>
      <c r="H27" s="487"/>
      <c r="I27" s="473"/>
      <c r="J27" s="296" t="s">
        <v>42</v>
      </c>
      <c r="K27" s="302">
        <f>0.03*2.4</f>
        <v>7.1999999999999995E-2</v>
      </c>
      <c r="L27" s="525">
        <v>145000</v>
      </c>
      <c r="M27" s="526"/>
      <c r="N27" s="357">
        <f>+L27*K27</f>
        <v>10440</v>
      </c>
    </row>
    <row r="28" spans="2:14" ht="15.75" thickBot="1" x14ac:dyDescent="0.3">
      <c r="B28" s="279" t="s">
        <v>136</v>
      </c>
      <c r="C28" s="288"/>
      <c r="D28" s="288"/>
      <c r="E28" s="288"/>
      <c r="F28" s="288"/>
      <c r="G28" s="288"/>
      <c r="H28" s="288"/>
      <c r="I28" s="288"/>
      <c r="J28" s="380" t="s">
        <v>7</v>
      </c>
      <c r="K28" s="352">
        <v>4</v>
      </c>
      <c r="L28" s="525">
        <v>25000</v>
      </c>
      <c r="M28" s="526"/>
      <c r="N28" s="385">
        <f>+L28*K28</f>
        <v>100000</v>
      </c>
    </row>
    <row r="29" spans="2:14" ht="15.75" thickBot="1" x14ac:dyDescent="0.3">
      <c r="B29" s="483" t="s">
        <v>48</v>
      </c>
      <c r="C29" s="484"/>
      <c r="D29" s="484"/>
      <c r="E29" s="484"/>
      <c r="F29" s="484"/>
      <c r="G29" s="484"/>
      <c r="H29" s="484"/>
      <c r="I29" s="484"/>
      <c r="J29" s="498"/>
      <c r="K29" s="498"/>
      <c r="L29" s="498"/>
      <c r="M29" s="499"/>
      <c r="N29" s="289">
        <f>+SUM(N21:N28)</f>
        <v>330092.09999999998</v>
      </c>
    </row>
    <row r="30" spans="2:14" ht="15.75" customHeight="1" x14ac:dyDescent="0.25">
      <c r="B30" s="291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3"/>
    </row>
    <row r="31" spans="2:14" ht="15.75" customHeight="1" thickBot="1" x14ac:dyDescent="0.3">
      <c r="B31" s="315" t="s">
        <v>71</v>
      </c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7"/>
    </row>
    <row r="32" spans="2:14" ht="19.5" customHeight="1" x14ac:dyDescent="0.25">
      <c r="B32" s="490" t="s">
        <v>70</v>
      </c>
      <c r="C32" s="458"/>
      <c r="D32" s="458"/>
      <c r="E32" s="458"/>
      <c r="F32" s="458"/>
      <c r="G32" s="491"/>
      <c r="H32" s="137" t="s">
        <v>2</v>
      </c>
      <c r="I32" s="138" t="s">
        <v>69</v>
      </c>
      <c r="J32" s="257" t="s">
        <v>68</v>
      </c>
      <c r="K32" s="137" t="s">
        <v>67</v>
      </c>
      <c r="L32" s="492" t="s">
        <v>66</v>
      </c>
      <c r="M32" s="491"/>
      <c r="N32" s="140" t="s">
        <v>58</v>
      </c>
    </row>
    <row r="33" spans="2:14" x14ac:dyDescent="0.25">
      <c r="B33" s="304"/>
      <c r="C33" s="381"/>
      <c r="D33" s="381"/>
      <c r="E33" s="381"/>
      <c r="F33" s="381"/>
      <c r="G33" s="381"/>
      <c r="H33" s="380"/>
      <c r="I33" s="352"/>
      <c r="J33" s="359"/>
      <c r="K33" s="352"/>
      <c r="L33" s="493"/>
      <c r="M33" s="494"/>
      <c r="N33" s="360"/>
    </row>
    <row r="34" spans="2:14" x14ac:dyDescent="0.25">
      <c r="B34" s="304"/>
      <c r="C34" s="305"/>
      <c r="D34" s="305"/>
      <c r="E34" s="305"/>
      <c r="F34" s="305"/>
      <c r="G34" s="305"/>
      <c r="H34" s="361"/>
      <c r="I34" s="352"/>
      <c r="J34" s="352"/>
      <c r="K34" s="352"/>
      <c r="L34" s="362"/>
      <c r="M34" s="363"/>
      <c r="N34" s="364"/>
    </row>
    <row r="35" spans="2:14" x14ac:dyDescent="0.25">
      <c r="B35" s="304"/>
      <c r="C35" s="305"/>
      <c r="D35" s="305"/>
      <c r="E35" s="305"/>
      <c r="F35" s="305"/>
      <c r="G35" s="305"/>
      <c r="H35" s="361"/>
      <c r="I35" s="352"/>
      <c r="J35" s="352"/>
      <c r="K35" s="352"/>
      <c r="L35" s="362"/>
      <c r="M35" s="363"/>
      <c r="N35" s="364"/>
    </row>
    <row r="36" spans="2:14" x14ac:dyDescent="0.25">
      <c r="B36" s="304"/>
      <c r="C36" s="305"/>
      <c r="D36" s="305"/>
      <c r="E36" s="305"/>
      <c r="F36" s="305"/>
      <c r="G36" s="305"/>
      <c r="H36" s="361"/>
      <c r="I36" s="352"/>
      <c r="J36" s="352"/>
      <c r="K36" s="352"/>
      <c r="L36" s="362"/>
      <c r="M36" s="363"/>
      <c r="N36" s="364"/>
    </row>
    <row r="37" spans="2:14" x14ac:dyDescent="0.25">
      <c r="B37" s="304"/>
      <c r="C37" s="305"/>
      <c r="D37" s="305"/>
      <c r="E37" s="305"/>
      <c r="F37" s="305"/>
      <c r="G37" s="305"/>
      <c r="H37" s="361"/>
      <c r="I37" s="352"/>
      <c r="J37" s="352"/>
      <c r="K37" s="352"/>
      <c r="L37" s="362"/>
      <c r="M37" s="363"/>
      <c r="N37" s="364"/>
    </row>
    <row r="38" spans="2:14" ht="15.75" thickBot="1" x14ac:dyDescent="0.3">
      <c r="B38" s="378"/>
      <c r="C38" s="379"/>
      <c r="D38" s="379"/>
      <c r="E38" s="379"/>
      <c r="F38" s="379"/>
      <c r="G38" s="379"/>
      <c r="H38" s="306"/>
      <c r="I38" s="306"/>
      <c r="J38" s="306"/>
      <c r="K38" s="306"/>
      <c r="L38" s="495"/>
      <c r="M38" s="496"/>
      <c r="N38" s="368"/>
    </row>
    <row r="39" spans="2:14" ht="15.75" thickBot="1" x14ac:dyDescent="0.3">
      <c r="B39" s="497" t="s">
        <v>48</v>
      </c>
      <c r="C39" s="498"/>
      <c r="D39" s="498"/>
      <c r="E39" s="498"/>
      <c r="F39" s="498"/>
      <c r="G39" s="498"/>
      <c r="H39" s="498"/>
      <c r="I39" s="498"/>
      <c r="J39" s="498"/>
      <c r="K39" s="498"/>
      <c r="L39" s="498"/>
      <c r="M39" s="499"/>
      <c r="N39" s="373">
        <f>N33+N34+N35+N36+N37</f>
        <v>0</v>
      </c>
    </row>
    <row r="40" spans="2:14" x14ac:dyDescent="0.25">
      <c r="B40" s="291"/>
      <c r="C40" s="292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3"/>
    </row>
    <row r="41" spans="2:14" x14ac:dyDescent="0.25">
      <c r="B41" s="315" t="s">
        <v>64</v>
      </c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7"/>
    </row>
    <row r="42" spans="2:14" ht="15.75" thickBot="1" x14ac:dyDescent="0.3">
      <c r="B42" s="319"/>
      <c r="C42" s="312"/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4"/>
    </row>
    <row r="43" spans="2:14" ht="25.5" x14ac:dyDescent="0.25">
      <c r="B43" s="500" t="s">
        <v>63</v>
      </c>
      <c r="C43" s="501"/>
      <c r="D43" s="501"/>
      <c r="E43" s="501"/>
      <c r="F43" s="501"/>
      <c r="G43" s="501"/>
      <c r="H43" s="501"/>
      <c r="I43" s="137" t="s">
        <v>62</v>
      </c>
      <c r="J43" s="257" t="s">
        <v>61</v>
      </c>
      <c r="K43" s="138" t="s">
        <v>60</v>
      </c>
      <c r="L43" s="502" t="s">
        <v>59</v>
      </c>
      <c r="M43" s="503"/>
      <c r="N43" s="141" t="s">
        <v>58</v>
      </c>
    </row>
    <row r="44" spans="2:14" x14ac:dyDescent="0.25">
      <c r="B44" s="307" t="s">
        <v>134</v>
      </c>
      <c r="E44" s="305"/>
      <c r="F44" s="305"/>
      <c r="G44" s="305"/>
      <c r="H44" s="305"/>
      <c r="I44" s="352">
        <v>50000</v>
      </c>
      <c r="J44" s="366">
        <v>185</v>
      </c>
      <c r="K44" s="163">
        <f>+J44*I44%</f>
        <v>92500</v>
      </c>
      <c r="L44" s="287"/>
      <c r="M44" s="367">
        <v>0.6</v>
      </c>
      <c r="N44" s="368">
        <f>+K44/M44</f>
        <v>154166.66666666669</v>
      </c>
    </row>
    <row r="45" spans="2:14" x14ac:dyDescent="0.25">
      <c r="B45" s="307" t="s">
        <v>208</v>
      </c>
      <c r="C45" s="305"/>
      <c r="D45" s="305"/>
      <c r="E45" s="305"/>
      <c r="F45" s="305"/>
      <c r="G45" s="305"/>
      <c r="H45" s="305"/>
      <c r="I45" s="352">
        <v>150000</v>
      </c>
      <c r="J45" s="366">
        <v>185</v>
      </c>
      <c r="K45" s="163">
        <f>+J45*I45%</f>
        <v>277500</v>
      </c>
      <c r="L45" s="308"/>
      <c r="M45" s="367">
        <v>0.6</v>
      </c>
      <c r="N45" s="368">
        <f>+K45/M45</f>
        <v>462500</v>
      </c>
    </row>
    <row r="46" spans="2:14" x14ac:dyDescent="0.25">
      <c r="B46" s="307"/>
      <c r="C46" s="305"/>
      <c r="D46" s="305"/>
      <c r="E46" s="305"/>
      <c r="F46" s="305"/>
      <c r="G46" s="305"/>
      <c r="H46" s="305"/>
      <c r="I46" s="352"/>
      <c r="J46" s="369"/>
      <c r="K46" s="370"/>
      <c r="L46" s="308"/>
      <c r="M46" s="372"/>
      <c r="N46" s="368"/>
    </row>
    <row r="47" spans="2:14" x14ac:dyDescent="0.25">
      <c r="B47" s="307"/>
      <c r="C47" s="305"/>
      <c r="D47" s="305"/>
      <c r="E47" s="305"/>
      <c r="F47" s="305"/>
      <c r="G47" s="305"/>
      <c r="H47" s="305"/>
      <c r="I47" s="352"/>
      <c r="J47" s="369"/>
      <c r="K47" s="370"/>
      <c r="L47" s="382"/>
      <c r="M47" s="372"/>
      <c r="N47" s="368"/>
    </row>
    <row r="48" spans="2:14" x14ac:dyDescent="0.25">
      <c r="B48" s="307"/>
      <c r="C48" s="305"/>
      <c r="D48" s="305"/>
      <c r="E48" s="305"/>
      <c r="F48" s="305"/>
      <c r="G48" s="305"/>
      <c r="H48" s="305"/>
      <c r="I48" s="352"/>
      <c r="J48" s="369"/>
      <c r="K48" s="370"/>
      <c r="L48" s="382"/>
      <c r="M48" s="372"/>
      <c r="N48" s="368"/>
    </row>
    <row r="49" spans="1:15" ht="15.75" thickBot="1" x14ac:dyDescent="0.3">
      <c r="B49" s="504"/>
      <c r="C49" s="505"/>
      <c r="D49" s="505"/>
      <c r="E49" s="505"/>
      <c r="F49" s="505"/>
      <c r="G49" s="505"/>
      <c r="H49" s="505"/>
      <c r="I49" s="306"/>
      <c r="J49" s="306"/>
      <c r="K49" s="306"/>
      <c r="L49" s="495"/>
      <c r="M49" s="496"/>
      <c r="N49" s="368"/>
    </row>
    <row r="50" spans="1:15" ht="15.75" thickBot="1" x14ac:dyDescent="0.3">
      <c r="B50" s="483" t="s">
        <v>48</v>
      </c>
      <c r="C50" s="484"/>
      <c r="D50" s="484"/>
      <c r="E50" s="484"/>
      <c r="F50" s="484"/>
      <c r="G50" s="484"/>
      <c r="H50" s="484"/>
      <c r="I50" s="498"/>
      <c r="J50" s="498"/>
      <c r="K50" s="498"/>
      <c r="L50" s="498"/>
      <c r="M50" s="499"/>
      <c r="N50" s="373">
        <f>N44+N45+N46+N47+N48</f>
        <v>616666.66666666674</v>
      </c>
    </row>
    <row r="51" spans="1:15" ht="15.75" thickBot="1" x14ac:dyDescent="0.3">
      <c r="B51" s="291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3"/>
    </row>
    <row r="52" spans="1:15" ht="15.75" thickBot="1" x14ac:dyDescent="0.3">
      <c r="B52" s="483" t="s">
        <v>56</v>
      </c>
      <c r="C52" s="484"/>
      <c r="D52" s="484"/>
      <c r="E52" s="484"/>
      <c r="F52" s="484"/>
      <c r="G52" s="484"/>
      <c r="H52" s="484"/>
      <c r="I52" s="484"/>
      <c r="J52" s="484"/>
      <c r="K52" s="484"/>
      <c r="L52" s="484"/>
      <c r="M52" s="485"/>
      <c r="N52" s="330">
        <f>N16+N29+N39+N50</f>
        <v>977592.10000000009</v>
      </c>
    </row>
    <row r="53" spans="1:15" x14ac:dyDescent="0.25">
      <c r="B53" s="291"/>
      <c r="C53" s="292"/>
      <c r="D53" s="292"/>
      <c r="E53" s="292"/>
      <c r="F53" s="292"/>
      <c r="G53" s="292"/>
      <c r="H53" s="292"/>
      <c r="I53" s="292"/>
      <c r="J53" s="292"/>
      <c r="K53" s="292"/>
      <c r="L53" s="292"/>
      <c r="M53" s="292"/>
      <c r="N53" s="293"/>
    </row>
    <row r="54" spans="1:15" x14ac:dyDescent="0.25">
      <c r="B54" s="315" t="s">
        <v>55</v>
      </c>
      <c r="C54" s="316"/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7"/>
    </row>
    <row r="55" spans="1:15" ht="15.75" thickBot="1" x14ac:dyDescent="0.3">
      <c r="B55" s="319"/>
      <c r="C55" s="312"/>
      <c r="D55" s="312"/>
      <c r="E55" s="312"/>
      <c r="F55" s="312"/>
      <c r="G55" s="312"/>
      <c r="H55" s="312"/>
      <c r="I55" s="312"/>
      <c r="J55" s="312"/>
      <c r="K55" s="312"/>
      <c r="L55" s="312"/>
      <c r="M55" s="312"/>
      <c r="N55" s="314"/>
    </row>
    <row r="56" spans="1:15" x14ac:dyDescent="0.25">
      <c r="B56" s="460" t="s">
        <v>54</v>
      </c>
      <c r="C56" s="461"/>
      <c r="D56" s="461"/>
      <c r="E56" s="461"/>
      <c r="F56" s="461"/>
      <c r="G56" s="461"/>
      <c r="H56" s="461"/>
      <c r="I56" s="258"/>
      <c r="J56" s="265"/>
      <c r="K56" s="144" t="s">
        <v>53</v>
      </c>
      <c r="L56" s="510" t="s">
        <v>52</v>
      </c>
      <c r="M56" s="511"/>
      <c r="N56" s="146"/>
    </row>
    <row r="57" spans="1:15" x14ac:dyDescent="0.25">
      <c r="B57" s="512" t="s">
        <v>51</v>
      </c>
      <c r="C57" s="513"/>
      <c r="D57" s="513"/>
      <c r="E57" s="513"/>
      <c r="F57" s="513"/>
      <c r="G57" s="513"/>
      <c r="H57" s="513"/>
      <c r="I57" s="196"/>
      <c r="J57" s="324"/>
      <c r="K57" s="374">
        <v>0.2</v>
      </c>
      <c r="L57" s="506">
        <f>N52*K57</f>
        <v>195518.42000000004</v>
      </c>
      <c r="M57" s="507"/>
      <c r="N57" s="182"/>
    </row>
    <row r="58" spans="1:15" x14ac:dyDescent="0.25">
      <c r="B58" s="325" t="s">
        <v>50</v>
      </c>
      <c r="C58" s="326"/>
      <c r="D58" s="326"/>
      <c r="E58" s="326"/>
      <c r="F58" s="326"/>
      <c r="G58" s="326"/>
      <c r="H58" s="326"/>
      <c r="I58" s="196"/>
      <c r="J58" s="324"/>
      <c r="K58" s="374">
        <v>0.05</v>
      </c>
      <c r="L58" s="506">
        <f>N52*K58</f>
        <v>48879.60500000001</v>
      </c>
      <c r="M58" s="507"/>
      <c r="N58" s="182"/>
    </row>
    <row r="59" spans="1:15" ht="15.75" thickBot="1" x14ac:dyDescent="0.3">
      <c r="B59" s="327" t="s">
        <v>49</v>
      </c>
      <c r="C59" s="328"/>
      <c r="D59" s="328"/>
      <c r="E59" s="328"/>
      <c r="F59" s="328"/>
      <c r="G59" s="328"/>
      <c r="H59" s="328"/>
      <c r="I59" s="202"/>
      <c r="J59" s="329"/>
      <c r="K59" s="375">
        <v>0.05</v>
      </c>
      <c r="L59" s="508">
        <f>N52*K59</f>
        <v>48879.60500000001</v>
      </c>
      <c r="M59" s="509"/>
      <c r="N59" s="182"/>
    </row>
    <row r="60" spans="1:15" ht="15.75" thickBot="1" x14ac:dyDescent="0.3">
      <c r="B60" s="483" t="s">
        <v>48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183">
        <f>L57+L58+L59</f>
        <v>293277.63000000006</v>
      </c>
    </row>
    <row r="61" spans="1:15" ht="15.75" thickBot="1" x14ac:dyDescent="0.3">
      <c r="B61" s="291"/>
      <c r="C61" s="292"/>
      <c r="D61" s="292"/>
      <c r="E61" s="292"/>
      <c r="F61" s="292"/>
      <c r="G61" s="292"/>
      <c r="H61" s="292"/>
      <c r="I61" s="292"/>
      <c r="J61" s="292"/>
      <c r="K61" s="292"/>
      <c r="L61" s="292"/>
      <c r="M61" s="292"/>
      <c r="N61" s="293"/>
    </row>
    <row r="62" spans="1:15" ht="15.75" thickBot="1" x14ac:dyDescent="0.3">
      <c r="A62" s="334" t="s">
        <v>47</v>
      </c>
      <c r="B62" s="483" t="s">
        <v>46</v>
      </c>
      <c r="C62" s="484"/>
      <c r="D62" s="484"/>
      <c r="E62" s="484"/>
      <c r="F62" s="484"/>
      <c r="G62" s="484"/>
      <c r="H62" s="484"/>
      <c r="I62" s="484"/>
      <c r="J62" s="484"/>
      <c r="K62" s="484"/>
      <c r="L62" s="484"/>
      <c r="M62" s="485"/>
      <c r="N62" s="336">
        <f>N52+N60</f>
        <v>1270869.7300000002</v>
      </c>
      <c r="O62" s="150"/>
    </row>
    <row r="79" ht="15" customHeight="1" x14ac:dyDescent="0.25"/>
    <row r="80" ht="30.75" customHeight="1" x14ac:dyDescent="0.25"/>
    <row r="81" ht="21.75" customHeight="1" x14ac:dyDescent="0.25"/>
    <row r="105" ht="15" customHeight="1" x14ac:dyDescent="0.25"/>
    <row r="106" ht="15" customHeight="1" x14ac:dyDescent="0.25"/>
    <row r="107" ht="24" customHeight="1" x14ac:dyDescent="0.25"/>
  </sheetData>
  <mergeCells count="45">
    <mergeCell ref="L12:M12"/>
    <mergeCell ref="B13:H13"/>
    <mergeCell ref="B14:D14"/>
    <mergeCell ref="B15:H15"/>
    <mergeCell ref="B2:N2"/>
    <mergeCell ref="C3:I3"/>
    <mergeCell ref="L3:M3"/>
    <mergeCell ref="B8:H8"/>
    <mergeCell ref="I8:J8"/>
    <mergeCell ref="L8:M8"/>
    <mergeCell ref="B9:H9"/>
    <mergeCell ref="B10:H10"/>
    <mergeCell ref="B11:H11"/>
    <mergeCell ref="B12:H12"/>
    <mergeCell ref="I12:J12"/>
    <mergeCell ref="I15:J15"/>
    <mergeCell ref="L15:M15"/>
    <mergeCell ref="B20:I20"/>
    <mergeCell ref="L20:M20"/>
    <mergeCell ref="B27:I27"/>
    <mergeCell ref="L27:M27"/>
    <mergeCell ref="B16:M16"/>
    <mergeCell ref="L21:M21"/>
    <mergeCell ref="L22:M22"/>
    <mergeCell ref="B56:H56"/>
    <mergeCell ref="L56:M56"/>
    <mergeCell ref="L33:M33"/>
    <mergeCell ref="L38:M38"/>
    <mergeCell ref="B39:M39"/>
    <mergeCell ref="L58:M58"/>
    <mergeCell ref="L59:M59"/>
    <mergeCell ref="B60:M60"/>
    <mergeCell ref="B62:M62"/>
    <mergeCell ref="L28:M28"/>
    <mergeCell ref="B57:H57"/>
    <mergeCell ref="L57:M57"/>
    <mergeCell ref="B43:H43"/>
    <mergeCell ref="L43:M43"/>
    <mergeCell ref="B49:H49"/>
    <mergeCell ref="L49:M49"/>
    <mergeCell ref="B32:G32"/>
    <mergeCell ref="L32:M32"/>
    <mergeCell ref="B29:M29"/>
    <mergeCell ref="B50:M50"/>
    <mergeCell ref="B52:M5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O105"/>
  <sheetViews>
    <sheetView zoomScale="78" zoomScaleNormal="78" workbookViewId="0">
      <selection activeCell="O44" sqref="O44"/>
    </sheetView>
  </sheetViews>
  <sheetFormatPr baseColWidth="10" defaultColWidth="11.42578125" defaultRowHeight="15" x14ac:dyDescent="0.25"/>
  <cols>
    <col min="1" max="1" width="8.85546875" style="334" customWidth="1"/>
    <col min="2" max="2" width="17" style="334" customWidth="1"/>
    <col min="3" max="5" width="11.42578125" style="334"/>
    <col min="6" max="6" width="14.42578125" style="334" customWidth="1"/>
    <col min="7" max="7" width="11.42578125" style="334"/>
    <col min="8" max="8" width="14.140625" style="334" customWidth="1"/>
    <col min="9" max="9" width="12.5703125" style="334" bestFit="1" customWidth="1"/>
    <col min="10" max="10" width="15.5703125" style="334" customWidth="1"/>
    <col min="11" max="11" width="17.5703125" style="334" bestFit="1" customWidth="1"/>
    <col min="12" max="13" width="11.42578125" style="334"/>
    <col min="14" max="14" width="17.42578125" style="334" customWidth="1"/>
    <col min="15" max="15" width="12" style="334" bestFit="1" customWidth="1"/>
    <col min="16" max="16384" width="11.42578125" style="334"/>
  </cols>
  <sheetData>
    <row r="2" spans="1:14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1:14" x14ac:dyDescent="0.25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1:14" ht="44.25" customHeight="1" thickBot="1" x14ac:dyDescent="0.3">
      <c r="A4" s="334" t="s">
        <v>82</v>
      </c>
      <c r="B4" s="335" t="s">
        <v>132</v>
      </c>
      <c r="C4" s="529" t="s">
        <v>196</v>
      </c>
      <c r="D4" s="530"/>
      <c r="E4" s="530"/>
      <c r="F4" s="530"/>
      <c r="G4" s="530"/>
      <c r="H4" s="530"/>
      <c r="I4" s="530"/>
      <c r="J4" s="530"/>
      <c r="K4" s="531"/>
      <c r="L4" s="376" t="s">
        <v>167</v>
      </c>
      <c r="M4" s="337"/>
      <c r="N4" s="323">
        <v>1</v>
      </c>
    </row>
    <row r="5" spans="1:14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1:14" x14ac:dyDescent="0.25">
      <c r="B6" s="309" t="s">
        <v>81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1"/>
    </row>
    <row r="7" spans="1:14" ht="17.25" customHeight="1" thickBot="1" x14ac:dyDescent="0.3">
      <c r="B7" s="339"/>
      <c r="C7" s="312"/>
      <c r="D7" s="312"/>
      <c r="E7" s="312"/>
      <c r="F7" s="312"/>
      <c r="G7" s="312"/>
      <c r="H7" s="312"/>
      <c r="I7" s="313"/>
      <c r="J7" s="313"/>
      <c r="K7" s="312"/>
      <c r="L7" s="312"/>
      <c r="M7" s="312"/>
      <c r="N7" s="314"/>
    </row>
    <row r="8" spans="1:14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266" t="s">
        <v>79</v>
      </c>
      <c r="L8" s="465" t="s">
        <v>59</v>
      </c>
      <c r="M8" s="462"/>
      <c r="N8" s="129" t="s">
        <v>58</v>
      </c>
    </row>
    <row r="9" spans="1:14" x14ac:dyDescent="0.25">
      <c r="I9" s="340"/>
      <c r="J9" s="341"/>
      <c r="K9" s="148"/>
      <c r="L9" s="343"/>
      <c r="M9" s="149"/>
      <c r="N9" s="345"/>
    </row>
    <row r="10" spans="1:14" x14ac:dyDescent="0.25">
      <c r="I10" s="340"/>
      <c r="J10" s="341"/>
      <c r="K10" s="148"/>
      <c r="L10" s="343"/>
      <c r="M10" s="149"/>
      <c r="N10" s="345"/>
    </row>
    <row r="11" spans="1:14" x14ac:dyDescent="0.25">
      <c r="B11" s="469"/>
      <c r="C11" s="470"/>
      <c r="D11" s="470"/>
      <c r="E11" s="470"/>
      <c r="F11" s="470"/>
      <c r="G11" s="470"/>
      <c r="H11" s="471"/>
      <c r="I11" s="340"/>
      <c r="J11" s="341"/>
      <c r="K11" s="342"/>
      <c r="L11" s="343"/>
      <c r="M11" s="344"/>
      <c r="N11" s="346"/>
    </row>
    <row r="12" spans="1:14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347"/>
      <c r="L12" s="474"/>
      <c r="M12" s="475"/>
      <c r="N12" s="348"/>
    </row>
    <row r="13" spans="1:14" x14ac:dyDescent="0.25">
      <c r="B13" s="469"/>
      <c r="C13" s="470"/>
      <c r="D13" s="470"/>
      <c r="E13" s="476"/>
      <c r="F13" s="470"/>
      <c r="G13" s="470"/>
      <c r="H13" s="471"/>
      <c r="I13" s="294"/>
      <c r="J13" s="295"/>
      <c r="K13" s="347"/>
      <c r="L13" s="349"/>
      <c r="M13" s="350"/>
      <c r="N13" s="351"/>
    </row>
    <row r="14" spans="1:14" ht="19.5" customHeight="1" x14ac:dyDescent="0.25">
      <c r="B14" s="477"/>
      <c r="C14" s="478"/>
      <c r="D14" s="478"/>
      <c r="E14" s="296"/>
      <c r="F14" s="297"/>
      <c r="G14" s="297"/>
      <c r="H14" s="298"/>
      <c r="I14" s="294"/>
      <c r="J14" s="295"/>
      <c r="K14" s="352"/>
      <c r="L14" s="349"/>
      <c r="M14" s="350"/>
      <c r="N14" s="383"/>
    </row>
    <row r="15" spans="1:14" ht="15.75" thickBot="1" x14ac:dyDescent="0.3">
      <c r="B15" s="469" t="s">
        <v>75</v>
      </c>
      <c r="C15" s="470"/>
      <c r="D15" s="470"/>
      <c r="E15" s="470"/>
      <c r="F15" s="470"/>
      <c r="G15" s="470"/>
      <c r="H15" s="471"/>
      <c r="I15" s="479"/>
      <c r="J15" s="480"/>
      <c r="K15" s="299"/>
      <c r="L15" s="481">
        <v>0.05</v>
      </c>
      <c r="M15" s="482"/>
      <c r="N15" s="331">
        <f>N48*L15</f>
        <v>4723.71648156425</v>
      </c>
    </row>
    <row r="16" spans="1:14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330">
        <f>SUM(N9:N15)</f>
        <v>4723.71648156425</v>
      </c>
    </row>
    <row r="17" spans="2:14" x14ac:dyDescent="0.25">
      <c r="B17" s="353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3"/>
    </row>
    <row r="18" spans="2:14" x14ac:dyDescent="0.25">
      <c r="B18" s="315" t="s">
        <v>74</v>
      </c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7"/>
    </row>
    <row r="19" spans="2:14" ht="15.75" thickBot="1" x14ac:dyDescent="0.3">
      <c r="B19" s="318"/>
      <c r="C19" s="313"/>
      <c r="D19" s="313"/>
      <c r="E19" s="313"/>
      <c r="F19" s="313"/>
      <c r="G19" s="313"/>
      <c r="H19" s="313"/>
      <c r="I19" s="313"/>
      <c r="J19" s="312"/>
      <c r="K19" s="312"/>
      <c r="L19" s="312"/>
      <c r="M19" s="312"/>
      <c r="N19" s="314"/>
    </row>
    <row r="20" spans="2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259" t="s">
        <v>2</v>
      </c>
      <c r="K20" s="266" t="s">
        <v>3</v>
      </c>
      <c r="L20" s="465" t="s">
        <v>72</v>
      </c>
      <c r="M20" s="462"/>
      <c r="N20" s="129" t="s">
        <v>58</v>
      </c>
    </row>
    <row r="21" spans="2:14" x14ac:dyDescent="0.25">
      <c r="B21" s="469" t="s">
        <v>193</v>
      </c>
      <c r="C21" s="470"/>
      <c r="D21" s="470"/>
      <c r="E21" s="470"/>
      <c r="F21" s="470"/>
      <c r="G21" s="470"/>
      <c r="H21" s="470"/>
      <c r="I21" s="471"/>
      <c r="J21" s="338" t="s">
        <v>2</v>
      </c>
      <c r="K21" s="355">
        <v>1</v>
      </c>
      <c r="L21" s="340"/>
      <c r="M21" s="147">
        <v>900000</v>
      </c>
      <c r="N21" s="357">
        <f>+M21*K21</f>
        <v>900000</v>
      </c>
    </row>
    <row r="22" spans="2:14" x14ac:dyDescent="0.25">
      <c r="B22" s="469" t="s">
        <v>194</v>
      </c>
      <c r="C22" s="470"/>
      <c r="D22" s="470"/>
      <c r="E22" s="470"/>
      <c r="F22" s="470"/>
      <c r="G22" s="470"/>
      <c r="H22" s="470"/>
      <c r="I22" s="471"/>
      <c r="J22" s="338" t="s">
        <v>10</v>
      </c>
      <c r="K22" s="355">
        <v>1</v>
      </c>
      <c r="L22" s="340"/>
      <c r="M22" s="147">
        <v>800000</v>
      </c>
      <c r="N22" s="357">
        <f>+M22*K22</f>
        <v>800000</v>
      </c>
    </row>
    <row r="23" spans="2:14" x14ac:dyDescent="0.25">
      <c r="B23" s="301" t="s">
        <v>195</v>
      </c>
      <c r="C23" s="354"/>
      <c r="D23" s="354"/>
      <c r="E23" s="354"/>
      <c r="F23" s="354"/>
      <c r="G23" s="354"/>
      <c r="H23" s="354"/>
      <c r="I23" s="341"/>
      <c r="J23" s="338"/>
      <c r="K23" s="355"/>
      <c r="L23" s="340"/>
      <c r="M23" s="356"/>
      <c r="N23" s="357"/>
    </row>
    <row r="24" spans="2:14" x14ac:dyDescent="0.25">
      <c r="B24" s="301"/>
      <c r="C24" s="354"/>
      <c r="D24" s="354"/>
      <c r="E24" s="354"/>
      <c r="F24" s="354"/>
      <c r="G24" s="354"/>
      <c r="H24" s="354"/>
      <c r="I24" s="341"/>
      <c r="J24" s="338"/>
      <c r="K24" s="355"/>
      <c r="L24" s="340"/>
      <c r="M24" s="356"/>
      <c r="N24" s="357"/>
    </row>
    <row r="25" spans="2:14" x14ac:dyDescent="0.25">
      <c r="B25" s="301"/>
      <c r="C25" s="354"/>
      <c r="D25" s="354"/>
      <c r="E25" s="354"/>
      <c r="F25" s="354"/>
      <c r="G25" s="354"/>
      <c r="H25" s="354"/>
      <c r="I25" s="341"/>
      <c r="J25" s="338"/>
      <c r="K25" s="355"/>
      <c r="L25" s="340"/>
      <c r="M25" s="356"/>
      <c r="N25" s="357"/>
    </row>
    <row r="26" spans="2:14" ht="15.75" thickBot="1" x14ac:dyDescent="0.3">
      <c r="B26" s="486"/>
      <c r="C26" s="487"/>
      <c r="D26" s="487"/>
      <c r="E26" s="487"/>
      <c r="F26" s="487"/>
      <c r="G26" s="487"/>
      <c r="H26" s="487"/>
      <c r="I26" s="473"/>
      <c r="J26" s="300"/>
      <c r="K26" s="302"/>
      <c r="L26" s="488"/>
      <c r="M26" s="489"/>
      <c r="N26" s="303"/>
    </row>
    <row r="27" spans="2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358">
        <f>+N22+N21</f>
        <v>1700000</v>
      </c>
    </row>
    <row r="28" spans="2:14" ht="15.75" customHeight="1" x14ac:dyDescent="0.25">
      <c r="B28" s="291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3"/>
    </row>
    <row r="29" spans="2:14" ht="15.75" customHeight="1" thickBot="1" x14ac:dyDescent="0.3">
      <c r="B29" s="315" t="s">
        <v>71</v>
      </c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7"/>
    </row>
    <row r="30" spans="2:14" ht="19.5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257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2:14" x14ac:dyDescent="0.25">
      <c r="B31" s="304"/>
      <c r="C31" s="381"/>
      <c r="D31" s="381"/>
      <c r="E31" s="381"/>
      <c r="F31" s="381"/>
      <c r="G31" s="381"/>
      <c r="H31" s="380"/>
      <c r="I31" s="352"/>
      <c r="J31" s="359"/>
      <c r="K31" s="352"/>
      <c r="L31" s="493"/>
      <c r="M31" s="494"/>
      <c r="N31" s="360"/>
    </row>
    <row r="32" spans="2:14" x14ac:dyDescent="0.25">
      <c r="B32" s="304"/>
      <c r="C32" s="305"/>
      <c r="D32" s="305"/>
      <c r="E32" s="305"/>
      <c r="F32" s="305"/>
      <c r="G32" s="305"/>
      <c r="H32" s="361"/>
      <c r="I32" s="352"/>
      <c r="J32" s="352"/>
      <c r="K32" s="352"/>
      <c r="L32" s="362"/>
      <c r="M32" s="363"/>
      <c r="N32" s="364"/>
    </row>
    <row r="33" spans="2:14" x14ac:dyDescent="0.25">
      <c r="B33" s="304"/>
      <c r="C33" s="305"/>
      <c r="D33" s="305"/>
      <c r="E33" s="305"/>
      <c r="F33" s="305"/>
      <c r="G33" s="305"/>
      <c r="H33" s="361"/>
      <c r="I33" s="352"/>
      <c r="J33" s="352"/>
      <c r="K33" s="352"/>
      <c r="L33" s="362"/>
      <c r="M33" s="363"/>
      <c r="N33" s="364"/>
    </row>
    <row r="34" spans="2:14" x14ac:dyDescent="0.25">
      <c r="B34" s="304"/>
      <c r="C34" s="305"/>
      <c r="D34" s="305"/>
      <c r="E34" s="305"/>
      <c r="F34" s="305"/>
      <c r="G34" s="305"/>
      <c r="H34" s="361"/>
      <c r="I34" s="352"/>
      <c r="J34" s="352"/>
      <c r="K34" s="352"/>
      <c r="L34" s="362"/>
      <c r="M34" s="363"/>
      <c r="N34" s="364"/>
    </row>
    <row r="35" spans="2:14" x14ac:dyDescent="0.25">
      <c r="B35" s="304"/>
      <c r="C35" s="305"/>
      <c r="D35" s="305"/>
      <c r="E35" s="305"/>
      <c r="F35" s="305"/>
      <c r="G35" s="305"/>
      <c r="H35" s="361"/>
      <c r="I35" s="352"/>
      <c r="J35" s="352"/>
      <c r="K35" s="352"/>
      <c r="L35" s="362"/>
      <c r="M35" s="363"/>
      <c r="N35" s="364"/>
    </row>
    <row r="36" spans="2:14" ht="15.75" thickBot="1" x14ac:dyDescent="0.3">
      <c r="B36" s="378"/>
      <c r="C36" s="379"/>
      <c r="D36" s="379"/>
      <c r="E36" s="379"/>
      <c r="F36" s="379"/>
      <c r="G36" s="379"/>
      <c r="H36" s="306"/>
      <c r="I36" s="306"/>
      <c r="J36" s="306"/>
      <c r="K36" s="306"/>
      <c r="L36" s="495"/>
      <c r="M36" s="496"/>
      <c r="N36" s="368"/>
    </row>
    <row r="37" spans="2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373">
        <f>N31+N32+N33+N34+N35</f>
        <v>0</v>
      </c>
    </row>
    <row r="38" spans="2:14" x14ac:dyDescent="0.25">
      <c r="B38" s="291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3"/>
    </row>
    <row r="39" spans="2:14" x14ac:dyDescent="0.25">
      <c r="B39" s="315" t="s">
        <v>64</v>
      </c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7"/>
    </row>
    <row r="40" spans="2:14" ht="15.75" thickBot="1" x14ac:dyDescent="0.3">
      <c r="B40" s="319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4"/>
    </row>
    <row r="41" spans="2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257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2:14" x14ac:dyDescent="0.25">
      <c r="B42" s="307" t="s">
        <v>224</v>
      </c>
      <c r="E42" s="305"/>
      <c r="F42" s="305"/>
      <c r="G42" s="305"/>
      <c r="H42" s="305"/>
      <c r="I42" s="352">
        <f>102134.4104122/2</f>
        <v>51067.205206099999</v>
      </c>
      <c r="J42" s="366">
        <v>185</v>
      </c>
      <c r="K42" s="163">
        <f>+J42*I42%</f>
        <v>94474.329631285</v>
      </c>
      <c r="L42" s="308">
        <v>2</v>
      </c>
      <c r="M42" s="367"/>
      <c r="N42" s="368">
        <f>+K42/L42</f>
        <v>47237.1648156425</v>
      </c>
    </row>
    <row r="43" spans="2:14" x14ac:dyDescent="0.25">
      <c r="B43" s="307" t="s">
        <v>146</v>
      </c>
      <c r="E43" s="305"/>
      <c r="F43" s="305"/>
      <c r="G43" s="305"/>
      <c r="H43" s="305"/>
      <c r="I43" s="352">
        <f>102134.4104122/2</f>
        <v>51067.205206099999</v>
      </c>
      <c r="J43" s="366">
        <v>185</v>
      </c>
      <c r="K43" s="163">
        <f>+J43*I43%</f>
        <v>94474.329631285</v>
      </c>
      <c r="L43" s="308">
        <v>2</v>
      </c>
      <c r="M43" s="367"/>
      <c r="N43" s="368">
        <f>+K43/L43</f>
        <v>47237.1648156425</v>
      </c>
    </row>
    <row r="44" spans="2:14" x14ac:dyDescent="0.25">
      <c r="B44" s="307"/>
      <c r="C44" s="305"/>
      <c r="D44" s="305"/>
      <c r="E44" s="305"/>
      <c r="F44" s="305"/>
      <c r="G44" s="305"/>
      <c r="H44" s="305"/>
      <c r="I44" s="352"/>
      <c r="J44" s="369"/>
      <c r="K44" s="370"/>
      <c r="L44" s="308"/>
      <c r="M44" s="372"/>
      <c r="N44" s="368"/>
    </row>
    <row r="45" spans="2:14" x14ac:dyDescent="0.25">
      <c r="B45" s="307"/>
      <c r="C45" s="305"/>
      <c r="D45" s="305"/>
      <c r="E45" s="305"/>
      <c r="F45" s="305"/>
      <c r="G45" s="305"/>
      <c r="H45" s="305"/>
      <c r="I45" s="352"/>
      <c r="J45" s="369"/>
      <c r="K45" s="370"/>
      <c r="L45" s="382"/>
      <c r="M45" s="372"/>
      <c r="N45" s="368"/>
    </row>
    <row r="46" spans="2:14" x14ac:dyDescent="0.25">
      <c r="B46" s="307"/>
      <c r="C46" s="305"/>
      <c r="D46" s="305"/>
      <c r="E46" s="305"/>
      <c r="F46" s="305"/>
      <c r="G46" s="305"/>
      <c r="H46" s="305"/>
      <c r="I46" s="352"/>
      <c r="J46" s="369"/>
      <c r="K46" s="370"/>
      <c r="L46" s="382"/>
      <c r="M46" s="372"/>
      <c r="N46" s="368"/>
    </row>
    <row r="47" spans="2:14" ht="15.75" thickBot="1" x14ac:dyDescent="0.3">
      <c r="B47" s="504"/>
      <c r="C47" s="505"/>
      <c r="D47" s="505"/>
      <c r="E47" s="505"/>
      <c r="F47" s="505"/>
      <c r="G47" s="505"/>
      <c r="H47" s="505"/>
      <c r="I47" s="306"/>
      <c r="J47" s="306"/>
      <c r="K47" s="306"/>
      <c r="L47" s="495"/>
      <c r="M47" s="496"/>
      <c r="N47" s="368"/>
    </row>
    <row r="48" spans="2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373">
        <f>N42+N43+N44+N45+N46</f>
        <v>94474.329631285</v>
      </c>
    </row>
    <row r="49" spans="1:15" ht="15.75" thickBot="1" x14ac:dyDescent="0.3">
      <c r="B49" s="291"/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3"/>
    </row>
    <row r="50" spans="1:15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330">
        <f>N16+N27+N37+N48</f>
        <v>1799198.0461128494</v>
      </c>
    </row>
    <row r="51" spans="1:15" x14ac:dyDescent="0.25">
      <c r="B51" s="291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3"/>
    </row>
    <row r="52" spans="1:15" x14ac:dyDescent="0.25">
      <c r="B52" s="315" t="s">
        <v>55</v>
      </c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7"/>
    </row>
    <row r="53" spans="1:15" ht="15.75" thickBot="1" x14ac:dyDescent="0.3">
      <c r="B53" s="319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4"/>
    </row>
    <row r="54" spans="1:15" x14ac:dyDescent="0.25">
      <c r="B54" s="460" t="s">
        <v>54</v>
      </c>
      <c r="C54" s="461"/>
      <c r="D54" s="461"/>
      <c r="E54" s="461"/>
      <c r="F54" s="461"/>
      <c r="G54" s="461"/>
      <c r="H54" s="461"/>
      <c r="I54" s="258"/>
      <c r="J54" s="265"/>
      <c r="K54" s="144" t="s">
        <v>53</v>
      </c>
      <c r="L54" s="510" t="s">
        <v>52</v>
      </c>
      <c r="M54" s="511"/>
      <c r="N54" s="146"/>
    </row>
    <row r="55" spans="1:15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324"/>
      <c r="K55" s="374">
        <v>0.2</v>
      </c>
      <c r="L55" s="506">
        <f>N50*K55</f>
        <v>359839.60922256991</v>
      </c>
      <c r="M55" s="507"/>
      <c r="N55" s="182"/>
    </row>
    <row r="56" spans="1:15" x14ac:dyDescent="0.25">
      <c r="B56" s="325" t="s">
        <v>50</v>
      </c>
      <c r="C56" s="326"/>
      <c r="D56" s="326"/>
      <c r="E56" s="326"/>
      <c r="F56" s="326"/>
      <c r="G56" s="326"/>
      <c r="H56" s="326"/>
      <c r="I56" s="196"/>
      <c r="J56" s="324"/>
      <c r="K56" s="374">
        <v>0.05</v>
      </c>
      <c r="L56" s="506">
        <f>N50*K56</f>
        <v>89959.902305642478</v>
      </c>
      <c r="M56" s="507"/>
      <c r="N56" s="182"/>
    </row>
    <row r="57" spans="1:15" ht="15.75" thickBot="1" x14ac:dyDescent="0.3">
      <c r="B57" s="327" t="s">
        <v>49</v>
      </c>
      <c r="C57" s="328"/>
      <c r="D57" s="328"/>
      <c r="E57" s="328"/>
      <c r="F57" s="328"/>
      <c r="G57" s="328"/>
      <c r="H57" s="328"/>
      <c r="I57" s="202"/>
      <c r="J57" s="329"/>
      <c r="K57" s="375">
        <v>0.05</v>
      </c>
      <c r="L57" s="508">
        <f>N50*K57</f>
        <v>89959.902305642478</v>
      </c>
      <c r="M57" s="509"/>
      <c r="N57" s="182"/>
    </row>
    <row r="58" spans="1:15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539759.41383385484</v>
      </c>
    </row>
    <row r="59" spans="1:15" ht="15.75" thickBot="1" x14ac:dyDescent="0.3">
      <c r="B59" s="291"/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3"/>
    </row>
    <row r="60" spans="1:15" ht="15.75" thickBot="1" x14ac:dyDescent="0.3">
      <c r="A60" s="334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336">
        <f>N50+N58</f>
        <v>2338957.4599467041</v>
      </c>
      <c r="O60" s="150"/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3">
    <mergeCell ref="B11:H11"/>
    <mergeCell ref="B12:H12"/>
    <mergeCell ref="I12:J12"/>
    <mergeCell ref="L12:M12"/>
    <mergeCell ref="B13:H13"/>
    <mergeCell ref="B2:N2"/>
    <mergeCell ref="C3:I3"/>
    <mergeCell ref="L3:M3"/>
    <mergeCell ref="B8:H8"/>
    <mergeCell ref="I8:J8"/>
    <mergeCell ref="L8:M8"/>
    <mergeCell ref="C4:K4"/>
    <mergeCell ref="B14:D14"/>
    <mergeCell ref="B15:H15"/>
    <mergeCell ref="I15:J15"/>
    <mergeCell ref="L15:M15"/>
    <mergeCell ref="B16:M16"/>
    <mergeCell ref="B47:H47"/>
    <mergeCell ref="L47:M47"/>
    <mergeCell ref="B20:I20"/>
    <mergeCell ref="L20:M20"/>
    <mergeCell ref="B26:I26"/>
    <mergeCell ref="L26:M26"/>
    <mergeCell ref="B27:M27"/>
    <mergeCell ref="B30:G30"/>
    <mergeCell ref="L36:M36"/>
    <mergeCell ref="B37:M37"/>
    <mergeCell ref="B41:H41"/>
    <mergeCell ref="L41:M41"/>
    <mergeCell ref="B21:I21"/>
    <mergeCell ref="B22:I22"/>
    <mergeCell ref="L30:M30"/>
    <mergeCell ref="L31:M31"/>
    <mergeCell ref="B58:M58"/>
    <mergeCell ref="B60:M60"/>
    <mergeCell ref="B48:M48"/>
    <mergeCell ref="B50:M50"/>
    <mergeCell ref="B54:H54"/>
    <mergeCell ref="L54:M54"/>
    <mergeCell ref="B55:H55"/>
    <mergeCell ref="L55:M55"/>
    <mergeCell ref="L56:M56"/>
    <mergeCell ref="L57:M5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O105"/>
  <sheetViews>
    <sheetView zoomScale="78" zoomScaleNormal="78" workbookViewId="0">
      <selection activeCell="Q25" sqref="Q25"/>
    </sheetView>
  </sheetViews>
  <sheetFormatPr baseColWidth="10" defaultColWidth="11.42578125" defaultRowHeight="15" x14ac:dyDescent="0.25"/>
  <cols>
    <col min="1" max="1" width="8.85546875" style="334" customWidth="1"/>
    <col min="2" max="2" width="17" style="334" customWidth="1"/>
    <col min="3" max="5" width="11.42578125" style="334"/>
    <col min="6" max="6" width="14.42578125" style="334" customWidth="1"/>
    <col min="7" max="8" width="11.42578125" style="334"/>
    <col min="9" max="9" width="12.5703125" style="334" bestFit="1" customWidth="1"/>
    <col min="10" max="10" width="15.5703125" style="334" customWidth="1"/>
    <col min="11" max="11" width="17.5703125" style="334" bestFit="1" customWidth="1"/>
    <col min="12" max="13" width="11.42578125" style="334"/>
    <col min="14" max="14" width="17.42578125" style="334" customWidth="1"/>
    <col min="15" max="15" width="12" style="334" bestFit="1" customWidth="1"/>
    <col min="16" max="16384" width="11.42578125" style="334"/>
  </cols>
  <sheetData>
    <row r="2" spans="1:14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1:14" x14ac:dyDescent="0.25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1:14" ht="27" customHeight="1" thickBot="1" x14ac:dyDescent="0.3">
      <c r="A4" s="334" t="s">
        <v>82</v>
      </c>
      <c r="B4" s="335" t="s">
        <v>133</v>
      </c>
      <c r="C4" s="529" t="s">
        <v>186</v>
      </c>
      <c r="D4" s="530"/>
      <c r="E4" s="530"/>
      <c r="F4" s="530"/>
      <c r="G4" s="530"/>
      <c r="H4" s="530"/>
      <c r="I4" s="530"/>
      <c r="J4" s="530"/>
      <c r="K4" s="531"/>
      <c r="L4" s="376" t="s">
        <v>135</v>
      </c>
      <c r="M4" s="337"/>
      <c r="N4" s="323">
        <v>1</v>
      </c>
    </row>
    <row r="5" spans="1:14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1:14" x14ac:dyDescent="0.25">
      <c r="B6" s="309" t="s">
        <v>81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1"/>
    </row>
    <row r="7" spans="1:14" ht="17.25" customHeight="1" thickBot="1" x14ac:dyDescent="0.3">
      <c r="B7" s="339"/>
      <c r="C7" s="312"/>
      <c r="D7" s="312"/>
      <c r="E7" s="312"/>
      <c r="F7" s="312"/>
      <c r="G7" s="312"/>
      <c r="H7" s="312"/>
      <c r="I7" s="313"/>
      <c r="J7" s="313"/>
      <c r="K7" s="312"/>
      <c r="L7" s="312"/>
      <c r="M7" s="312"/>
      <c r="N7" s="314"/>
    </row>
    <row r="8" spans="1:14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266" t="s">
        <v>79</v>
      </c>
      <c r="L8" s="465" t="s">
        <v>59</v>
      </c>
      <c r="M8" s="462"/>
      <c r="N8" s="129" t="s">
        <v>58</v>
      </c>
    </row>
    <row r="9" spans="1:14" x14ac:dyDescent="0.25">
      <c r="B9" s="469"/>
      <c r="C9" s="470"/>
      <c r="D9" s="470"/>
      <c r="E9" s="470"/>
      <c r="F9" s="470"/>
      <c r="G9" s="470"/>
      <c r="H9" s="471"/>
      <c r="I9" s="340"/>
      <c r="J9" s="341"/>
      <c r="K9" s="148"/>
      <c r="L9" s="343"/>
      <c r="M9" s="149"/>
      <c r="N9" s="345"/>
    </row>
    <row r="10" spans="1:14" x14ac:dyDescent="0.25">
      <c r="B10" s="469"/>
      <c r="C10" s="470"/>
      <c r="D10" s="470"/>
      <c r="E10" s="470"/>
      <c r="F10" s="470"/>
      <c r="G10" s="470"/>
      <c r="H10" s="471"/>
      <c r="I10" s="340"/>
      <c r="J10" s="341"/>
      <c r="K10" s="148"/>
      <c r="L10" s="343"/>
      <c r="M10" s="149"/>
      <c r="N10" s="345"/>
    </row>
    <row r="11" spans="1:14" x14ac:dyDescent="0.25">
      <c r="B11" s="469"/>
      <c r="C11" s="470"/>
      <c r="D11" s="470"/>
      <c r="E11" s="470"/>
      <c r="F11" s="470"/>
      <c r="G11" s="470"/>
      <c r="H11" s="471"/>
      <c r="I11" s="340"/>
      <c r="J11" s="341"/>
      <c r="K11" s="342"/>
      <c r="L11" s="343"/>
      <c r="M11" s="344"/>
      <c r="N11" s="346"/>
    </row>
    <row r="12" spans="1:14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347"/>
      <c r="L12" s="474"/>
      <c r="M12" s="475"/>
      <c r="N12" s="348"/>
    </row>
    <row r="13" spans="1:14" x14ac:dyDescent="0.25">
      <c r="B13" s="469"/>
      <c r="C13" s="470"/>
      <c r="D13" s="470"/>
      <c r="E13" s="476"/>
      <c r="F13" s="470"/>
      <c r="G13" s="470"/>
      <c r="H13" s="471"/>
      <c r="I13" s="294"/>
      <c r="J13" s="295"/>
      <c r="K13" s="347"/>
      <c r="L13" s="349"/>
      <c r="M13" s="350"/>
      <c r="N13" s="351"/>
    </row>
    <row r="14" spans="1:14" ht="19.5" customHeight="1" x14ac:dyDescent="0.25">
      <c r="B14" s="477"/>
      <c r="C14" s="478"/>
      <c r="D14" s="478"/>
      <c r="E14" s="296"/>
      <c r="F14" s="297"/>
      <c r="G14" s="297"/>
      <c r="H14" s="298"/>
      <c r="I14" s="294"/>
      <c r="J14" s="295"/>
      <c r="K14" s="352"/>
      <c r="L14" s="349"/>
      <c r="M14" s="350"/>
      <c r="N14" s="383"/>
    </row>
    <row r="15" spans="1:14" ht="15.75" thickBot="1" x14ac:dyDescent="0.3">
      <c r="B15" s="469" t="s">
        <v>75</v>
      </c>
      <c r="C15" s="470"/>
      <c r="D15" s="470"/>
      <c r="E15" s="470"/>
      <c r="F15" s="470"/>
      <c r="G15" s="470"/>
      <c r="H15" s="471"/>
      <c r="I15" s="479"/>
      <c r="J15" s="480"/>
      <c r="K15" s="299"/>
      <c r="L15" s="481">
        <v>0.1</v>
      </c>
      <c r="M15" s="482"/>
      <c r="N15" s="331">
        <f>N48*L15</f>
        <v>1889.4865926257</v>
      </c>
    </row>
    <row r="16" spans="1:14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330">
        <f>SUM(N9:N15)</f>
        <v>1889.4865926257</v>
      </c>
    </row>
    <row r="17" spans="2:14" x14ac:dyDescent="0.25">
      <c r="B17" s="353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3"/>
    </row>
    <row r="18" spans="2:14" x14ac:dyDescent="0.25">
      <c r="B18" s="315" t="s">
        <v>74</v>
      </c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7"/>
    </row>
    <row r="19" spans="2:14" ht="15.75" thickBot="1" x14ac:dyDescent="0.3">
      <c r="B19" s="318"/>
      <c r="C19" s="313"/>
      <c r="D19" s="313"/>
      <c r="E19" s="313"/>
      <c r="F19" s="313"/>
      <c r="G19" s="313"/>
      <c r="H19" s="313"/>
      <c r="I19" s="313"/>
      <c r="J19" s="312"/>
      <c r="K19" s="312"/>
      <c r="L19" s="312"/>
      <c r="M19" s="312"/>
      <c r="N19" s="314"/>
    </row>
    <row r="20" spans="2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259" t="s">
        <v>2</v>
      </c>
      <c r="K20" s="266" t="s">
        <v>3</v>
      </c>
      <c r="L20" s="465" t="s">
        <v>72</v>
      </c>
      <c r="M20" s="462"/>
      <c r="N20" s="129" t="s">
        <v>58</v>
      </c>
    </row>
    <row r="21" spans="2:14" x14ac:dyDescent="0.25">
      <c r="B21" s="301" t="s">
        <v>148</v>
      </c>
      <c r="C21" s="354"/>
      <c r="D21" s="354"/>
      <c r="E21" s="354"/>
      <c r="F21" s="354"/>
      <c r="G21" s="354"/>
      <c r="H21" s="354"/>
      <c r="I21" s="341"/>
      <c r="J21" s="338" t="s">
        <v>2</v>
      </c>
      <c r="K21" s="355">
        <v>2</v>
      </c>
      <c r="L21" s="340"/>
      <c r="M21" s="147">
        <v>3990</v>
      </c>
      <c r="N21" s="275">
        <f>+M21*K21</f>
        <v>7980</v>
      </c>
    </row>
    <row r="22" spans="2:14" x14ac:dyDescent="0.25">
      <c r="B22" s="301" t="s">
        <v>147</v>
      </c>
      <c r="C22" s="354"/>
      <c r="D22" s="354"/>
      <c r="E22" s="354"/>
      <c r="F22" s="354"/>
      <c r="G22" s="354"/>
      <c r="H22" s="354"/>
      <c r="I22" s="341"/>
      <c r="J22" s="338" t="s">
        <v>2</v>
      </c>
      <c r="K22" s="355">
        <v>0.40279999999999999</v>
      </c>
      <c r="L22" s="340"/>
      <c r="M22" s="147">
        <v>2590</v>
      </c>
      <c r="N22" s="275">
        <f>+M22*K22</f>
        <v>1043.252</v>
      </c>
    </row>
    <row r="23" spans="2:14" x14ac:dyDescent="0.25">
      <c r="B23" s="301" t="s">
        <v>185</v>
      </c>
      <c r="C23" s="354"/>
      <c r="D23" s="354"/>
      <c r="E23" s="354"/>
      <c r="F23" s="354"/>
      <c r="G23" s="354"/>
      <c r="H23" s="354"/>
      <c r="I23" s="341"/>
      <c r="J23" s="338" t="s">
        <v>2</v>
      </c>
      <c r="K23" s="355">
        <v>1</v>
      </c>
      <c r="L23" s="340"/>
      <c r="M23" s="147">
        <v>50000</v>
      </c>
      <c r="N23" s="275">
        <f>+M23*K23</f>
        <v>50000</v>
      </c>
    </row>
    <row r="24" spans="2:14" x14ac:dyDescent="0.25">
      <c r="B24" s="301"/>
      <c r="C24" s="354"/>
      <c r="D24" s="354"/>
      <c r="E24" s="354"/>
      <c r="F24" s="354"/>
      <c r="G24" s="354"/>
      <c r="H24" s="354"/>
      <c r="I24" s="341"/>
      <c r="J24" s="338"/>
      <c r="K24" s="355"/>
      <c r="L24" s="340"/>
      <c r="M24" s="356"/>
      <c r="N24" s="357"/>
    </row>
    <row r="25" spans="2:14" x14ac:dyDescent="0.25">
      <c r="B25" s="301"/>
      <c r="C25" s="354"/>
      <c r="D25" s="354"/>
      <c r="E25" s="354"/>
      <c r="F25" s="354"/>
      <c r="G25" s="354"/>
      <c r="H25" s="354"/>
      <c r="I25" s="341"/>
      <c r="J25" s="338"/>
      <c r="K25" s="355"/>
      <c r="L25" s="340"/>
      <c r="M25" s="356"/>
      <c r="N25" s="357"/>
    </row>
    <row r="26" spans="2:14" ht="15.75" thickBot="1" x14ac:dyDescent="0.3">
      <c r="B26" s="486"/>
      <c r="C26" s="487"/>
      <c r="D26" s="487"/>
      <c r="E26" s="487"/>
      <c r="F26" s="487"/>
      <c r="G26" s="487"/>
      <c r="H26" s="487"/>
      <c r="I26" s="473"/>
      <c r="J26" s="300"/>
      <c r="K26" s="302"/>
      <c r="L26" s="488"/>
      <c r="M26" s="489"/>
      <c r="N26" s="303"/>
    </row>
    <row r="27" spans="2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358">
        <f>SUM(N21:N26)</f>
        <v>59023.252</v>
      </c>
    </row>
    <row r="28" spans="2:14" ht="15.75" customHeight="1" x14ac:dyDescent="0.25">
      <c r="B28" s="291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3"/>
    </row>
    <row r="29" spans="2:14" ht="15.75" customHeight="1" thickBot="1" x14ac:dyDescent="0.3">
      <c r="B29" s="315" t="s">
        <v>71</v>
      </c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7"/>
    </row>
    <row r="30" spans="2:14" ht="19.5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257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2:14" x14ac:dyDescent="0.25">
      <c r="B31" s="304"/>
      <c r="C31" s="381"/>
      <c r="D31" s="381"/>
      <c r="E31" s="381"/>
      <c r="F31" s="381"/>
      <c r="G31" s="381"/>
      <c r="H31" s="380"/>
      <c r="I31" s="352"/>
      <c r="J31" s="359"/>
      <c r="K31" s="352"/>
      <c r="L31" s="493"/>
      <c r="M31" s="494"/>
      <c r="N31" s="360"/>
    </row>
    <row r="32" spans="2:14" x14ac:dyDescent="0.25">
      <c r="B32" s="304"/>
      <c r="C32" s="305"/>
      <c r="D32" s="305"/>
      <c r="E32" s="305"/>
      <c r="F32" s="305"/>
      <c r="G32" s="305"/>
      <c r="H32" s="361"/>
      <c r="I32" s="352"/>
      <c r="J32" s="352"/>
      <c r="K32" s="352"/>
      <c r="L32" s="362"/>
      <c r="M32" s="363"/>
      <c r="N32" s="364"/>
    </row>
    <row r="33" spans="2:14" x14ac:dyDescent="0.25">
      <c r="B33" s="304"/>
      <c r="C33" s="305"/>
      <c r="D33" s="305"/>
      <c r="E33" s="305"/>
      <c r="F33" s="305"/>
      <c r="G33" s="305"/>
      <c r="H33" s="361"/>
      <c r="I33" s="352"/>
      <c r="J33" s="352"/>
      <c r="K33" s="352"/>
      <c r="L33" s="362"/>
      <c r="M33" s="363"/>
      <c r="N33" s="364"/>
    </row>
    <row r="34" spans="2:14" x14ac:dyDescent="0.25">
      <c r="B34" s="304"/>
      <c r="C34" s="305"/>
      <c r="D34" s="305"/>
      <c r="E34" s="305"/>
      <c r="F34" s="305"/>
      <c r="G34" s="305"/>
      <c r="H34" s="361"/>
      <c r="I34" s="352"/>
      <c r="J34" s="352"/>
      <c r="K34" s="352"/>
      <c r="L34" s="362"/>
      <c r="M34" s="363"/>
      <c r="N34" s="364"/>
    </row>
    <row r="35" spans="2:14" x14ac:dyDescent="0.25">
      <c r="B35" s="304"/>
      <c r="C35" s="305"/>
      <c r="D35" s="305"/>
      <c r="E35" s="305"/>
      <c r="F35" s="305"/>
      <c r="G35" s="305"/>
      <c r="H35" s="361"/>
      <c r="I35" s="352"/>
      <c r="J35" s="352"/>
      <c r="K35" s="352"/>
      <c r="L35" s="362"/>
      <c r="M35" s="363"/>
      <c r="N35" s="364"/>
    </row>
    <row r="36" spans="2:14" ht="15.75" thickBot="1" x14ac:dyDescent="0.3">
      <c r="B36" s="378"/>
      <c r="C36" s="379"/>
      <c r="D36" s="379"/>
      <c r="E36" s="379"/>
      <c r="F36" s="379"/>
      <c r="G36" s="379"/>
      <c r="H36" s="306"/>
      <c r="I36" s="306"/>
      <c r="J36" s="306"/>
      <c r="K36" s="306"/>
      <c r="L36" s="495"/>
      <c r="M36" s="496"/>
      <c r="N36" s="368"/>
    </row>
    <row r="37" spans="2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373">
        <f>N31+N32+N33+N34+N35</f>
        <v>0</v>
      </c>
    </row>
    <row r="38" spans="2:14" x14ac:dyDescent="0.25">
      <c r="B38" s="291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3"/>
    </row>
    <row r="39" spans="2:14" x14ac:dyDescent="0.25">
      <c r="B39" s="315" t="s">
        <v>64</v>
      </c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7"/>
    </row>
    <row r="40" spans="2:14" ht="15.75" thickBot="1" x14ac:dyDescent="0.3">
      <c r="B40" s="319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4"/>
    </row>
    <row r="41" spans="2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257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2:14" x14ac:dyDescent="0.25">
      <c r="B42" s="307" t="s">
        <v>224</v>
      </c>
      <c r="E42" s="305"/>
      <c r="F42" s="305"/>
      <c r="G42" s="305"/>
      <c r="H42" s="305"/>
      <c r="I42" s="352">
        <f>102134.4104122/2</f>
        <v>51067.205206099999</v>
      </c>
      <c r="J42" s="366">
        <v>185</v>
      </c>
      <c r="K42" s="163">
        <f>+J42*I42%</f>
        <v>94474.329631285</v>
      </c>
      <c r="L42" s="308">
        <v>5</v>
      </c>
      <c r="M42" s="367"/>
      <c r="N42" s="368">
        <f>+K42/L42</f>
        <v>18894.865926257</v>
      </c>
    </row>
    <row r="43" spans="2:14" x14ac:dyDescent="0.25">
      <c r="B43" s="307"/>
      <c r="C43" s="305"/>
      <c r="D43" s="305"/>
      <c r="E43" s="305"/>
      <c r="F43" s="305"/>
      <c r="G43" s="305"/>
      <c r="H43" s="305"/>
      <c r="I43" s="352"/>
      <c r="J43" s="369"/>
      <c r="K43" s="370"/>
      <c r="L43" s="308"/>
      <c r="M43" s="371"/>
      <c r="N43" s="368"/>
    </row>
    <row r="44" spans="2:14" x14ac:dyDescent="0.25">
      <c r="B44" s="307"/>
      <c r="C44" s="305"/>
      <c r="D44" s="305"/>
      <c r="E44" s="305"/>
      <c r="F44" s="305"/>
      <c r="G44" s="305"/>
      <c r="H44" s="305"/>
      <c r="I44" s="352"/>
      <c r="J44" s="369"/>
      <c r="K44" s="370"/>
      <c r="L44" s="308"/>
      <c r="M44" s="372"/>
      <c r="N44" s="368"/>
    </row>
    <row r="45" spans="2:14" x14ac:dyDescent="0.25">
      <c r="B45" s="307"/>
      <c r="C45" s="305"/>
      <c r="D45" s="305"/>
      <c r="E45" s="305"/>
      <c r="F45" s="305"/>
      <c r="G45" s="305"/>
      <c r="H45" s="305"/>
      <c r="I45" s="352"/>
      <c r="J45" s="369"/>
      <c r="K45" s="370"/>
      <c r="L45" s="382"/>
      <c r="M45" s="372"/>
      <c r="N45" s="368"/>
    </row>
    <row r="46" spans="2:14" x14ac:dyDescent="0.25">
      <c r="B46" s="307"/>
      <c r="C46" s="305"/>
      <c r="D46" s="305"/>
      <c r="E46" s="305"/>
      <c r="F46" s="305"/>
      <c r="G46" s="305"/>
      <c r="H46" s="305"/>
      <c r="I46" s="352"/>
      <c r="J46" s="369"/>
      <c r="K46" s="370"/>
      <c r="L46" s="382"/>
      <c r="M46" s="372"/>
      <c r="N46" s="368"/>
    </row>
    <row r="47" spans="2:14" ht="15.75" thickBot="1" x14ac:dyDescent="0.3">
      <c r="B47" s="504"/>
      <c r="C47" s="505"/>
      <c r="D47" s="505"/>
      <c r="E47" s="505"/>
      <c r="F47" s="505"/>
      <c r="G47" s="505"/>
      <c r="H47" s="505"/>
      <c r="I47" s="306"/>
      <c r="J47" s="306"/>
      <c r="K47" s="306"/>
      <c r="L47" s="495"/>
      <c r="M47" s="496"/>
      <c r="N47" s="368"/>
    </row>
    <row r="48" spans="2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373">
        <f>N42+N43+N44+N45+N46</f>
        <v>18894.865926257</v>
      </c>
    </row>
    <row r="49" spans="1:15" ht="15.75" thickBot="1" x14ac:dyDescent="0.3">
      <c r="B49" s="291"/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3"/>
    </row>
    <row r="50" spans="1:15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330">
        <f>N16+N27+N37+N48</f>
        <v>79807.604518882697</v>
      </c>
    </row>
    <row r="51" spans="1:15" x14ac:dyDescent="0.25">
      <c r="B51" s="291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3"/>
    </row>
    <row r="52" spans="1:15" x14ac:dyDescent="0.25">
      <c r="B52" s="315" t="s">
        <v>55</v>
      </c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7"/>
    </row>
    <row r="53" spans="1:15" ht="15.75" thickBot="1" x14ac:dyDescent="0.3">
      <c r="B53" s="319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4"/>
    </row>
    <row r="54" spans="1:15" x14ac:dyDescent="0.25">
      <c r="B54" s="460" t="s">
        <v>54</v>
      </c>
      <c r="C54" s="461"/>
      <c r="D54" s="461"/>
      <c r="E54" s="461"/>
      <c r="F54" s="461"/>
      <c r="G54" s="461"/>
      <c r="H54" s="461"/>
      <c r="I54" s="258"/>
      <c r="J54" s="265"/>
      <c r="K54" s="144" t="s">
        <v>53</v>
      </c>
      <c r="L54" s="510" t="s">
        <v>52</v>
      </c>
      <c r="M54" s="511"/>
      <c r="N54" s="146"/>
    </row>
    <row r="55" spans="1:15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324"/>
      <c r="K55" s="374">
        <v>0.2</v>
      </c>
      <c r="L55" s="506">
        <f>N50*K55</f>
        <v>15961.52090377654</v>
      </c>
      <c r="M55" s="507"/>
      <c r="N55" s="182"/>
    </row>
    <row r="56" spans="1:15" x14ac:dyDescent="0.25">
      <c r="B56" s="325" t="s">
        <v>50</v>
      </c>
      <c r="C56" s="326"/>
      <c r="D56" s="326"/>
      <c r="E56" s="326"/>
      <c r="F56" s="326"/>
      <c r="G56" s="326"/>
      <c r="H56" s="326"/>
      <c r="I56" s="196"/>
      <c r="J56" s="324"/>
      <c r="K56" s="374">
        <v>0.05</v>
      </c>
      <c r="L56" s="506">
        <f>N50*K56</f>
        <v>3990.380225944135</v>
      </c>
      <c r="M56" s="507"/>
      <c r="N56" s="182"/>
    </row>
    <row r="57" spans="1:15" ht="15.75" thickBot="1" x14ac:dyDescent="0.3">
      <c r="B57" s="327" t="s">
        <v>49</v>
      </c>
      <c r="C57" s="328"/>
      <c r="D57" s="328"/>
      <c r="E57" s="328"/>
      <c r="F57" s="328"/>
      <c r="G57" s="328"/>
      <c r="H57" s="328"/>
      <c r="I57" s="202"/>
      <c r="J57" s="329"/>
      <c r="K57" s="375">
        <v>0.05</v>
      </c>
      <c r="L57" s="508">
        <f>N50*K57</f>
        <v>3990.380225944135</v>
      </c>
      <c r="M57" s="509"/>
      <c r="N57" s="182"/>
    </row>
    <row r="58" spans="1:15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23942.281355664811</v>
      </c>
    </row>
    <row r="59" spans="1:15" ht="15.75" thickBot="1" x14ac:dyDescent="0.3">
      <c r="B59" s="291"/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3"/>
    </row>
    <row r="60" spans="1:15" ht="15.75" thickBot="1" x14ac:dyDescent="0.3">
      <c r="A60" s="334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336">
        <f>N50+N58</f>
        <v>103749.8858745475</v>
      </c>
      <c r="O60" s="150"/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3">
    <mergeCell ref="L12:M12"/>
    <mergeCell ref="B13:H13"/>
    <mergeCell ref="B14:D14"/>
    <mergeCell ref="B15:H15"/>
    <mergeCell ref="B9:H9"/>
    <mergeCell ref="B10:H10"/>
    <mergeCell ref="B11:H11"/>
    <mergeCell ref="B12:H12"/>
    <mergeCell ref="I12:J12"/>
    <mergeCell ref="I15:J15"/>
    <mergeCell ref="L15:M15"/>
    <mergeCell ref="B2:N2"/>
    <mergeCell ref="C3:I3"/>
    <mergeCell ref="L3:M3"/>
    <mergeCell ref="B8:H8"/>
    <mergeCell ref="I8:J8"/>
    <mergeCell ref="L8:M8"/>
    <mergeCell ref="C4:K4"/>
    <mergeCell ref="B47:H47"/>
    <mergeCell ref="L47:M47"/>
    <mergeCell ref="B20:I20"/>
    <mergeCell ref="L20:M20"/>
    <mergeCell ref="B26:I26"/>
    <mergeCell ref="L26:M26"/>
    <mergeCell ref="B27:M27"/>
    <mergeCell ref="B30:G30"/>
    <mergeCell ref="B41:H41"/>
    <mergeCell ref="L41:M41"/>
    <mergeCell ref="B16:M16"/>
    <mergeCell ref="L30:M30"/>
    <mergeCell ref="L31:M31"/>
    <mergeCell ref="L36:M36"/>
    <mergeCell ref="B37:M37"/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zoomScale="78" zoomScaleNormal="78" workbookViewId="0">
      <selection activeCell="Q42" sqref="Q42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2:16" ht="31.5" customHeight="1" thickBot="1" x14ac:dyDescent="0.3">
      <c r="B4" s="209">
        <v>4.0999999999999996</v>
      </c>
      <c r="C4" s="529" t="s">
        <v>168</v>
      </c>
      <c r="D4" s="530"/>
      <c r="E4" s="530"/>
      <c r="F4" s="530"/>
      <c r="G4" s="530"/>
      <c r="H4" s="530"/>
      <c r="I4" s="530"/>
      <c r="J4" s="530"/>
      <c r="K4" s="531"/>
      <c r="L4" s="248" t="s">
        <v>2</v>
      </c>
      <c r="M4" s="211"/>
      <c r="N4" s="195">
        <v>2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214"/>
      <c r="J9" s="215"/>
      <c r="K9" s="216"/>
      <c r="L9" s="217"/>
      <c r="M9" s="218"/>
      <c r="N9" s="219"/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N48*L15</f>
        <v>3574.7046666666665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3574.7046666666665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ht="32.25" customHeight="1" x14ac:dyDescent="0.25">
      <c r="B21" s="532" t="s">
        <v>104</v>
      </c>
      <c r="C21" s="533"/>
      <c r="D21" s="533"/>
      <c r="E21" s="533"/>
      <c r="F21" s="533"/>
      <c r="G21" s="533"/>
      <c r="H21" s="533"/>
      <c r="I21" s="534"/>
      <c r="J21" s="212" t="s">
        <v>2</v>
      </c>
      <c r="K21" s="229">
        <v>1</v>
      </c>
      <c r="L21" s="214"/>
      <c r="M21" s="147">
        <v>350000</v>
      </c>
      <c r="N21" s="156">
        <f>K21*M21</f>
        <v>350000</v>
      </c>
    </row>
    <row r="22" spans="1:14" x14ac:dyDescent="0.25">
      <c r="B22" s="301" t="s">
        <v>118</v>
      </c>
      <c r="C22" s="354"/>
      <c r="D22" s="354"/>
      <c r="E22" s="354"/>
      <c r="F22" s="354"/>
      <c r="G22" s="354"/>
      <c r="H22" s="354"/>
      <c r="I22" s="341"/>
      <c r="J22" s="338" t="s">
        <v>117</v>
      </c>
      <c r="K22" s="355">
        <v>0.2</v>
      </c>
      <c r="L22" s="340"/>
      <c r="M22" s="147">
        <v>30000</v>
      </c>
      <c r="N22" s="275">
        <f t="shared" ref="N22" si="0">K22*M22</f>
        <v>6000</v>
      </c>
    </row>
    <row r="23" spans="1:14" x14ac:dyDescent="0.25">
      <c r="B23" s="520"/>
      <c r="C23" s="520"/>
      <c r="D23" s="520"/>
      <c r="E23" s="520"/>
      <c r="F23" s="520"/>
      <c r="G23" s="520"/>
      <c r="H23" s="520"/>
      <c r="I23" s="520"/>
      <c r="J23" s="212"/>
      <c r="K23" s="229"/>
      <c r="L23" s="214"/>
      <c r="M23" s="147"/>
      <c r="N23" s="156"/>
    </row>
    <row r="24" spans="1:14" x14ac:dyDescent="0.25">
      <c r="B24" s="535"/>
      <c r="C24" s="470"/>
      <c r="D24" s="470"/>
      <c r="E24" s="470"/>
      <c r="F24" s="470"/>
      <c r="G24" s="470"/>
      <c r="H24" s="470"/>
      <c r="I24" s="471"/>
      <c r="J24" s="212"/>
      <c r="K24" s="229"/>
      <c r="L24" s="214"/>
      <c r="M24" s="230"/>
      <c r="N24" s="231"/>
    </row>
    <row r="25" spans="1:14" x14ac:dyDescent="0.25">
      <c r="B25" s="176"/>
      <c r="C25" s="228"/>
      <c r="D25" s="228"/>
      <c r="E25" s="228"/>
      <c r="F25" s="228"/>
      <c r="G25" s="228"/>
      <c r="H25" s="228"/>
      <c r="I25" s="215"/>
      <c r="J25" s="212"/>
      <c r="K25" s="229"/>
      <c r="L25" s="214"/>
      <c r="M25" s="230"/>
      <c r="N25" s="231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206"/>
      <c r="L26" s="536"/>
      <c r="M26" s="482"/>
      <c r="N26" s="20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356000</v>
      </c>
    </row>
    <row r="28" spans="1:14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4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208" t="s">
        <v>65</v>
      </c>
      <c r="B31" s="177" t="s">
        <v>163</v>
      </c>
      <c r="C31" s="253"/>
      <c r="D31" s="253"/>
      <c r="E31" s="253"/>
      <c r="F31" s="253"/>
      <c r="G31" s="253"/>
      <c r="H31" s="252" t="s">
        <v>10</v>
      </c>
      <c r="I31" s="226">
        <v>1</v>
      </c>
      <c r="J31" s="232">
        <v>1</v>
      </c>
      <c r="K31" s="226">
        <f>I31*J31</f>
        <v>1</v>
      </c>
      <c r="L31" s="493">
        <v>10000</v>
      </c>
      <c r="M31" s="494"/>
      <c r="N31" s="233">
        <f>L31*K31</f>
        <v>10000</v>
      </c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ht="15.75" thickBot="1" x14ac:dyDescent="0.3">
      <c r="B36" s="250"/>
      <c r="C36" s="251"/>
      <c r="D36" s="251"/>
      <c r="E36" s="251"/>
      <c r="F36" s="251"/>
      <c r="G36" s="251"/>
      <c r="H36" s="179"/>
      <c r="I36" s="179"/>
      <c r="J36" s="179"/>
      <c r="K36" s="179"/>
      <c r="L36" s="495"/>
      <c r="M36" s="496"/>
      <c r="N36" s="241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10000</v>
      </c>
    </row>
    <row r="38" spans="1:14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4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208" t="s">
        <v>57</v>
      </c>
      <c r="B42" s="180" t="s">
        <v>225</v>
      </c>
      <c r="C42" s="178"/>
      <c r="D42" s="178"/>
      <c r="E42" s="178"/>
      <c r="F42" s="178"/>
      <c r="G42" s="178"/>
      <c r="H42" s="178"/>
      <c r="I42" s="238">
        <f>K42/J42*100</f>
        <v>30364.286486486486</v>
      </c>
      <c r="J42" s="239">
        <v>185</v>
      </c>
      <c r="K42" s="163">
        <v>56173.93</v>
      </c>
      <c r="L42" s="181"/>
      <c r="M42" s="240">
        <v>3</v>
      </c>
      <c r="N42" s="241">
        <f>K42/M42</f>
        <v>18724.643333333333</v>
      </c>
    </row>
    <row r="43" spans="1:14" x14ac:dyDescent="0.25">
      <c r="B43" s="180" t="s">
        <v>103</v>
      </c>
      <c r="C43" s="178"/>
      <c r="D43" s="178"/>
      <c r="E43" s="178"/>
      <c r="F43" s="178"/>
      <c r="G43" s="178"/>
      <c r="H43" s="178"/>
      <c r="I43" s="238">
        <f>K43/J43*100</f>
        <v>27603.897297297295</v>
      </c>
      <c r="J43" s="239">
        <v>185</v>
      </c>
      <c r="K43" s="163">
        <v>51067.21</v>
      </c>
      <c r="L43" s="181"/>
      <c r="M43" s="240">
        <v>3</v>
      </c>
      <c r="N43" s="241">
        <f>K43/M43</f>
        <v>17022.403333333332</v>
      </c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181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4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54"/>
      <c r="M46" s="244"/>
      <c r="N46" s="241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179"/>
      <c r="J47" s="179"/>
      <c r="K47" s="179"/>
      <c r="L47" s="495"/>
      <c r="M47" s="496"/>
      <c r="N47" s="241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245">
        <f>N42+N43+N44+N45+N46</f>
        <v>35747.046666666662</v>
      </c>
    </row>
    <row r="49" spans="1:14" ht="15.75" thickBot="1" x14ac:dyDescent="0.3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204">
        <f>N16+N27+N37+N48</f>
        <v>405321.75133333332</v>
      </c>
    </row>
    <row r="51" spans="1:14" x14ac:dyDescent="0.25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</row>
    <row r="52" spans="1:14" x14ac:dyDescent="0.25">
      <c r="B52" s="190" t="s">
        <v>55</v>
      </c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4" ht="15.75" thickBot="1" x14ac:dyDescent="0.3">
      <c r="B53" s="19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9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197"/>
      <c r="K55" s="246">
        <v>0.2</v>
      </c>
      <c r="L55" s="506">
        <f>N50*K55</f>
        <v>81064.350266666675</v>
      </c>
      <c r="M55" s="507"/>
      <c r="N55" s="182"/>
    </row>
    <row r="56" spans="1:14" x14ac:dyDescent="0.25">
      <c r="B56" s="198" t="s">
        <v>50</v>
      </c>
      <c r="C56" s="199"/>
      <c r="D56" s="199"/>
      <c r="E56" s="199"/>
      <c r="F56" s="199"/>
      <c r="G56" s="199"/>
      <c r="H56" s="199"/>
      <c r="I56" s="196"/>
      <c r="J56" s="197"/>
      <c r="K56" s="246">
        <v>0.05</v>
      </c>
      <c r="L56" s="506">
        <f>N50*K56</f>
        <v>20266.087566666669</v>
      </c>
      <c r="M56" s="507"/>
      <c r="N56" s="182"/>
    </row>
    <row r="57" spans="1:14" ht="15.75" thickBot="1" x14ac:dyDescent="0.3">
      <c r="B57" s="200" t="s">
        <v>49</v>
      </c>
      <c r="C57" s="201"/>
      <c r="D57" s="201"/>
      <c r="E57" s="201"/>
      <c r="F57" s="201"/>
      <c r="G57" s="201"/>
      <c r="H57" s="201"/>
      <c r="I57" s="202"/>
      <c r="J57" s="203"/>
      <c r="K57" s="247">
        <v>0.05</v>
      </c>
      <c r="L57" s="508">
        <f>N50*K57</f>
        <v>20266.087566666669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121596.52540000001</v>
      </c>
    </row>
    <row r="59" spans="1:14" ht="15.75" thickBot="1" x14ac:dyDescent="0.3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</row>
    <row r="60" spans="1:14" ht="15.75" thickBot="1" x14ac:dyDescent="0.3">
      <c r="A60" s="208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210">
        <f>N50+N58</f>
        <v>526918.27673333336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6"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  <mergeCell ref="L36:M36"/>
    <mergeCell ref="B37:M37"/>
    <mergeCell ref="B41:H41"/>
    <mergeCell ref="L41:M41"/>
    <mergeCell ref="B47:H47"/>
    <mergeCell ref="L47:M47"/>
    <mergeCell ref="L31:M31"/>
    <mergeCell ref="B20:I20"/>
    <mergeCell ref="L20:M20"/>
    <mergeCell ref="B21:I21"/>
    <mergeCell ref="B23:I23"/>
    <mergeCell ref="B24:I24"/>
    <mergeCell ref="B26:I26"/>
    <mergeCell ref="L26:M26"/>
    <mergeCell ref="B27:M27"/>
    <mergeCell ref="B30:G30"/>
    <mergeCell ref="L30:M30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B8:H8"/>
    <mergeCell ref="I8:J8"/>
    <mergeCell ref="L8:M8"/>
    <mergeCell ref="C4:K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zoomScale="78" zoomScaleNormal="78" workbookViewId="0">
      <selection activeCell="O25" sqref="O25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30.75" customHeight="1" thickBot="1" x14ac:dyDescent="0.3">
      <c r="B4" s="164">
        <v>4.2</v>
      </c>
      <c r="C4" s="466" t="s">
        <v>201</v>
      </c>
      <c r="D4" s="467"/>
      <c r="E4" s="467"/>
      <c r="F4" s="467"/>
      <c r="G4" s="467"/>
      <c r="H4" s="467"/>
      <c r="I4" s="467"/>
      <c r="J4" s="467"/>
      <c r="K4" s="468"/>
      <c r="L4" s="248" t="s">
        <v>10</v>
      </c>
      <c r="M4" s="211"/>
      <c r="N4" s="195">
        <v>2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214"/>
      <c r="J9" s="215"/>
      <c r="K9" s="216"/>
      <c r="L9" s="217"/>
      <c r="M9" s="218"/>
      <c r="N9" s="219"/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N48*L15</f>
        <v>536.20569999999998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536.20569999999998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ht="32.25" customHeight="1" x14ac:dyDescent="0.25">
      <c r="B21" s="532" t="s">
        <v>169</v>
      </c>
      <c r="C21" s="533"/>
      <c r="D21" s="533"/>
      <c r="E21" s="533"/>
      <c r="F21" s="533"/>
      <c r="G21" s="533"/>
      <c r="H21" s="533"/>
      <c r="I21" s="534"/>
      <c r="J21" s="212" t="s">
        <v>2</v>
      </c>
      <c r="K21" s="229">
        <v>1</v>
      </c>
      <c r="L21" s="214"/>
      <c r="M21" s="147">
        <v>70000</v>
      </c>
      <c r="N21" s="156">
        <f>K21*M21</f>
        <v>70000</v>
      </c>
    </row>
    <row r="22" spans="1:14" x14ac:dyDescent="0.25">
      <c r="B22" s="301" t="s">
        <v>118</v>
      </c>
      <c r="C22" s="354"/>
      <c r="D22" s="354"/>
      <c r="E22" s="354"/>
      <c r="F22" s="354"/>
      <c r="G22" s="354"/>
      <c r="H22" s="354"/>
      <c r="I22" s="341"/>
      <c r="J22" s="338" t="s">
        <v>117</v>
      </c>
      <c r="K22" s="355">
        <v>0.2</v>
      </c>
      <c r="L22" s="340"/>
      <c r="M22" s="147">
        <v>25000</v>
      </c>
      <c r="N22" s="158">
        <f t="shared" ref="N22" si="0">K22*M22</f>
        <v>5000</v>
      </c>
    </row>
    <row r="23" spans="1:14" x14ac:dyDescent="0.25">
      <c r="B23" s="539" t="s">
        <v>129</v>
      </c>
      <c r="C23" s="539"/>
      <c r="D23" s="539"/>
      <c r="E23" s="539"/>
      <c r="F23" s="539"/>
      <c r="G23" s="539"/>
      <c r="H23" s="539"/>
      <c r="I23" s="539"/>
      <c r="J23" s="338" t="s">
        <v>2</v>
      </c>
      <c r="K23" s="229">
        <v>2</v>
      </c>
      <c r="L23" s="214"/>
      <c r="M23" s="147">
        <v>20000</v>
      </c>
      <c r="N23" s="156">
        <f>M23*K23</f>
        <v>40000</v>
      </c>
    </row>
    <row r="24" spans="1:14" x14ac:dyDescent="0.25">
      <c r="B24" s="535"/>
      <c r="C24" s="470"/>
      <c r="D24" s="470"/>
      <c r="E24" s="470"/>
      <c r="F24" s="470"/>
      <c r="G24" s="470"/>
      <c r="H24" s="470"/>
      <c r="I24" s="471"/>
      <c r="J24" s="212"/>
      <c r="K24" s="229"/>
      <c r="L24" s="214"/>
      <c r="M24" s="230"/>
      <c r="N24" s="231"/>
    </row>
    <row r="25" spans="1:14" x14ac:dyDescent="0.25">
      <c r="B25" s="176"/>
      <c r="C25" s="228"/>
      <c r="D25" s="228"/>
      <c r="E25" s="228"/>
      <c r="F25" s="228"/>
      <c r="G25" s="228"/>
      <c r="H25" s="228"/>
      <c r="I25" s="215"/>
      <c r="J25" s="212"/>
      <c r="K25" s="229"/>
      <c r="L25" s="214"/>
      <c r="M25" s="230"/>
      <c r="N25" s="231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206"/>
      <c r="L26" s="536"/>
      <c r="M26" s="482"/>
      <c r="N26" s="20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115000</v>
      </c>
    </row>
    <row r="28" spans="1:14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4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208" t="s">
        <v>65</v>
      </c>
      <c r="B31" s="177"/>
      <c r="C31" s="253"/>
      <c r="D31" s="253"/>
      <c r="E31" s="253"/>
      <c r="F31" s="253"/>
      <c r="G31" s="253"/>
      <c r="H31" s="252"/>
      <c r="I31" s="226"/>
      <c r="J31" s="232"/>
      <c r="K31" s="226"/>
      <c r="L31" s="493"/>
      <c r="M31" s="494"/>
      <c r="N31" s="233"/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ht="15.75" thickBot="1" x14ac:dyDescent="0.3">
      <c r="B36" s="250"/>
      <c r="C36" s="251"/>
      <c r="D36" s="251"/>
      <c r="E36" s="251"/>
      <c r="F36" s="251"/>
      <c r="G36" s="251"/>
      <c r="H36" s="179"/>
      <c r="I36" s="179"/>
      <c r="J36" s="179"/>
      <c r="K36" s="179"/>
      <c r="L36" s="495"/>
      <c r="M36" s="496"/>
      <c r="N36" s="241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0</v>
      </c>
    </row>
    <row r="38" spans="1:14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4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208" t="s">
        <v>57</v>
      </c>
      <c r="B42" s="180" t="s">
        <v>102</v>
      </c>
      <c r="C42" s="178"/>
      <c r="D42" s="178"/>
      <c r="E42" s="178"/>
      <c r="F42" s="178"/>
      <c r="G42" s="178"/>
      <c r="H42" s="178"/>
      <c r="I42" s="238">
        <f>K42/J42*100</f>
        <v>30364.286486486486</v>
      </c>
      <c r="J42" s="239">
        <v>185</v>
      </c>
      <c r="K42" s="163">
        <v>56173.93</v>
      </c>
      <c r="L42" s="181"/>
      <c r="M42" s="240">
        <v>20</v>
      </c>
      <c r="N42" s="241">
        <f>K42/M42</f>
        <v>2808.6965</v>
      </c>
    </row>
    <row r="43" spans="1:14" x14ac:dyDescent="0.25">
      <c r="B43" s="180" t="s">
        <v>103</v>
      </c>
      <c r="C43" s="178"/>
      <c r="D43" s="178"/>
      <c r="E43" s="178"/>
      <c r="F43" s="178"/>
      <c r="G43" s="178"/>
      <c r="H43" s="178"/>
      <c r="I43" s="238">
        <f>K43/J43*100</f>
        <v>27603.897297297295</v>
      </c>
      <c r="J43" s="239">
        <v>185</v>
      </c>
      <c r="K43" s="163">
        <v>51067.21</v>
      </c>
      <c r="L43" s="181"/>
      <c r="M43" s="240">
        <v>20</v>
      </c>
      <c r="N43" s="241">
        <f>K43/M43</f>
        <v>2553.3604999999998</v>
      </c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181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4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54"/>
      <c r="M46" s="244"/>
      <c r="N46" s="241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179"/>
      <c r="J47" s="179"/>
      <c r="K47" s="179"/>
      <c r="L47" s="495"/>
      <c r="M47" s="496"/>
      <c r="N47" s="241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245">
        <f>N42+N43+N44+N45+N46</f>
        <v>5362.0569999999998</v>
      </c>
    </row>
    <row r="49" spans="1:14" ht="15.75" thickBot="1" x14ac:dyDescent="0.3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204">
        <f>N16+N27+N37+N48</f>
        <v>120898.26270000001</v>
      </c>
    </row>
    <row r="51" spans="1:14" x14ac:dyDescent="0.25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</row>
    <row r="52" spans="1:14" x14ac:dyDescent="0.25">
      <c r="B52" s="190" t="s">
        <v>55</v>
      </c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4" ht="15.75" thickBot="1" x14ac:dyDescent="0.3">
      <c r="B53" s="19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9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197"/>
      <c r="K55" s="246">
        <v>0.2</v>
      </c>
      <c r="L55" s="506">
        <f>N50*K55</f>
        <v>24179.652540000003</v>
      </c>
      <c r="M55" s="507"/>
      <c r="N55" s="182"/>
    </row>
    <row r="56" spans="1:14" x14ac:dyDescent="0.25">
      <c r="B56" s="198" t="s">
        <v>50</v>
      </c>
      <c r="C56" s="199"/>
      <c r="D56" s="199"/>
      <c r="E56" s="199"/>
      <c r="F56" s="199"/>
      <c r="G56" s="199"/>
      <c r="H56" s="199"/>
      <c r="I56" s="196"/>
      <c r="J56" s="197"/>
      <c r="K56" s="246">
        <v>0.05</v>
      </c>
      <c r="L56" s="506">
        <f>N50*K56</f>
        <v>6044.9131350000007</v>
      </c>
      <c r="M56" s="507"/>
      <c r="N56" s="182"/>
    </row>
    <row r="57" spans="1:14" ht="15.75" thickBot="1" x14ac:dyDescent="0.3">
      <c r="B57" s="200" t="s">
        <v>49</v>
      </c>
      <c r="C57" s="201"/>
      <c r="D57" s="201"/>
      <c r="E57" s="201"/>
      <c r="F57" s="201"/>
      <c r="G57" s="201"/>
      <c r="H57" s="201"/>
      <c r="I57" s="202"/>
      <c r="J57" s="203"/>
      <c r="K57" s="247">
        <v>0.05</v>
      </c>
      <c r="L57" s="508">
        <f>N50*K57</f>
        <v>6044.9131350000007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36269.478810000008</v>
      </c>
    </row>
    <row r="59" spans="1:14" ht="15.75" thickBot="1" x14ac:dyDescent="0.3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</row>
    <row r="60" spans="1:14" ht="15.75" thickBot="1" x14ac:dyDescent="0.3">
      <c r="A60" s="208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210">
        <f>N50+N58</f>
        <v>157167.74151000002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6">
    <mergeCell ref="L56:M56"/>
    <mergeCell ref="L57:M57"/>
    <mergeCell ref="B58:M58"/>
    <mergeCell ref="B60:M60"/>
    <mergeCell ref="C4:K4"/>
    <mergeCell ref="B48:M48"/>
    <mergeCell ref="B50:M50"/>
    <mergeCell ref="B54:H54"/>
    <mergeCell ref="L54:M54"/>
    <mergeCell ref="B55:H55"/>
    <mergeCell ref="L55:M55"/>
    <mergeCell ref="L36:M36"/>
    <mergeCell ref="B37:M37"/>
    <mergeCell ref="B41:H41"/>
    <mergeCell ref="L41:M41"/>
    <mergeCell ref="B47:H47"/>
    <mergeCell ref="B20:I20"/>
    <mergeCell ref="L20:M20"/>
    <mergeCell ref="B21:I21"/>
    <mergeCell ref="B23:I23"/>
    <mergeCell ref="L47:M47"/>
    <mergeCell ref="B26:I26"/>
    <mergeCell ref="L26:M26"/>
    <mergeCell ref="B27:M27"/>
    <mergeCell ref="B30:G30"/>
    <mergeCell ref="L30:M30"/>
    <mergeCell ref="L31:M31"/>
    <mergeCell ref="B24:I24"/>
    <mergeCell ref="L15:M15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B2:N2"/>
    <mergeCell ref="C3:I3"/>
    <mergeCell ref="L3:M3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zoomScale="78" zoomScaleNormal="78" workbookViewId="0">
      <selection activeCell="R21" sqref="R21"/>
    </sheetView>
  </sheetViews>
  <sheetFormatPr baseColWidth="10" defaultColWidth="11.42578125" defaultRowHeight="15" x14ac:dyDescent="0.25"/>
  <cols>
    <col min="1" max="1" width="8.85546875" style="334" customWidth="1"/>
    <col min="2" max="2" width="17" style="334" customWidth="1"/>
    <col min="3" max="5" width="11.42578125" style="334"/>
    <col min="6" max="6" width="14.42578125" style="334" customWidth="1"/>
    <col min="7" max="8" width="11.42578125" style="334"/>
    <col min="9" max="9" width="12.5703125" style="334" bestFit="1" customWidth="1"/>
    <col min="10" max="10" width="15.5703125" style="334" customWidth="1"/>
    <col min="11" max="11" width="17.5703125" style="334" bestFit="1" customWidth="1"/>
    <col min="12" max="12" width="11.42578125" style="334"/>
    <col min="13" max="13" width="13" style="334" bestFit="1" customWidth="1"/>
    <col min="14" max="14" width="17.42578125" style="334" customWidth="1"/>
    <col min="15" max="15" width="12" style="334" bestFit="1" customWidth="1"/>
    <col min="16" max="16384" width="11.42578125" style="334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401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15.75" thickBot="1" x14ac:dyDescent="0.3">
      <c r="B4" s="164" t="s">
        <v>197</v>
      </c>
      <c r="C4" s="540" t="s">
        <v>202</v>
      </c>
      <c r="D4" s="541"/>
      <c r="E4" s="541"/>
      <c r="F4" s="541"/>
      <c r="G4" s="541"/>
      <c r="H4" s="541"/>
      <c r="I4" s="541"/>
      <c r="J4" s="541"/>
      <c r="K4" s="542"/>
      <c r="L4" s="376" t="s">
        <v>2</v>
      </c>
      <c r="M4" s="337"/>
      <c r="N4" s="323">
        <v>2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309" t="s">
        <v>81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1"/>
    </row>
    <row r="7" spans="2:16" ht="17.25" customHeight="1" thickBot="1" x14ac:dyDescent="0.3">
      <c r="B7" s="339"/>
      <c r="C7" s="312"/>
      <c r="D7" s="312"/>
      <c r="E7" s="312"/>
      <c r="F7" s="312"/>
      <c r="G7" s="312"/>
      <c r="H7" s="312"/>
      <c r="I7" s="313"/>
      <c r="J7" s="313"/>
      <c r="K7" s="312"/>
      <c r="L7" s="312"/>
      <c r="M7" s="312"/>
      <c r="N7" s="314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40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340"/>
      <c r="J9" s="341"/>
      <c r="K9" s="342"/>
      <c r="L9" s="343"/>
      <c r="M9" s="344"/>
      <c r="N9" s="345"/>
    </row>
    <row r="10" spans="2:16" x14ac:dyDescent="0.25">
      <c r="B10" s="469"/>
      <c r="C10" s="470"/>
      <c r="D10" s="470"/>
      <c r="E10" s="470"/>
      <c r="F10" s="470"/>
      <c r="G10" s="470"/>
      <c r="H10" s="471"/>
      <c r="I10" s="340"/>
      <c r="J10" s="341"/>
      <c r="K10" s="342"/>
      <c r="L10" s="343"/>
      <c r="M10" s="344"/>
      <c r="N10" s="345"/>
    </row>
    <row r="11" spans="2:16" x14ac:dyDescent="0.25">
      <c r="B11" s="469"/>
      <c r="C11" s="470"/>
      <c r="D11" s="470"/>
      <c r="E11" s="470"/>
      <c r="F11" s="470"/>
      <c r="G11" s="470"/>
      <c r="H11" s="471"/>
      <c r="I11" s="340"/>
      <c r="J11" s="341"/>
      <c r="K11" s="342"/>
      <c r="L11" s="343"/>
      <c r="M11" s="344"/>
      <c r="N11" s="346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347"/>
      <c r="L12" s="474"/>
      <c r="M12" s="475"/>
      <c r="N12" s="348"/>
    </row>
    <row r="13" spans="2:16" x14ac:dyDescent="0.25">
      <c r="B13" s="469"/>
      <c r="C13" s="470"/>
      <c r="D13" s="470"/>
      <c r="E13" s="476"/>
      <c r="F13" s="470"/>
      <c r="G13" s="470"/>
      <c r="H13" s="471"/>
      <c r="I13" s="294"/>
      <c r="J13" s="295"/>
      <c r="K13" s="347"/>
      <c r="L13" s="349"/>
      <c r="M13" s="350"/>
      <c r="N13" s="351"/>
    </row>
    <row r="14" spans="2:16" ht="19.5" customHeight="1" x14ac:dyDescent="0.25">
      <c r="B14" s="477"/>
      <c r="C14" s="478"/>
      <c r="D14" s="478"/>
      <c r="E14" s="410"/>
      <c r="F14" s="297"/>
      <c r="G14" s="297"/>
      <c r="H14" s="298"/>
      <c r="I14" s="294"/>
      <c r="J14" s="295"/>
      <c r="K14" s="352"/>
      <c r="L14" s="349"/>
      <c r="M14" s="350"/>
      <c r="N14" s="383"/>
      <c r="P14" s="290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299"/>
      <c r="L15" s="481">
        <v>0.1</v>
      </c>
      <c r="M15" s="482"/>
      <c r="N15" s="331">
        <f>N48*L15</f>
        <v>1787.3523333333333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330">
        <f>SUM(N9:N15)</f>
        <v>1787.3523333333333</v>
      </c>
    </row>
    <row r="17" spans="1:14" x14ac:dyDescent="0.25">
      <c r="B17" s="353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3"/>
    </row>
    <row r="18" spans="1:14" x14ac:dyDescent="0.25">
      <c r="B18" s="315" t="s">
        <v>74</v>
      </c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7"/>
    </row>
    <row r="19" spans="1:14" ht="15.75" thickBot="1" x14ac:dyDescent="0.3">
      <c r="B19" s="318"/>
      <c r="C19" s="313"/>
      <c r="D19" s="313"/>
      <c r="E19" s="313"/>
      <c r="F19" s="313"/>
      <c r="G19" s="313"/>
      <c r="H19" s="313"/>
      <c r="I19" s="313"/>
      <c r="J19" s="312"/>
      <c r="K19" s="312"/>
      <c r="L19" s="312"/>
      <c r="M19" s="312"/>
      <c r="N19" s="314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402" t="s">
        <v>2</v>
      </c>
      <c r="K20" s="407" t="s">
        <v>3</v>
      </c>
      <c r="L20" s="465" t="s">
        <v>72</v>
      </c>
      <c r="M20" s="462"/>
      <c r="N20" s="129" t="s">
        <v>58</v>
      </c>
    </row>
    <row r="21" spans="1:14" ht="32.25" customHeight="1" x14ac:dyDescent="0.25">
      <c r="B21" s="532" t="s">
        <v>199</v>
      </c>
      <c r="C21" s="533"/>
      <c r="D21" s="533"/>
      <c r="E21" s="533"/>
      <c r="F21" s="533"/>
      <c r="G21" s="533"/>
      <c r="H21" s="533"/>
      <c r="I21" s="534"/>
      <c r="J21" s="338" t="s">
        <v>2</v>
      </c>
      <c r="K21" s="355">
        <v>1</v>
      </c>
      <c r="L21" s="340"/>
      <c r="M21" s="147">
        <v>80000</v>
      </c>
      <c r="N21" s="156">
        <f>K21*M21</f>
        <v>80000</v>
      </c>
    </row>
    <row r="22" spans="1:14" x14ac:dyDescent="0.25">
      <c r="B22" s="301"/>
      <c r="C22" s="354"/>
      <c r="D22" s="354"/>
      <c r="E22" s="354"/>
      <c r="F22" s="354"/>
      <c r="G22" s="354"/>
      <c r="H22" s="354"/>
      <c r="I22" s="341"/>
      <c r="J22" s="338"/>
      <c r="K22" s="355"/>
      <c r="L22" s="340"/>
      <c r="M22" s="147"/>
      <c r="N22" s="158"/>
    </row>
    <row r="23" spans="1:14" x14ac:dyDescent="0.25">
      <c r="B23" s="539"/>
      <c r="C23" s="539"/>
      <c r="D23" s="539"/>
      <c r="E23" s="539"/>
      <c r="F23" s="539"/>
      <c r="G23" s="539"/>
      <c r="H23" s="539"/>
      <c r="I23" s="539"/>
      <c r="J23" s="338"/>
      <c r="K23" s="355"/>
      <c r="L23" s="340"/>
      <c r="M23" s="147"/>
      <c r="N23" s="156"/>
    </row>
    <row r="24" spans="1:14" x14ac:dyDescent="0.25">
      <c r="B24" s="535"/>
      <c r="C24" s="470"/>
      <c r="D24" s="470"/>
      <c r="E24" s="470"/>
      <c r="F24" s="470"/>
      <c r="G24" s="470"/>
      <c r="H24" s="470"/>
      <c r="I24" s="471"/>
      <c r="J24" s="338"/>
      <c r="K24" s="355"/>
      <c r="L24" s="340"/>
      <c r="M24" s="356"/>
      <c r="N24" s="357"/>
    </row>
    <row r="25" spans="1:14" x14ac:dyDescent="0.25">
      <c r="B25" s="301"/>
      <c r="C25" s="354"/>
      <c r="D25" s="354"/>
      <c r="E25" s="354"/>
      <c r="F25" s="354"/>
      <c r="G25" s="354"/>
      <c r="H25" s="354"/>
      <c r="I25" s="341"/>
      <c r="J25" s="338"/>
      <c r="K25" s="355"/>
      <c r="L25" s="340"/>
      <c r="M25" s="356"/>
      <c r="N25" s="357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332"/>
      <c r="L26" s="536"/>
      <c r="M26" s="482"/>
      <c r="N26" s="333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331">
        <f>SUM(N21:N26)</f>
        <v>80000</v>
      </c>
    </row>
    <row r="28" spans="1:14" ht="15.75" customHeight="1" x14ac:dyDescent="0.25">
      <c r="B28" s="291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3"/>
    </row>
    <row r="29" spans="1:14" ht="15.75" customHeight="1" thickBot="1" x14ac:dyDescent="0.3">
      <c r="B29" s="315" t="s">
        <v>71</v>
      </c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7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406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334" t="s">
        <v>65</v>
      </c>
      <c r="B31" s="304"/>
      <c r="C31" s="403"/>
      <c r="D31" s="403"/>
      <c r="E31" s="403"/>
      <c r="F31" s="403"/>
      <c r="G31" s="403"/>
      <c r="H31" s="409"/>
      <c r="I31" s="352"/>
      <c r="J31" s="359"/>
      <c r="K31" s="352"/>
      <c r="L31" s="493"/>
      <c r="M31" s="494"/>
      <c r="N31" s="360"/>
    </row>
    <row r="32" spans="1:14" x14ac:dyDescent="0.25">
      <c r="B32" s="304"/>
      <c r="C32" s="305"/>
      <c r="D32" s="305"/>
      <c r="E32" s="305"/>
      <c r="F32" s="305"/>
      <c r="G32" s="305"/>
      <c r="H32" s="411"/>
      <c r="I32" s="352"/>
      <c r="J32" s="352"/>
      <c r="K32" s="352"/>
      <c r="L32" s="362"/>
      <c r="M32" s="363"/>
      <c r="N32" s="364"/>
    </row>
    <row r="33" spans="1:14" x14ac:dyDescent="0.25">
      <c r="B33" s="304"/>
      <c r="C33" s="305"/>
      <c r="D33" s="305"/>
      <c r="E33" s="305"/>
      <c r="F33" s="305"/>
      <c r="G33" s="305"/>
      <c r="H33" s="411"/>
      <c r="I33" s="352"/>
      <c r="J33" s="352"/>
      <c r="K33" s="352"/>
      <c r="L33" s="362"/>
      <c r="M33" s="363"/>
      <c r="N33" s="364"/>
    </row>
    <row r="34" spans="1:14" x14ac:dyDescent="0.25">
      <c r="B34" s="304"/>
      <c r="C34" s="305"/>
      <c r="D34" s="305"/>
      <c r="E34" s="305"/>
      <c r="F34" s="305"/>
      <c r="G34" s="305"/>
      <c r="H34" s="411"/>
      <c r="I34" s="352"/>
      <c r="J34" s="352"/>
      <c r="K34" s="352"/>
      <c r="L34" s="362"/>
      <c r="M34" s="363"/>
      <c r="N34" s="364"/>
    </row>
    <row r="35" spans="1:14" x14ac:dyDescent="0.25">
      <c r="B35" s="304"/>
      <c r="C35" s="305"/>
      <c r="D35" s="305"/>
      <c r="E35" s="305"/>
      <c r="F35" s="305"/>
      <c r="G35" s="305"/>
      <c r="H35" s="411"/>
      <c r="I35" s="352"/>
      <c r="J35" s="352"/>
      <c r="K35" s="352"/>
      <c r="L35" s="362"/>
      <c r="M35" s="363"/>
      <c r="N35" s="364"/>
    </row>
    <row r="36" spans="1:14" ht="15.75" thickBot="1" x14ac:dyDescent="0.3">
      <c r="B36" s="399"/>
      <c r="C36" s="400"/>
      <c r="D36" s="400"/>
      <c r="E36" s="400"/>
      <c r="F36" s="400"/>
      <c r="G36" s="400"/>
      <c r="H36" s="408"/>
      <c r="I36" s="408"/>
      <c r="J36" s="408"/>
      <c r="K36" s="408"/>
      <c r="L36" s="495"/>
      <c r="M36" s="496"/>
      <c r="N36" s="368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373">
        <f>N31+N32+N33+N34+N35</f>
        <v>0</v>
      </c>
    </row>
    <row r="38" spans="1:14" x14ac:dyDescent="0.25">
      <c r="B38" s="291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3"/>
    </row>
    <row r="39" spans="1:14" x14ac:dyDescent="0.25">
      <c r="B39" s="315" t="s">
        <v>64</v>
      </c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7"/>
    </row>
    <row r="40" spans="1:14" ht="15.75" thickBot="1" x14ac:dyDescent="0.3">
      <c r="B40" s="319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4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406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334" t="s">
        <v>57</v>
      </c>
      <c r="B42" s="307" t="s">
        <v>102</v>
      </c>
      <c r="C42" s="305"/>
      <c r="D42" s="305"/>
      <c r="E42" s="305"/>
      <c r="F42" s="305"/>
      <c r="G42" s="305"/>
      <c r="H42" s="305"/>
      <c r="I42" s="365">
        <f>K42/J42*100</f>
        <v>30364.286486486486</v>
      </c>
      <c r="J42" s="366">
        <v>185</v>
      </c>
      <c r="K42" s="163">
        <v>56173.93</v>
      </c>
      <c r="L42" s="308"/>
      <c r="M42" s="367">
        <v>6</v>
      </c>
      <c r="N42" s="368">
        <f>K42/M42</f>
        <v>9362.3216666666667</v>
      </c>
    </row>
    <row r="43" spans="1:14" x14ac:dyDescent="0.25">
      <c r="B43" s="307" t="s">
        <v>103</v>
      </c>
      <c r="C43" s="305"/>
      <c r="D43" s="305"/>
      <c r="E43" s="305"/>
      <c r="F43" s="305"/>
      <c r="G43" s="305"/>
      <c r="H43" s="305"/>
      <c r="I43" s="365">
        <f>K43/J43*100</f>
        <v>27603.897297297295</v>
      </c>
      <c r="J43" s="366">
        <v>185</v>
      </c>
      <c r="K43" s="163">
        <v>51067.21</v>
      </c>
      <c r="L43" s="308"/>
      <c r="M43" s="367">
        <v>6</v>
      </c>
      <c r="N43" s="368">
        <f>K43/M43</f>
        <v>8511.2016666666659</v>
      </c>
    </row>
    <row r="44" spans="1:14" x14ac:dyDescent="0.25">
      <c r="B44" s="307"/>
      <c r="C44" s="305"/>
      <c r="D44" s="305"/>
      <c r="E44" s="305"/>
      <c r="F44" s="305"/>
      <c r="G44" s="305"/>
      <c r="H44" s="305"/>
      <c r="I44" s="352"/>
      <c r="J44" s="369"/>
      <c r="K44" s="370"/>
      <c r="L44" s="308"/>
      <c r="M44" s="372"/>
      <c r="N44" s="368"/>
    </row>
    <row r="45" spans="1:14" x14ac:dyDescent="0.25">
      <c r="B45" s="307"/>
      <c r="C45" s="305"/>
      <c r="D45" s="305"/>
      <c r="E45" s="305"/>
      <c r="F45" s="305"/>
      <c r="G45" s="305"/>
      <c r="H45" s="305"/>
      <c r="I45" s="352"/>
      <c r="J45" s="369"/>
      <c r="K45" s="370"/>
      <c r="L45" s="404"/>
      <c r="M45" s="372"/>
      <c r="N45" s="368"/>
    </row>
    <row r="46" spans="1:14" x14ac:dyDescent="0.25">
      <c r="B46" s="307"/>
      <c r="C46" s="305"/>
      <c r="D46" s="305"/>
      <c r="E46" s="305"/>
      <c r="F46" s="305"/>
      <c r="G46" s="305"/>
      <c r="H46" s="305"/>
      <c r="I46" s="352"/>
      <c r="J46" s="369"/>
      <c r="K46" s="370"/>
      <c r="L46" s="404"/>
      <c r="M46" s="372"/>
      <c r="N46" s="368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408"/>
      <c r="J47" s="408"/>
      <c r="K47" s="408"/>
      <c r="L47" s="495"/>
      <c r="M47" s="496"/>
      <c r="N47" s="368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373">
        <f>N42+N43+N44+N45+N46</f>
        <v>17873.523333333331</v>
      </c>
    </row>
    <row r="49" spans="1:14" ht="15.75" thickBot="1" x14ac:dyDescent="0.3">
      <c r="B49" s="291"/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3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330">
        <f>N16+N27+N37+N48</f>
        <v>99660.87566666666</v>
      </c>
    </row>
    <row r="51" spans="1:14" x14ac:dyDescent="0.25">
      <c r="B51" s="291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3"/>
    </row>
    <row r="52" spans="1:14" x14ac:dyDescent="0.25">
      <c r="B52" s="315" t="s">
        <v>55</v>
      </c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7"/>
    </row>
    <row r="53" spans="1:14" ht="15.75" thickBot="1" x14ac:dyDescent="0.3">
      <c r="B53" s="319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4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397"/>
      <c r="J54" s="398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324"/>
      <c r="K55" s="374">
        <v>0.2</v>
      </c>
      <c r="L55" s="506">
        <f>N50*K55</f>
        <v>19932.175133333334</v>
      </c>
      <c r="M55" s="507"/>
      <c r="N55" s="182"/>
    </row>
    <row r="56" spans="1:14" x14ac:dyDescent="0.25">
      <c r="B56" s="325" t="s">
        <v>50</v>
      </c>
      <c r="C56" s="326"/>
      <c r="D56" s="326"/>
      <c r="E56" s="326"/>
      <c r="F56" s="326"/>
      <c r="G56" s="326"/>
      <c r="H56" s="326"/>
      <c r="I56" s="196"/>
      <c r="J56" s="324"/>
      <c r="K56" s="374">
        <v>0.05</v>
      </c>
      <c r="L56" s="506">
        <f>N50*K56</f>
        <v>4983.0437833333335</v>
      </c>
      <c r="M56" s="507"/>
      <c r="N56" s="182"/>
    </row>
    <row r="57" spans="1:14" ht="15.75" thickBot="1" x14ac:dyDescent="0.3">
      <c r="B57" s="327" t="s">
        <v>49</v>
      </c>
      <c r="C57" s="328"/>
      <c r="D57" s="328"/>
      <c r="E57" s="328"/>
      <c r="F57" s="328"/>
      <c r="G57" s="328"/>
      <c r="H57" s="328"/>
      <c r="I57" s="202"/>
      <c r="J57" s="329"/>
      <c r="K57" s="375">
        <v>0.05</v>
      </c>
      <c r="L57" s="508">
        <f>N50*K57</f>
        <v>4983.0437833333335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29898.262700000003</v>
      </c>
    </row>
    <row r="59" spans="1:14" ht="15.75" thickBot="1" x14ac:dyDescent="0.3">
      <c r="B59" s="291"/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3"/>
    </row>
    <row r="60" spans="1:14" ht="15.75" thickBot="1" x14ac:dyDescent="0.3">
      <c r="A60" s="334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336">
        <f>N50+N58</f>
        <v>129559.13836666667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6">
    <mergeCell ref="B58:M58"/>
    <mergeCell ref="B60:M60"/>
    <mergeCell ref="B54:H54"/>
    <mergeCell ref="L54:M54"/>
    <mergeCell ref="B55:H55"/>
    <mergeCell ref="L55:M55"/>
    <mergeCell ref="L56:M56"/>
    <mergeCell ref="L57:M57"/>
    <mergeCell ref="B50:M50"/>
    <mergeCell ref="B27:M27"/>
    <mergeCell ref="B30:G30"/>
    <mergeCell ref="L30:M30"/>
    <mergeCell ref="L31:M31"/>
    <mergeCell ref="L36:M36"/>
    <mergeCell ref="B37:M37"/>
    <mergeCell ref="B41:H41"/>
    <mergeCell ref="L41:M41"/>
    <mergeCell ref="B47:H47"/>
    <mergeCell ref="L47:M47"/>
    <mergeCell ref="B48:M48"/>
    <mergeCell ref="B26:I26"/>
    <mergeCell ref="L26:M26"/>
    <mergeCell ref="B13:H13"/>
    <mergeCell ref="B14:D14"/>
    <mergeCell ref="B15:H15"/>
    <mergeCell ref="I15:J15"/>
    <mergeCell ref="L15:M15"/>
    <mergeCell ref="B16:M16"/>
    <mergeCell ref="B20:I20"/>
    <mergeCell ref="L20:M20"/>
    <mergeCell ref="B21:I21"/>
    <mergeCell ref="B23:I23"/>
    <mergeCell ref="B24:I24"/>
    <mergeCell ref="L12:M12"/>
    <mergeCell ref="B2:N2"/>
    <mergeCell ref="C3:I3"/>
    <mergeCell ref="L3:M3"/>
    <mergeCell ref="C4:K4"/>
    <mergeCell ref="B8:H8"/>
    <mergeCell ref="I8:J8"/>
    <mergeCell ref="L8:M8"/>
    <mergeCell ref="B9:H9"/>
    <mergeCell ref="B10:H10"/>
    <mergeCell ref="B11:H11"/>
    <mergeCell ref="B12:H12"/>
    <mergeCell ref="I12:J1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zoomScale="78" zoomScaleNormal="78" workbookViewId="0">
      <selection activeCell="O40" sqref="O40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33.75" customHeight="1" thickBot="1" x14ac:dyDescent="0.3">
      <c r="B4" s="164">
        <v>5.0999999999999996</v>
      </c>
      <c r="C4" s="466" t="s">
        <v>182</v>
      </c>
      <c r="D4" s="467"/>
      <c r="E4" s="467"/>
      <c r="F4" s="467"/>
      <c r="G4" s="467"/>
      <c r="H4" s="467"/>
      <c r="I4" s="467"/>
      <c r="J4" s="467"/>
      <c r="K4" s="468"/>
      <c r="L4" s="248" t="s">
        <v>2</v>
      </c>
      <c r="M4" s="211"/>
      <c r="N4" s="195">
        <v>1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214"/>
      <c r="J9" s="215"/>
      <c r="K9" s="216"/>
      <c r="L9" s="217"/>
      <c r="M9" s="218"/>
      <c r="N9" s="219"/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N48*L15</f>
        <v>714.94093333333331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714.94093333333331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ht="32.25" customHeight="1" x14ac:dyDescent="0.25">
      <c r="B21" s="532" t="s">
        <v>209</v>
      </c>
      <c r="C21" s="533"/>
      <c r="D21" s="533"/>
      <c r="E21" s="533"/>
      <c r="F21" s="533"/>
      <c r="G21" s="533"/>
      <c r="H21" s="533"/>
      <c r="I21" s="534"/>
      <c r="J21" s="212" t="s">
        <v>2</v>
      </c>
      <c r="K21" s="229">
        <v>1</v>
      </c>
      <c r="L21" s="214"/>
      <c r="M21" s="147">
        <v>200000</v>
      </c>
      <c r="N21" s="155">
        <f>K21*M21</f>
        <v>200000</v>
      </c>
    </row>
    <row r="22" spans="1:14" x14ac:dyDescent="0.25">
      <c r="B22" s="520"/>
      <c r="C22" s="520"/>
      <c r="D22" s="520"/>
      <c r="E22" s="520"/>
      <c r="F22" s="520"/>
      <c r="G22" s="520"/>
      <c r="H22" s="520"/>
      <c r="I22" s="520"/>
      <c r="J22" s="212"/>
      <c r="K22" s="229"/>
      <c r="L22" s="214"/>
      <c r="M22" s="147"/>
      <c r="N22" s="156"/>
    </row>
    <row r="23" spans="1:14" x14ac:dyDescent="0.25">
      <c r="B23" s="520"/>
      <c r="C23" s="520"/>
      <c r="D23" s="520"/>
      <c r="E23" s="520"/>
      <c r="F23" s="520"/>
      <c r="G23" s="520"/>
      <c r="H23" s="520"/>
      <c r="I23" s="520"/>
      <c r="J23" s="212"/>
      <c r="K23" s="229"/>
      <c r="L23" s="214"/>
      <c r="M23" s="147"/>
      <c r="N23" s="156"/>
    </row>
    <row r="24" spans="1:14" x14ac:dyDescent="0.25">
      <c r="B24" s="535"/>
      <c r="C24" s="470"/>
      <c r="D24" s="470"/>
      <c r="E24" s="470"/>
      <c r="F24" s="470"/>
      <c r="G24" s="470"/>
      <c r="H24" s="470"/>
      <c r="I24" s="471"/>
      <c r="J24" s="212"/>
      <c r="K24" s="229"/>
      <c r="L24" s="214"/>
      <c r="M24" s="230"/>
      <c r="N24" s="231"/>
    </row>
    <row r="25" spans="1:14" x14ac:dyDescent="0.25">
      <c r="B25" s="176"/>
      <c r="C25" s="228"/>
      <c r="D25" s="228"/>
      <c r="E25" s="228"/>
      <c r="F25" s="228"/>
      <c r="G25" s="228"/>
      <c r="H25" s="228"/>
      <c r="I25" s="215"/>
      <c r="J25" s="212"/>
      <c r="K25" s="229"/>
      <c r="L25" s="214"/>
      <c r="M25" s="230"/>
      <c r="N25" s="231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206"/>
      <c r="L26" s="536"/>
      <c r="M26" s="482"/>
      <c r="N26" s="20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200000</v>
      </c>
    </row>
    <row r="28" spans="1:14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4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208" t="s">
        <v>65</v>
      </c>
      <c r="B31" s="177" t="s">
        <v>210</v>
      </c>
      <c r="C31" s="253"/>
      <c r="D31" s="253"/>
      <c r="E31" s="253"/>
      <c r="F31" s="253"/>
      <c r="G31" s="253"/>
      <c r="H31" s="252" t="s">
        <v>2</v>
      </c>
      <c r="I31" s="226">
        <v>1</v>
      </c>
      <c r="J31" s="232">
        <v>1</v>
      </c>
      <c r="K31" s="226">
        <v>1</v>
      </c>
      <c r="L31" s="493">
        <v>10000</v>
      </c>
      <c r="M31" s="494"/>
      <c r="N31" s="233">
        <f>L31*K31</f>
        <v>10000</v>
      </c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ht="15.75" thickBot="1" x14ac:dyDescent="0.3">
      <c r="B36" s="250"/>
      <c r="C36" s="251"/>
      <c r="D36" s="251"/>
      <c r="E36" s="251"/>
      <c r="F36" s="251"/>
      <c r="G36" s="251"/>
      <c r="H36" s="179"/>
      <c r="I36" s="179"/>
      <c r="J36" s="179"/>
      <c r="K36" s="179"/>
      <c r="L36" s="495"/>
      <c r="M36" s="496"/>
      <c r="N36" s="241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10000</v>
      </c>
    </row>
    <row r="38" spans="1:14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4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208" t="s">
        <v>57</v>
      </c>
      <c r="B42" s="180" t="s">
        <v>183</v>
      </c>
      <c r="C42" s="178"/>
      <c r="D42" s="178"/>
      <c r="E42" s="178"/>
      <c r="F42" s="178"/>
      <c r="G42" s="178"/>
      <c r="H42" s="178"/>
      <c r="I42" s="238">
        <f>K42/J42*100</f>
        <v>30364.286486486486</v>
      </c>
      <c r="J42" s="239">
        <v>185</v>
      </c>
      <c r="K42" s="163">
        <v>56173.93</v>
      </c>
      <c r="L42" s="181"/>
      <c r="M42" s="240">
        <v>15</v>
      </c>
      <c r="N42" s="241">
        <f>K42/M42</f>
        <v>3744.9286666666667</v>
      </c>
    </row>
    <row r="43" spans="1:14" x14ac:dyDescent="0.25">
      <c r="B43" s="180" t="s">
        <v>103</v>
      </c>
      <c r="C43" s="178"/>
      <c r="D43" s="178"/>
      <c r="E43" s="178"/>
      <c r="F43" s="178"/>
      <c r="G43" s="178"/>
      <c r="H43" s="178"/>
      <c r="I43" s="238">
        <f>K43/J43*100</f>
        <v>27603.897297297295</v>
      </c>
      <c r="J43" s="239">
        <v>185</v>
      </c>
      <c r="K43" s="163">
        <v>51067.21</v>
      </c>
      <c r="L43" s="181"/>
      <c r="M43" s="240">
        <v>15</v>
      </c>
      <c r="N43" s="241">
        <f>K43/M43</f>
        <v>3404.4806666666668</v>
      </c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181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4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54"/>
      <c r="M46" s="244"/>
      <c r="N46" s="241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179"/>
      <c r="J47" s="179"/>
      <c r="K47" s="179"/>
      <c r="L47" s="495"/>
      <c r="M47" s="496"/>
      <c r="N47" s="241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245">
        <f>N42+N43+N44+N45+N46</f>
        <v>7149.4093333333331</v>
      </c>
    </row>
    <row r="49" spans="1:14" ht="15.75" thickBot="1" x14ac:dyDescent="0.3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204">
        <f>N16+N27+N37+N48</f>
        <v>217864.35026666668</v>
      </c>
    </row>
    <row r="51" spans="1:14" x14ac:dyDescent="0.25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</row>
    <row r="52" spans="1:14" x14ac:dyDescent="0.25">
      <c r="B52" s="190" t="s">
        <v>55</v>
      </c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4" ht="15.75" thickBot="1" x14ac:dyDescent="0.3">
      <c r="B53" s="19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9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197"/>
      <c r="K55" s="246">
        <v>0.2</v>
      </c>
      <c r="L55" s="506">
        <f>N50*K55</f>
        <v>43572.870053333339</v>
      </c>
      <c r="M55" s="507"/>
      <c r="N55" s="182"/>
    </row>
    <row r="56" spans="1:14" x14ac:dyDescent="0.25">
      <c r="B56" s="198" t="s">
        <v>50</v>
      </c>
      <c r="C56" s="199"/>
      <c r="D56" s="199"/>
      <c r="E56" s="199"/>
      <c r="F56" s="199"/>
      <c r="G56" s="199"/>
      <c r="H56" s="199"/>
      <c r="I56" s="196"/>
      <c r="J56" s="197"/>
      <c r="K56" s="246">
        <v>0.05</v>
      </c>
      <c r="L56" s="506">
        <f>N50*K56</f>
        <v>10893.217513333335</v>
      </c>
      <c r="M56" s="507"/>
      <c r="N56" s="182"/>
    </row>
    <row r="57" spans="1:14" ht="15.75" thickBot="1" x14ac:dyDescent="0.3">
      <c r="B57" s="200" t="s">
        <v>49</v>
      </c>
      <c r="C57" s="201"/>
      <c r="D57" s="201"/>
      <c r="E57" s="201"/>
      <c r="F57" s="201"/>
      <c r="G57" s="201"/>
      <c r="H57" s="201"/>
      <c r="I57" s="202"/>
      <c r="J57" s="203"/>
      <c r="K57" s="247">
        <v>0.05</v>
      </c>
      <c r="L57" s="508">
        <f>N50*K57</f>
        <v>10893.217513333335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65359.305080000013</v>
      </c>
    </row>
    <row r="59" spans="1:14" ht="15.75" thickBot="1" x14ac:dyDescent="0.3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</row>
    <row r="60" spans="1:14" ht="15.75" thickBot="1" x14ac:dyDescent="0.3">
      <c r="A60" s="208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210">
        <f>N50+N58</f>
        <v>283223.6553466667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7"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  <mergeCell ref="L36:M36"/>
    <mergeCell ref="B37:M37"/>
    <mergeCell ref="B41:H41"/>
    <mergeCell ref="L41:M41"/>
    <mergeCell ref="B47:H47"/>
    <mergeCell ref="L47:M47"/>
    <mergeCell ref="L31:M31"/>
    <mergeCell ref="B20:I20"/>
    <mergeCell ref="L20:M20"/>
    <mergeCell ref="B21:I21"/>
    <mergeCell ref="B22:I22"/>
    <mergeCell ref="B23:I23"/>
    <mergeCell ref="B24:I24"/>
    <mergeCell ref="B26:I26"/>
    <mergeCell ref="L26:M26"/>
    <mergeCell ref="B27:M27"/>
    <mergeCell ref="B30:G30"/>
    <mergeCell ref="L30:M30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C4:K4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topLeftCell="A19" zoomScale="78" zoomScaleNormal="78" workbookViewId="0">
      <selection activeCell="R11" sqref="R11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33.75" customHeight="1" thickBot="1" x14ac:dyDescent="0.3">
      <c r="B4" s="164" t="s">
        <v>106</v>
      </c>
      <c r="C4" s="466" t="s">
        <v>203</v>
      </c>
      <c r="D4" s="467"/>
      <c r="E4" s="467"/>
      <c r="F4" s="467"/>
      <c r="G4" s="467"/>
      <c r="H4" s="467"/>
      <c r="I4" s="467"/>
      <c r="J4" s="467"/>
      <c r="K4" s="468"/>
      <c r="L4" s="248" t="s">
        <v>10</v>
      </c>
      <c r="M4" s="211"/>
      <c r="N4" s="195">
        <v>1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 t="s">
        <v>45</v>
      </c>
      <c r="C9" s="470"/>
      <c r="D9" s="470"/>
      <c r="E9" s="470"/>
      <c r="F9" s="470"/>
      <c r="G9" s="470"/>
      <c r="H9" s="471"/>
      <c r="I9" s="214"/>
      <c r="J9" s="215"/>
      <c r="K9" s="216">
        <v>5000</v>
      </c>
      <c r="L9" s="217"/>
      <c r="M9" s="218">
        <v>1</v>
      </c>
      <c r="N9" s="219">
        <f>K9/M9</f>
        <v>5000</v>
      </c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N48*L15</f>
        <v>1702.2402694146667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6702.2402694146667</v>
      </c>
    </row>
    <row r="17" spans="1:16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  <c r="P17" s="208" t="s">
        <v>110</v>
      </c>
    </row>
    <row r="18" spans="1:16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6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6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6" ht="18.75" customHeight="1" x14ac:dyDescent="0.25">
      <c r="B21" s="532" t="s">
        <v>108</v>
      </c>
      <c r="C21" s="533"/>
      <c r="D21" s="533"/>
      <c r="E21" s="533"/>
      <c r="F21" s="533"/>
      <c r="G21" s="533"/>
      <c r="H21" s="533"/>
      <c r="I21" s="534"/>
      <c r="J21" s="212" t="s">
        <v>2</v>
      </c>
      <c r="K21" s="229">
        <v>1</v>
      </c>
      <c r="L21" s="214"/>
      <c r="M21" s="147">
        <v>15000</v>
      </c>
      <c r="N21" s="395">
        <f>K21*M21</f>
        <v>15000</v>
      </c>
    </row>
    <row r="22" spans="1:16" x14ac:dyDescent="0.25">
      <c r="B22" s="543" t="s">
        <v>109</v>
      </c>
      <c r="C22" s="539"/>
      <c r="D22" s="539"/>
      <c r="E22" s="539"/>
      <c r="F22" s="539"/>
      <c r="G22" s="539"/>
      <c r="H22" s="539"/>
      <c r="I22" s="539"/>
      <c r="J22" s="212" t="s">
        <v>43</v>
      </c>
      <c r="K22" s="229">
        <v>2.5</v>
      </c>
      <c r="L22" s="214"/>
      <c r="M22" s="147">
        <v>50000</v>
      </c>
      <c r="N22" s="396">
        <f>M22*K22</f>
        <v>125000</v>
      </c>
    </row>
    <row r="23" spans="1:16" x14ac:dyDescent="0.25">
      <c r="B23" s="539" t="s">
        <v>107</v>
      </c>
      <c r="C23" s="539"/>
      <c r="D23" s="539"/>
      <c r="E23" s="539"/>
      <c r="F23" s="539"/>
      <c r="G23" s="539"/>
      <c r="H23" s="539"/>
      <c r="I23" s="539"/>
      <c r="J23" s="212" t="s">
        <v>7</v>
      </c>
      <c r="K23" s="229">
        <v>1.5</v>
      </c>
      <c r="L23" s="214"/>
      <c r="M23" s="147">
        <v>20000</v>
      </c>
      <c r="N23" s="396">
        <f>K23*M23</f>
        <v>30000</v>
      </c>
    </row>
    <row r="24" spans="1:16" x14ac:dyDescent="0.25">
      <c r="B24" s="535" t="s">
        <v>111</v>
      </c>
      <c r="C24" s="470"/>
      <c r="D24" s="470"/>
      <c r="E24" s="470"/>
      <c r="F24" s="470"/>
      <c r="G24" s="470"/>
      <c r="H24" s="470"/>
      <c r="I24" s="471"/>
      <c r="J24" s="212" t="s">
        <v>41</v>
      </c>
      <c r="K24" s="229">
        <v>0.5</v>
      </c>
      <c r="L24" s="214"/>
      <c r="M24" s="147">
        <v>10000</v>
      </c>
      <c r="N24" s="275">
        <f>M24*K24</f>
        <v>5000</v>
      </c>
    </row>
    <row r="25" spans="1:16" x14ac:dyDescent="0.25">
      <c r="B25" s="176" t="s">
        <v>187</v>
      </c>
      <c r="C25" s="228"/>
      <c r="D25" s="228"/>
      <c r="E25" s="228"/>
      <c r="F25" s="228"/>
      <c r="G25" s="228"/>
      <c r="H25" s="228"/>
      <c r="I25" s="215"/>
      <c r="J25" s="212" t="s">
        <v>7</v>
      </c>
      <c r="K25" s="229">
        <v>9</v>
      </c>
      <c r="L25" s="214"/>
      <c r="M25" s="147">
        <v>10000</v>
      </c>
      <c r="N25" s="275">
        <f>M25*K25</f>
        <v>90000</v>
      </c>
    </row>
    <row r="26" spans="1:16" ht="15.75" thickBot="1" x14ac:dyDescent="0.3">
      <c r="B26" s="504" t="s">
        <v>188</v>
      </c>
      <c r="C26" s="505"/>
      <c r="D26" s="505"/>
      <c r="E26" s="505"/>
      <c r="F26" s="505"/>
      <c r="G26" s="505"/>
      <c r="H26" s="505"/>
      <c r="I26" s="480"/>
      <c r="J26" s="412" t="s">
        <v>2</v>
      </c>
      <c r="K26" s="206">
        <v>3</v>
      </c>
      <c r="L26" s="405"/>
      <c r="M26" s="147">
        <v>23000</v>
      </c>
      <c r="N26" s="275">
        <f>M26*K26</f>
        <v>69000</v>
      </c>
    </row>
    <row r="27" spans="1:16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334000</v>
      </c>
    </row>
    <row r="28" spans="1:16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6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6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6" x14ac:dyDescent="0.25">
      <c r="A31" s="208" t="s">
        <v>65</v>
      </c>
      <c r="B31" s="177"/>
      <c r="C31" s="253"/>
      <c r="D31" s="253"/>
      <c r="E31" s="253"/>
      <c r="F31" s="253"/>
      <c r="G31" s="253"/>
      <c r="H31" s="252"/>
      <c r="I31" s="226"/>
      <c r="J31" s="232"/>
      <c r="K31" s="226"/>
      <c r="L31" s="493"/>
      <c r="M31" s="494"/>
      <c r="N31" s="233"/>
    </row>
    <row r="32" spans="1:16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ht="15.75" thickBot="1" x14ac:dyDescent="0.3">
      <c r="B36" s="250"/>
      <c r="C36" s="251"/>
      <c r="D36" s="251"/>
      <c r="E36" s="251"/>
      <c r="F36" s="251"/>
      <c r="G36" s="251"/>
      <c r="H36" s="179"/>
      <c r="I36" s="179"/>
      <c r="J36" s="179"/>
      <c r="K36" s="179"/>
      <c r="L36" s="495"/>
      <c r="M36" s="496"/>
      <c r="N36" s="241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0</v>
      </c>
    </row>
    <row r="38" spans="1:14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4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208" t="s">
        <v>57</v>
      </c>
      <c r="B42" s="180" t="s">
        <v>112</v>
      </c>
      <c r="C42" s="178"/>
      <c r="D42" s="178"/>
      <c r="E42" s="178"/>
      <c r="F42" s="178"/>
      <c r="G42" s="178"/>
      <c r="H42" s="178"/>
      <c r="I42" s="238">
        <f>K42/J42*100</f>
        <v>55207.789411999998</v>
      </c>
      <c r="J42" s="239">
        <v>185</v>
      </c>
      <c r="K42" s="163">
        <v>102134.4104122</v>
      </c>
      <c r="L42" s="181"/>
      <c r="M42" s="240">
        <v>15</v>
      </c>
      <c r="N42" s="241">
        <f>K42/M42</f>
        <v>6808.9606941466664</v>
      </c>
    </row>
    <row r="43" spans="1:14" x14ac:dyDescent="0.25">
      <c r="B43" s="180" t="s">
        <v>103</v>
      </c>
      <c r="C43" s="178"/>
      <c r="D43" s="178"/>
      <c r="E43" s="178"/>
      <c r="F43" s="178"/>
      <c r="G43" s="178"/>
      <c r="H43" s="178"/>
      <c r="I43" s="238">
        <f>K43/J43*100</f>
        <v>27603.897297297295</v>
      </c>
      <c r="J43" s="239">
        <v>185</v>
      </c>
      <c r="K43" s="163">
        <v>51067.21</v>
      </c>
      <c r="L43" s="181"/>
      <c r="M43" s="240">
        <v>10</v>
      </c>
      <c r="N43" s="241">
        <f>K43/M43</f>
        <v>5106.7209999999995</v>
      </c>
    </row>
    <row r="44" spans="1:14" x14ac:dyDescent="0.25">
      <c r="B44" s="307" t="s">
        <v>189</v>
      </c>
      <c r="C44" s="305"/>
      <c r="D44" s="305"/>
      <c r="E44" s="305"/>
      <c r="F44" s="305"/>
      <c r="G44" s="305"/>
      <c r="H44" s="305"/>
      <c r="I44" s="365">
        <f>K44/J44*100</f>
        <v>27603.897297297295</v>
      </c>
      <c r="J44" s="366">
        <v>185</v>
      </c>
      <c r="K44" s="163">
        <v>51067.21</v>
      </c>
      <c r="L44" s="308"/>
      <c r="M44" s="367">
        <v>10</v>
      </c>
      <c r="N44" s="368">
        <f>K44/M44</f>
        <v>5106.7209999999995</v>
      </c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4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54"/>
      <c r="M46" s="244"/>
      <c r="N46" s="241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179"/>
      <c r="J47" s="179"/>
      <c r="K47" s="179"/>
      <c r="L47" s="495"/>
      <c r="M47" s="496"/>
      <c r="N47" s="241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245">
        <f>N42+N43+N44+N45+N46</f>
        <v>17022.402694146665</v>
      </c>
    </row>
    <row r="49" spans="1:14" ht="15.75" thickBot="1" x14ac:dyDescent="0.3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204">
        <f>N16+N27+N37+N48</f>
        <v>357724.64296356135</v>
      </c>
    </row>
    <row r="51" spans="1:14" x14ac:dyDescent="0.25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</row>
    <row r="52" spans="1:14" x14ac:dyDescent="0.25">
      <c r="B52" s="190" t="s">
        <v>55</v>
      </c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4" ht="15.75" thickBot="1" x14ac:dyDescent="0.3">
      <c r="B53" s="19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9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197"/>
      <c r="K55" s="246">
        <v>0.2</v>
      </c>
      <c r="L55" s="506">
        <f>N50*K55</f>
        <v>71544.928592712269</v>
      </c>
      <c r="M55" s="507"/>
      <c r="N55" s="182"/>
    </row>
    <row r="56" spans="1:14" x14ac:dyDescent="0.25">
      <c r="B56" s="198" t="s">
        <v>50</v>
      </c>
      <c r="C56" s="199"/>
      <c r="D56" s="199"/>
      <c r="E56" s="199"/>
      <c r="F56" s="199"/>
      <c r="G56" s="199"/>
      <c r="H56" s="199"/>
      <c r="I56" s="196"/>
      <c r="J56" s="197"/>
      <c r="K56" s="246">
        <v>0.05</v>
      </c>
      <c r="L56" s="506">
        <f>N50*K56</f>
        <v>17886.232148178067</v>
      </c>
      <c r="M56" s="507"/>
      <c r="N56" s="182"/>
    </row>
    <row r="57" spans="1:14" ht="15.75" thickBot="1" x14ac:dyDescent="0.3">
      <c r="B57" s="200" t="s">
        <v>49</v>
      </c>
      <c r="C57" s="201"/>
      <c r="D57" s="201"/>
      <c r="E57" s="201"/>
      <c r="F57" s="201"/>
      <c r="G57" s="201"/>
      <c r="H57" s="201"/>
      <c r="I57" s="202"/>
      <c r="J57" s="203"/>
      <c r="K57" s="247">
        <v>0.05</v>
      </c>
      <c r="L57" s="508">
        <f>N50*K57</f>
        <v>17886.232148178067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107317.3928890684</v>
      </c>
    </row>
    <row r="59" spans="1:14" ht="15.75" thickBot="1" x14ac:dyDescent="0.3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</row>
    <row r="60" spans="1:14" ht="15.75" thickBot="1" x14ac:dyDescent="0.3">
      <c r="A60" s="208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210">
        <f>N50+N58</f>
        <v>465042.03585262975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6"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  <mergeCell ref="L36:M36"/>
    <mergeCell ref="B37:M37"/>
    <mergeCell ref="B41:H41"/>
    <mergeCell ref="L41:M41"/>
    <mergeCell ref="B47:H47"/>
    <mergeCell ref="L47:M47"/>
    <mergeCell ref="L31:M31"/>
    <mergeCell ref="B20:I20"/>
    <mergeCell ref="L20:M20"/>
    <mergeCell ref="B21:I21"/>
    <mergeCell ref="B22:I22"/>
    <mergeCell ref="B23:I23"/>
    <mergeCell ref="B24:I24"/>
    <mergeCell ref="B26:I26"/>
    <mergeCell ref="B27:M27"/>
    <mergeCell ref="B30:G30"/>
    <mergeCell ref="L30:M30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C4:K4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zoomScale="78" zoomScaleNormal="78" workbookViewId="0">
      <selection activeCell="R38" sqref="R38"/>
    </sheetView>
  </sheetViews>
  <sheetFormatPr baseColWidth="10" defaultColWidth="11.42578125" defaultRowHeight="15" x14ac:dyDescent="0.25"/>
  <cols>
    <col min="1" max="1" width="8.85546875" style="334" customWidth="1"/>
    <col min="2" max="2" width="17" style="334" customWidth="1"/>
    <col min="3" max="5" width="11.42578125" style="334"/>
    <col min="6" max="6" width="14.42578125" style="334" customWidth="1"/>
    <col min="7" max="8" width="11.42578125" style="334"/>
    <col min="9" max="9" width="12.5703125" style="334" bestFit="1" customWidth="1"/>
    <col min="10" max="10" width="15.5703125" style="334" customWidth="1"/>
    <col min="11" max="11" width="17.5703125" style="334" bestFit="1" customWidth="1"/>
    <col min="12" max="12" width="11.42578125" style="334"/>
    <col min="13" max="13" width="13" style="334" bestFit="1" customWidth="1"/>
    <col min="14" max="14" width="17.42578125" style="334" customWidth="1"/>
    <col min="15" max="15" width="12" style="334" bestFit="1" customWidth="1"/>
    <col min="16" max="16384" width="11.42578125" style="334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262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28.5" customHeight="1" thickBot="1" x14ac:dyDescent="0.3">
      <c r="B4" s="164" t="s">
        <v>130</v>
      </c>
      <c r="C4" s="466" t="s">
        <v>176</v>
      </c>
      <c r="D4" s="467"/>
      <c r="E4" s="467"/>
      <c r="F4" s="467"/>
      <c r="G4" s="467"/>
      <c r="H4" s="467"/>
      <c r="I4" s="467"/>
      <c r="J4" s="467"/>
      <c r="K4" s="468"/>
      <c r="L4" s="376" t="s">
        <v>2</v>
      </c>
      <c r="M4" s="337"/>
      <c r="N4" s="323">
        <v>4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309" t="s">
        <v>81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1"/>
    </row>
    <row r="7" spans="2:16" ht="17.25" customHeight="1" thickBot="1" x14ac:dyDescent="0.3">
      <c r="B7" s="339"/>
      <c r="C7" s="312"/>
      <c r="D7" s="312"/>
      <c r="E7" s="312"/>
      <c r="F7" s="312"/>
      <c r="G7" s="312"/>
      <c r="H7" s="312"/>
      <c r="I7" s="313"/>
      <c r="J7" s="313"/>
      <c r="K7" s="312"/>
      <c r="L7" s="312"/>
      <c r="M7" s="312"/>
      <c r="N7" s="314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266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340"/>
      <c r="J9" s="341"/>
      <c r="K9" s="342"/>
      <c r="L9" s="343"/>
      <c r="M9" s="344"/>
      <c r="N9" s="345"/>
    </row>
    <row r="10" spans="2:16" x14ac:dyDescent="0.25">
      <c r="B10" s="469"/>
      <c r="C10" s="470"/>
      <c r="D10" s="470"/>
      <c r="E10" s="470"/>
      <c r="F10" s="470"/>
      <c r="G10" s="470"/>
      <c r="H10" s="471"/>
      <c r="I10" s="340"/>
      <c r="J10" s="341"/>
      <c r="K10" s="342"/>
      <c r="L10" s="343"/>
      <c r="M10" s="344"/>
      <c r="N10" s="345"/>
    </row>
    <row r="11" spans="2:16" x14ac:dyDescent="0.25">
      <c r="B11" s="469"/>
      <c r="C11" s="470"/>
      <c r="D11" s="470"/>
      <c r="E11" s="470"/>
      <c r="F11" s="470"/>
      <c r="G11" s="470"/>
      <c r="H11" s="471"/>
      <c r="I11" s="340"/>
      <c r="J11" s="341"/>
      <c r="K11" s="342"/>
      <c r="L11" s="343"/>
      <c r="M11" s="344"/>
      <c r="N11" s="346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347"/>
      <c r="L12" s="474"/>
      <c r="M12" s="475"/>
      <c r="N12" s="348"/>
    </row>
    <row r="13" spans="2:16" x14ac:dyDescent="0.25">
      <c r="B13" s="469"/>
      <c r="C13" s="470"/>
      <c r="D13" s="470"/>
      <c r="E13" s="476"/>
      <c r="F13" s="470"/>
      <c r="G13" s="470"/>
      <c r="H13" s="471"/>
      <c r="I13" s="294"/>
      <c r="J13" s="295"/>
      <c r="K13" s="347"/>
      <c r="L13" s="349"/>
      <c r="M13" s="350"/>
      <c r="N13" s="351"/>
    </row>
    <row r="14" spans="2:16" ht="19.5" customHeight="1" x14ac:dyDescent="0.25">
      <c r="B14" s="477"/>
      <c r="C14" s="478"/>
      <c r="D14" s="478"/>
      <c r="E14" s="296"/>
      <c r="F14" s="297"/>
      <c r="G14" s="297"/>
      <c r="H14" s="298"/>
      <c r="I14" s="294"/>
      <c r="J14" s="295"/>
      <c r="K14" s="352"/>
      <c r="L14" s="349"/>
      <c r="M14" s="350"/>
      <c r="N14" s="383"/>
      <c r="P14" s="290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299"/>
      <c r="L15" s="481">
        <v>0.05</v>
      </c>
      <c r="M15" s="482"/>
      <c r="N15" s="331">
        <f>N48*L15</f>
        <v>1276.6802500000001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330">
        <f>SUM(N9:N15)</f>
        <v>1276.6802500000001</v>
      </c>
    </row>
    <row r="17" spans="1:16" x14ac:dyDescent="0.25">
      <c r="B17" s="353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3"/>
      <c r="P17" s="334" t="s">
        <v>110</v>
      </c>
    </row>
    <row r="18" spans="1:16" x14ac:dyDescent="0.25">
      <c r="B18" s="315" t="s">
        <v>74</v>
      </c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7"/>
    </row>
    <row r="19" spans="1:16" ht="15.75" thickBot="1" x14ac:dyDescent="0.3">
      <c r="B19" s="318"/>
      <c r="C19" s="313"/>
      <c r="D19" s="313"/>
      <c r="E19" s="313"/>
      <c r="F19" s="313"/>
      <c r="G19" s="313"/>
      <c r="H19" s="313"/>
      <c r="I19" s="313"/>
      <c r="J19" s="312"/>
      <c r="K19" s="312"/>
      <c r="L19" s="312"/>
      <c r="M19" s="312"/>
      <c r="N19" s="314"/>
    </row>
    <row r="20" spans="1:16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259" t="s">
        <v>2</v>
      </c>
      <c r="K20" s="266" t="s">
        <v>3</v>
      </c>
      <c r="L20" s="465" t="s">
        <v>72</v>
      </c>
      <c r="M20" s="462"/>
      <c r="N20" s="129" t="s">
        <v>58</v>
      </c>
    </row>
    <row r="21" spans="1:16" ht="18.75" customHeight="1" x14ac:dyDescent="0.25">
      <c r="B21" s="532" t="s">
        <v>175</v>
      </c>
      <c r="C21" s="533"/>
      <c r="D21" s="533"/>
      <c r="E21" s="533"/>
      <c r="F21" s="533"/>
      <c r="G21" s="533"/>
      <c r="H21" s="533"/>
      <c r="I21" s="534"/>
      <c r="J21" s="338" t="s">
        <v>117</v>
      </c>
      <c r="K21" s="355">
        <v>0.3</v>
      </c>
      <c r="L21" s="340"/>
      <c r="M21" s="147">
        <v>45000</v>
      </c>
      <c r="N21" s="156">
        <f>M21*K21</f>
        <v>13500</v>
      </c>
    </row>
    <row r="22" spans="1:16" x14ac:dyDescent="0.25">
      <c r="B22" s="545" t="s">
        <v>149</v>
      </c>
      <c r="C22" s="539"/>
      <c r="D22" s="539"/>
      <c r="E22" s="539"/>
      <c r="F22" s="539"/>
      <c r="G22" s="539"/>
      <c r="H22" s="539"/>
      <c r="I22" s="539"/>
      <c r="J22" s="338" t="s">
        <v>117</v>
      </c>
      <c r="K22" s="355">
        <v>0.33</v>
      </c>
      <c r="L22" s="340"/>
      <c r="M22" s="147">
        <v>70000</v>
      </c>
      <c r="N22" s="160">
        <f>M22*K22</f>
        <v>23100</v>
      </c>
    </row>
    <row r="23" spans="1:16" x14ac:dyDescent="0.25">
      <c r="B23" s="539"/>
      <c r="C23" s="539"/>
      <c r="D23" s="539"/>
      <c r="E23" s="539"/>
      <c r="F23" s="539"/>
      <c r="G23" s="539"/>
      <c r="H23" s="539"/>
      <c r="I23" s="539"/>
      <c r="J23" s="380"/>
      <c r="K23" s="384"/>
      <c r="L23" s="546"/>
      <c r="M23" s="546"/>
      <c r="N23" s="156"/>
    </row>
    <row r="24" spans="1:16" x14ac:dyDescent="0.25">
      <c r="B24" s="544"/>
      <c r="C24" s="544"/>
      <c r="D24" s="544"/>
      <c r="E24" s="544"/>
      <c r="F24" s="544"/>
      <c r="G24" s="544"/>
      <c r="H24" s="544"/>
      <c r="I24" s="544"/>
      <c r="J24" s="380"/>
      <c r="K24" s="384"/>
      <c r="L24" s="546"/>
      <c r="M24" s="546"/>
      <c r="N24" s="385"/>
    </row>
    <row r="25" spans="1:16" x14ac:dyDescent="0.25">
      <c r="B25" s="301"/>
      <c r="C25" s="354"/>
      <c r="D25" s="354"/>
      <c r="E25" s="354"/>
      <c r="F25" s="354"/>
      <c r="G25" s="354"/>
      <c r="H25" s="354"/>
      <c r="I25" s="341"/>
      <c r="J25" s="338"/>
      <c r="K25" s="355"/>
      <c r="L25" s="340"/>
      <c r="M25" s="356"/>
      <c r="N25" s="357"/>
    </row>
    <row r="26" spans="1:16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332"/>
      <c r="L26" s="536"/>
      <c r="M26" s="482"/>
      <c r="N26" s="333"/>
    </row>
    <row r="27" spans="1:16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331">
        <f>SUM(N21:N26)</f>
        <v>36600</v>
      </c>
    </row>
    <row r="28" spans="1:16" ht="15.75" customHeight="1" x14ac:dyDescent="0.25">
      <c r="B28" s="291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3"/>
    </row>
    <row r="29" spans="1:16" ht="15.75" customHeight="1" thickBot="1" x14ac:dyDescent="0.3">
      <c r="B29" s="315" t="s">
        <v>71</v>
      </c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7"/>
    </row>
    <row r="30" spans="1:16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257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6" x14ac:dyDescent="0.25">
      <c r="A31" s="334" t="s">
        <v>65</v>
      </c>
      <c r="B31" s="304"/>
      <c r="C31" s="381"/>
      <c r="D31" s="381"/>
      <c r="E31" s="381"/>
      <c r="F31" s="381"/>
      <c r="G31" s="381"/>
      <c r="H31" s="380"/>
      <c r="I31" s="352"/>
      <c r="J31" s="359"/>
      <c r="K31" s="352"/>
      <c r="L31" s="493"/>
      <c r="M31" s="494"/>
      <c r="N31" s="360"/>
    </row>
    <row r="32" spans="1:16" x14ac:dyDescent="0.25">
      <c r="B32" s="304"/>
      <c r="C32" s="305"/>
      <c r="D32" s="305"/>
      <c r="E32" s="305"/>
      <c r="F32" s="305"/>
      <c r="G32" s="305"/>
      <c r="H32" s="361"/>
      <c r="I32" s="352"/>
      <c r="J32" s="352"/>
      <c r="K32" s="352"/>
      <c r="L32" s="362"/>
      <c r="M32" s="363"/>
      <c r="N32" s="364"/>
    </row>
    <row r="33" spans="1:14" x14ac:dyDescent="0.25">
      <c r="B33" s="304"/>
      <c r="C33" s="305"/>
      <c r="D33" s="305"/>
      <c r="E33" s="305"/>
      <c r="F33" s="305"/>
      <c r="G33" s="305"/>
      <c r="H33" s="361"/>
      <c r="I33" s="352"/>
      <c r="J33" s="352"/>
      <c r="K33" s="352"/>
      <c r="L33" s="362"/>
      <c r="M33" s="363"/>
      <c r="N33" s="364"/>
    </row>
    <row r="34" spans="1:14" x14ac:dyDescent="0.25">
      <c r="B34" s="304"/>
      <c r="C34" s="305"/>
      <c r="D34" s="305"/>
      <c r="E34" s="305"/>
      <c r="F34" s="305"/>
      <c r="G34" s="305"/>
      <c r="H34" s="361"/>
      <c r="I34" s="352"/>
      <c r="J34" s="352"/>
      <c r="K34" s="352"/>
      <c r="L34" s="362"/>
      <c r="M34" s="363"/>
      <c r="N34" s="364"/>
    </row>
    <row r="35" spans="1:14" x14ac:dyDescent="0.25">
      <c r="B35" s="304"/>
      <c r="C35" s="305"/>
      <c r="D35" s="305"/>
      <c r="E35" s="305"/>
      <c r="F35" s="305"/>
      <c r="G35" s="305"/>
      <c r="H35" s="361"/>
      <c r="I35" s="352"/>
      <c r="J35" s="352"/>
      <c r="K35" s="352"/>
      <c r="L35" s="362"/>
      <c r="M35" s="363"/>
      <c r="N35" s="364"/>
    </row>
    <row r="36" spans="1:14" ht="15.75" thickBot="1" x14ac:dyDescent="0.3">
      <c r="B36" s="378"/>
      <c r="C36" s="379"/>
      <c r="D36" s="379"/>
      <c r="E36" s="379"/>
      <c r="F36" s="379"/>
      <c r="G36" s="379"/>
      <c r="H36" s="306"/>
      <c r="I36" s="306"/>
      <c r="J36" s="306"/>
      <c r="K36" s="306"/>
      <c r="L36" s="495"/>
      <c r="M36" s="496"/>
      <c r="N36" s="368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373">
        <f>N31+N32+N33+N34+N35</f>
        <v>0</v>
      </c>
    </row>
    <row r="38" spans="1:14" x14ac:dyDescent="0.25">
      <c r="B38" s="291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3"/>
    </row>
    <row r="39" spans="1:14" x14ac:dyDescent="0.25">
      <c r="B39" s="315" t="s">
        <v>64</v>
      </c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7"/>
    </row>
    <row r="40" spans="1:14" ht="15.75" thickBot="1" x14ac:dyDescent="0.3">
      <c r="B40" s="319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4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257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334" t="s">
        <v>57</v>
      </c>
      <c r="B42" s="307" t="s">
        <v>225</v>
      </c>
      <c r="C42" s="305"/>
      <c r="D42" s="305"/>
      <c r="E42" s="305"/>
      <c r="F42" s="305"/>
      <c r="G42" s="305"/>
      <c r="H42" s="305"/>
      <c r="I42" s="365">
        <f>K42/J42*100</f>
        <v>27603.897297297295</v>
      </c>
      <c r="J42" s="366">
        <v>185</v>
      </c>
      <c r="K42" s="163">
        <v>51067.21</v>
      </c>
      <c r="L42" s="308"/>
      <c r="M42" s="367">
        <v>4</v>
      </c>
      <c r="N42" s="368">
        <f>K42/M42</f>
        <v>12766.8025</v>
      </c>
    </row>
    <row r="43" spans="1:14" x14ac:dyDescent="0.25">
      <c r="B43" s="307" t="s">
        <v>103</v>
      </c>
      <c r="C43" s="305"/>
      <c r="D43" s="305"/>
      <c r="E43" s="305"/>
      <c r="F43" s="305"/>
      <c r="G43" s="305"/>
      <c r="H43" s="305"/>
      <c r="I43" s="365">
        <f>K43/J43*100</f>
        <v>27603.897297297295</v>
      </c>
      <c r="J43" s="366">
        <v>185</v>
      </c>
      <c r="K43" s="163">
        <v>51067.21</v>
      </c>
      <c r="L43" s="308"/>
      <c r="M43" s="367">
        <v>4</v>
      </c>
      <c r="N43" s="368">
        <f>K43/M43</f>
        <v>12766.8025</v>
      </c>
    </row>
    <row r="44" spans="1:14" x14ac:dyDescent="0.25">
      <c r="B44" s="307"/>
      <c r="C44" s="305"/>
      <c r="D44" s="305"/>
      <c r="E44" s="305"/>
      <c r="F44" s="305"/>
      <c r="G44" s="305"/>
      <c r="H44" s="305"/>
      <c r="I44" s="352"/>
      <c r="J44" s="369"/>
      <c r="K44" s="370"/>
      <c r="L44" s="308"/>
      <c r="M44" s="372"/>
      <c r="N44" s="368"/>
    </row>
    <row r="45" spans="1:14" x14ac:dyDescent="0.25">
      <c r="B45" s="307"/>
      <c r="C45" s="305"/>
      <c r="D45" s="305"/>
      <c r="E45" s="305"/>
      <c r="F45" s="305"/>
      <c r="G45" s="305"/>
      <c r="H45" s="305"/>
      <c r="I45" s="352"/>
      <c r="J45" s="369"/>
      <c r="K45" s="370"/>
      <c r="L45" s="382"/>
      <c r="M45" s="372"/>
      <c r="N45" s="368"/>
    </row>
    <row r="46" spans="1:14" x14ac:dyDescent="0.25">
      <c r="B46" s="307"/>
      <c r="C46" s="305"/>
      <c r="D46" s="305"/>
      <c r="E46" s="305"/>
      <c r="F46" s="305"/>
      <c r="G46" s="305"/>
      <c r="H46" s="305"/>
      <c r="I46" s="352"/>
      <c r="J46" s="369"/>
      <c r="K46" s="370"/>
      <c r="L46" s="382"/>
      <c r="M46" s="372"/>
      <c r="N46" s="368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306"/>
      <c r="J47" s="306"/>
      <c r="K47" s="306"/>
      <c r="L47" s="495"/>
      <c r="M47" s="496"/>
      <c r="N47" s="368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373">
        <f>N42+N43+N44+N45+N46</f>
        <v>25533.605</v>
      </c>
    </row>
    <row r="49" spans="1:14" ht="15.75" thickBot="1" x14ac:dyDescent="0.3">
      <c r="B49" s="291"/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3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330">
        <f>N16+N27+N37+N48</f>
        <v>63410.285250000001</v>
      </c>
    </row>
    <row r="51" spans="1:14" x14ac:dyDescent="0.25">
      <c r="B51" s="291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3"/>
    </row>
    <row r="52" spans="1:14" x14ac:dyDescent="0.25">
      <c r="B52" s="315" t="s">
        <v>55</v>
      </c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7"/>
    </row>
    <row r="53" spans="1:14" ht="15.75" thickBot="1" x14ac:dyDescent="0.3">
      <c r="B53" s="319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4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258"/>
      <c r="J54" s="26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324"/>
      <c r="K55" s="374">
        <v>0.2</v>
      </c>
      <c r="L55" s="506">
        <f>N50*K55</f>
        <v>12682.057050000001</v>
      </c>
      <c r="M55" s="507"/>
      <c r="N55" s="182"/>
    </row>
    <row r="56" spans="1:14" x14ac:dyDescent="0.25">
      <c r="B56" s="325" t="s">
        <v>50</v>
      </c>
      <c r="C56" s="326"/>
      <c r="D56" s="326"/>
      <c r="E56" s="326"/>
      <c r="F56" s="326"/>
      <c r="G56" s="326"/>
      <c r="H56" s="326"/>
      <c r="I56" s="196"/>
      <c r="J56" s="324"/>
      <c r="K56" s="374">
        <v>0.05</v>
      </c>
      <c r="L56" s="506">
        <f>N50*K56</f>
        <v>3170.5142625000003</v>
      </c>
      <c r="M56" s="507"/>
      <c r="N56" s="182"/>
    </row>
    <row r="57" spans="1:14" ht="15.75" thickBot="1" x14ac:dyDescent="0.3">
      <c r="B57" s="327" t="s">
        <v>49</v>
      </c>
      <c r="C57" s="328"/>
      <c r="D57" s="328"/>
      <c r="E57" s="328"/>
      <c r="F57" s="328"/>
      <c r="G57" s="328"/>
      <c r="H57" s="328"/>
      <c r="I57" s="202"/>
      <c r="J57" s="329"/>
      <c r="K57" s="375">
        <v>0.05</v>
      </c>
      <c r="L57" s="508">
        <f>N50*K57</f>
        <v>3170.5142625000003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19023.085575000001</v>
      </c>
    </row>
    <row r="59" spans="1:14" ht="15.75" thickBot="1" x14ac:dyDescent="0.3">
      <c r="B59" s="291"/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3"/>
    </row>
    <row r="60" spans="1:14" ht="15.75" thickBot="1" x14ac:dyDescent="0.3">
      <c r="A60" s="334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336">
        <f>N50+N58</f>
        <v>82433.370825000005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9">
    <mergeCell ref="B2:N2"/>
    <mergeCell ref="C3:I3"/>
    <mergeCell ref="L3:M3"/>
    <mergeCell ref="C4:K4"/>
    <mergeCell ref="B8:H8"/>
    <mergeCell ref="I8:J8"/>
    <mergeCell ref="L8:M8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0:I20"/>
    <mergeCell ref="L20:M20"/>
    <mergeCell ref="B21:I21"/>
    <mergeCell ref="B24:I24"/>
    <mergeCell ref="B22:I22"/>
    <mergeCell ref="L23:M23"/>
    <mergeCell ref="L24:M24"/>
    <mergeCell ref="L47:M47"/>
    <mergeCell ref="B26:I26"/>
    <mergeCell ref="L26:M26"/>
    <mergeCell ref="B27:M27"/>
    <mergeCell ref="B30:G30"/>
    <mergeCell ref="L30:M30"/>
    <mergeCell ref="L31:M31"/>
    <mergeCell ref="L56:M56"/>
    <mergeCell ref="L57:M57"/>
    <mergeCell ref="B58:M58"/>
    <mergeCell ref="B60:M60"/>
    <mergeCell ref="B23:I23"/>
    <mergeCell ref="B48:M48"/>
    <mergeCell ref="B50:M50"/>
    <mergeCell ref="B54:H54"/>
    <mergeCell ref="L54:M54"/>
    <mergeCell ref="B55:H55"/>
    <mergeCell ref="L55:M55"/>
    <mergeCell ref="L36:M36"/>
    <mergeCell ref="B37:M37"/>
    <mergeCell ref="B41:H41"/>
    <mergeCell ref="L41:M41"/>
    <mergeCell ref="B47:H4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zoomScale="78" zoomScaleNormal="78" workbookViewId="0">
      <selection activeCell="C46" sqref="C46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15.75" thickBot="1" x14ac:dyDescent="0.3">
      <c r="B4" s="164" t="s">
        <v>26</v>
      </c>
      <c r="C4" s="540" t="s">
        <v>205</v>
      </c>
      <c r="D4" s="541"/>
      <c r="E4" s="541"/>
      <c r="F4" s="541"/>
      <c r="G4" s="541"/>
      <c r="H4" s="541"/>
      <c r="I4" s="541"/>
      <c r="J4" s="541"/>
      <c r="K4" s="542"/>
      <c r="L4" s="248" t="s">
        <v>7</v>
      </c>
      <c r="M4" s="211"/>
      <c r="N4" s="195">
        <v>150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 t="s">
        <v>95</v>
      </c>
      <c r="C9" s="470"/>
      <c r="D9" s="470"/>
      <c r="E9" s="470"/>
      <c r="F9" s="470"/>
      <c r="G9" s="470"/>
      <c r="H9" s="471"/>
      <c r="I9" s="214"/>
      <c r="J9" s="215"/>
      <c r="K9" s="148">
        <v>4000</v>
      </c>
      <c r="L9" s="217"/>
      <c r="M9" s="149">
        <v>30</v>
      </c>
      <c r="N9" s="219">
        <f>K9/M9</f>
        <v>133.33333333333334</v>
      </c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N48*L15</f>
        <v>255.33605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388.66938333333337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ht="24.75" customHeight="1" x14ac:dyDescent="0.25">
      <c r="B21" s="532" t="s">
        <v>113</v>
      </c>
      <c r="C21" s="533"/>
      <c r="D21" s="533"/>
      <c r="E21" s="533"/>
      <c r="F21" s="533"/>
      <c r="G21" s="533"/>
      <c r="H21" s="533"/>
      <c r="I21" s="534"/>
      <c r="J21" s="212" t="s">
        <v>43</v>
      </c>
      <c r="K21" s="229">
        <v>6.4999999999999997E-3</v>
      </c>
      <c r="L21" s="214"/>
      <c r="M21" s="147">
        <v>190000</v>
      </c>
      <c r="N21" s="156">
        <f>M21*K21</f>
        <v>1235</v>
      </c>
    </row>
    <row r="22" spans="1:14" x14ac:dyDescent="0.25">
      <c r="B22" s="520"/>
      <c r="C22" s="520"/>
      <c r="D22" s="520"/>
      <c r="E22" s="520"/>
      <c r="F22" s="520"/>
      <c r="G22" s="520"/>
      <c r="H22" s="520"/>
      <c r="I22" s="520"/>
      <c r="J22" s="212"/>
      <c r="K22" s="229"/>
      <c r="L22" s="214"/>
      <c r="M22" s="147"/>
      <c r="N22" s="156"/>
    </row>
    <row r="23" spans="1:14" x14ac:dyDescent="0.25">
      <c r="B23" s="520"/>
      <c r="C23" s="520"/>
      <c r="D23" s="520"/>
      <c r="E23" s="520"/>
      <c r="F23" s="520"/>
      <c r="G23" s="520"/>
      <c r="H23" s="520"/>
      <c r="I23" s="520"/>
      <c r="J23" s="212"/>
      <c r="K23" s="229"/>
      <c r="L23" s="214"/>
      <c r="M23" s="147"/>
      <c r="N23" s="156"/>
    </row>
    <row r="24" spans="1:14" x14ac:dyDescent="0.25">
      <c r="B24" s="535"/>
      <c r="C24" s="470"/>
      <c r="D24" s="470"/>
      <c r="E24" s="470"/>
      <c r="F24" s="470"/>
      <c r="G24" s="470"/>
      <c r="H24" s="470"/>
      <c r="I24" s="471"/>
      <c r="J24" s="212"/>
      <c r="K24" s="229"/>
      <c r="L24" s="214"/>
      <c r="M24" s="230"/>
      <c r="N24" s="231"/>
    </row>
    <row r="25" spans="1:14" x14ac:dyDescent="0.25">
      <c r="B25" s="176"/>
      <c r="C25" s="228"/>
      <c r="D25" s="228"/>
      <c r="E25" s="228"/>
      <c r="F25" s="228"/>
      <c r="G25" s="228"/>
      <c r="H25" s="228"/>
      <c r="I25" s="215"/>
      <c r="J25" s="212"/>
      <c r="K25" s="229"/>
      <c r="L25" s="214"/>
      <c r="M25" s="230"/>
      <c r="N25" s="231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206"/>
      <c r="L26" s="536"/>
      <c r="M26" s="482"/>
      <c r="N26" s="20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1235</v>
      </c>
    </row>
    <row r="28" spans="1:14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4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ht="15" customHeight="1" x14ac:dyDescent="0.25">
      <c r="A31" s="208" t="s">
        <v>65</v>
      </c>
      <c r="B31" s="532"/>
      <c r="C31" s="533"/>
      <c r="D31" s="533"/>
      <c r="E31" s="533"/>
      <c r="F31" s="533"/>
      <c r="G31" s="534"/>
      <c r="H31" s="256"/>
      <c r="I31" s="256"/>
      <c r="J31" s="212"/>
      <c r="K31" s="229"/>
      <c r="L31" s="214"/>
      <c r="M31" s="147"/>
      <c r="N31" s="156"/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ht="15.75" thickBot="1" x14ac:dyDescent="0.3">
      <c r="B36" s="250"/>
      <c r="C36" s="251"/>
      <c r="D36" s="251"/>
      <c r="E36" s="251"/>
      <c r="F36" s="251"/>
      <c r="G36" s="251"/>
      <c r="H36" s="179"/>
      <c r="I36" s="179"/>
      <c r="J36" s="179"/>
      <c r="K36" s="179"/>
      <c r="L36" s="495"/>
      <c r="M36" s="496"/>
      <c r="N36" s="241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0</v>
      </c>
    </row>
    <row r="38" spans="1:14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4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208" t="s">
        <v>57</v>
      </c>
      <c r="B42" s="180" t="s">
        <v>224</v>
      </c>
      <c r="C42" s="178"/>
      <c r="D42" s="178"/>
      <c r="E42" s="178"/>
      <c r="F42" s="178"/>
      <c r="G42" s="178"/>
      <c r="H42" s="178"/>
      <c r="I42" s="238">
        <f>K42/J42*100</f>
        <v>27603.897297297295</v>
      </c>
      <c r="J42" s="239">
        <v>185</v>
      </c>
      <c r="K42" s="163">
        <v>51067.21</v>
      </c>
      <c r="L42" s="181"/>
      <c r="M42" s="240">
        <v>20</v>
      </c>
      <c r="N42" s="241">
        <f>K42/M42</f>
        <v>2553.3604999999998</v>
      </c>
    </row>
    <row r="43" spans="1:14" x14ac:dyDescent="0.25">
      <c r="B43" s="180"/>
      <c r="C43" s="178"/>
      <c r="D43" s="178"/>
      <c r="E43" s="178"/>
      <c r="F43" s="178"/>
      <c r="G43" s="178"/>
      <c r="H43" s="178"/>
      <c r="I43" s="238"/>
      <c r="J43" s="239"/>
      <c r="K43" s="163"/>
      <c r="L43" s="181"/>
      <c r="M43" s="240"/>
      <c r="N43" s="241"/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181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4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54"/>
      <c r="M46" s="244"/>
      <c r="N46" s="241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179"/>
      <c r="J47" s="179"/>
      <c r="K47" s="179"/>
      <c r="L47" s="495"/>
      <c r="M47" s="496"/>
      <c r="N47" s="241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245">
        <f>N42+N43+N44+N45+N46</f>
        <v>2553.3604999999998</v>
      </c>
    </row>
    <row r="49" spans="1:14" ht="15.75" thickBot="1" x14ac:dyDescent="0.3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204">
        <f>N16+N27+N37+N48</f>
        <v>4177.0298833333327</v>
      </c>
    </row>
    <row r="51" spans="1:14" x14ac:dyDescent="0.25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</row>
    <row r="52" spans="1:14" x14ac:dyDescent="0.25">
      <c r="B52" s="190" t="s">
        <v>55</v>
      </c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4" ht="15.75" thickBot="1" x14ac:dyDescent="0.3">
      <c r="B53" s="19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9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197"/>
      <c r="K55" s="246">
        <v>0.2</v>
      </c>
      <c r="L55" s="506">
        <f>N50*K55</f>
        <v>835.40597666666656</v>
      </c>
      <c r="M55" s="507"/>
      <c r="N55" s="182"/>
    </row>
    <row r="56" spans="1:14" x14ac:dyDescent="0.25">
      <c r="B56" s="198" t="s">
        <v>50</v>
      </c>
      <c r="C56" s="199"/>
      <c r="D56" s="199"/>
      <c r="E56" s="199"/>
      <c r="F56" s="199"/>
      <c r="G56" s="199"/>
      <c r="H56" s="199"/>
      <c r="I56" s="196"/>
      <c r="J56" s="197"/>
      <c r="K56" s="246">
        <v>0.05</v>
      </c>
      <c r="L56" s="506">
        <f>N50*K56</f>
        <v>208.85149416666664</v>
      </c>
      <c r="M56" s="507"/>
      <c r="N56" s="182"/>
    </row>
    <row r="57" spans="1:14" ht="15.75" thickBot="1" x14ac:dyDescent="0.3">
      <c r="B57" s="200" t="s">
        <v>49</v>
      </c>
      <c r="C57" s="201"/>
      <c r="D57" s="201"/>
      <c r="E57" s="201"/>
      <c r="F57" s="201"/>
      <c r="G57" s="201"/>
      <c r="H57" s="201"/>
      <c r="I57" s="202"/>
      <c r="J57" s="203"/>
      <c r="K57" s="247">
        <v>0.05</v>
      </c>
      <c r="L57" s="508">
        <f>N50*K57</f>
        <v>208.85149416666664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1253.1089649999999</v>
      </c>
    </row>
    <row r="59" spans="1:14" ht="15.75" thickBot="1" x14ac:dyDescent="0.3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</row>
    <row r="60" spans="1:14" ht="15.75" thickBot="1" x14ac:dyDescent="0.3">
      <c r="A60" s="208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210">
        <f>N50+N58</f>
        <v>5430.1388483333321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7"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  <mergeCell ref="L36:M36"/>
    <mergeCell ref="B37:M37"/>
    <mergeCell ref="B41:H41"/>
    <mergeCell ref="L41:M41"/>
    <mergeCell ref="B47:H47"/>
    <mergeCell ref="L47:M47"/>
    <mergeCell ref="B24:I24"/>
    <mergeCell ref="B31:G31"/>
    <mergeCell ref="B26:I26"/>
    <mergeCell ref="L26:M26"/>
    <mergeCell ref="B27:M27"/>
    <mergeCell ref="B30:G30"/>
    <mergeCell ref="L30:M30"/>
    <mergeCell ref="B20:I20"/>
    <mergeCell ref="L20:M20"/>
    <mergeCell ref="B21:I21"/>
    <mergeCell ref="B22:I22"/>
    <mergeCell ref="B23:I23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C4:K4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zoomScale="78" zoomScaleNormal="78" workbookViewId="0">
      <selection activeCell="B42" sqref="B42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262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15.75" thickBot="1" x14ac:dyDescent="0.3">
      <c r="B4" s="164" t="s">
        <v>119</v>
      </c>
      <c r="C4" s="540" t="s">
        <v>204</v>
      </c>
      <c r="D4" s="541"/>
      <c r="E4" s="541"/>
      <c r="F4" s="541"/>
      <c r="G4" s="541"/>
      <c r="H4" s="541"/>
      <c r="I4" s="541"/>
      <c r="J4" s="541"/>
      <c r="K4" s="542"/>
      <c r="L4" s="248" t="s">
        <v>7</v>
      </c>
      <c r="M4" s="211"/>
      <c r="N4" s="195">
        <v>100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266" t="s">
        <v>79</v>
      </c>
      <c r="L8" s="465" t="s">
        <v>59</v>
      </c>
      <c r="M8" s="462"/>
      <c r="N8" s="129" t="s">
        <v>58</v>
      </c>
    </row>
    <row r="9" spans="2:16" x14ac:dyDescent="0.25">
      <c r="B9" s="469" t="s">
        <v>95</v>
      </c>
      <c r="C9" s="470"/>
      <c r="D9" s="470"/>
      <c r="E9" s="470"/>
      <c r="F9" s="470"/>
      <c r="G9" s="470"/>
      <c r="H9" s="471"/>
      <c r="I9" s="214"/>
      <c r="J9" s="215"/>
      <c r="K9" s="148">
        <v>4000</v>
      </c>
      <c r="L9" s="217"/>
      <c r="M9" s="149">
        <v>30</v>
      </c>
      <c r="N9" s="219">
        <f>K9/M9</f>
        <v>133.33333333333334</v>
      </c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269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N48*L15</f>
        <v>255.33605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388.66938333333337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259" t="s">
        <v>2</v>
      </c>
      <c r="K20" s="266" t="s">
        <v>3</v>
      </c>
      <c r="L20" s="465" t="s">
        <v>72</v>
      </c>
      <c r="M20" s="462"/>
      <c r="N20" s="129" t="s">
        <v>58</v>
      </c>
    </row>
    <row r="21" spans="1:14" ht="24.75" customHeight="1" x14ac:dyDescent="0.25">
      <c r="B21" s="547" t="s">
        <v>124</v>
      </c>
      <c r="C21" s="533"/>
      <c r="D21" s="533"/>
      <c r="E21" s="533"/>
      <c r="F21" s="533"/>
      <c r="G21" s="533"/>
      <c r="H21" s="533"/>
      <c r="I21" s="534"/>
      <c r="J21" s="212" t="s">
        <v>43</v>
      </c>
      <c r="K21" s="229">
        <v>6.4999999999999997E-3</v>
      </c>
      <c r="L21" s="214"/>
      <c r="M21" s="147">
        <v>300000</v>
      </c>
      <c r="N21" s="160">
        <f>M21*K21</f>
        <v>1950</v>
      </c>
    </row>
    <row r="22" spans="1:14" x14ac:dyDescent="0.25">
      <c r="B22" s="519"/>
      <c r="C22" s="520"/>
      <c r="D22" s="520"/>
      <c r="E22" s="520"/>
      <c r="F22" s="520"/>
      <c r="G22" s="520"/>
      <c r="H22" s="520"/>
      <c r="I22" s="520"/>
      <c r="J22" s="212"/>
      <c r="K22" s="229"/>
      <c r="L22" s="214"/>
      <c r="M22" s="147"/>
      <c r="N22" s="160"/>
    </row>
    <row r="23" spans="1:14" x14ac:dyDescent="0.25">
      <c r="B23" s="519"/>
      <c r="C23" s="520"/>
      <c r="D23" s="520"/>
      <c r="E23" s="520"/>
      <c r="F23" s="520"/>
      <c r="G23" s="520"/>
      <c r="H23" s="520"/>
      <c r="I23" s="520"/>
      <c r="J23" s="212"/>
      <c r="K23" s="229"/>
      <c r="L23" s="214"/>
      <c r="M23" s="147"/>
      <c r="N23" s="160"/>
    </row>
    <row r="24" spans="1:14" x14ac:dyDescent="0.25">
      <c r="B24" s="469"/>
      <c r="C24" s="470"/>
      <c r="D24" s="470"/>
      <c r="E24" s="470"/>
      <c r="F24" s="470"/>
      <c r="G24" s="470"/>
      <c r="H24" s="470"/>
      <c r="I24" s="471"/>
      <c r="J24" s="212"/>
      <c r="K24" s="229"/>
      <c r="L24" s="214"/>
      <c r="M24" s="230"/>
      <c r="N24" s="231"/>
    </row>
    <row r="25" spans="1:14" x14ac:dyDescent="0.25">
      <c r="B25" s="176"/>
      <c r="C25" s="228"/>
      <c r="D25" s="228"/>
      <c r="E25" s="228"/>
      <c r="F25" s="228"/>
      <c r="G25" s="228"/>
      <c r="H25" s="228"/>
      <c r="I25" s="215"/>
      <c r="J25" s="212"/>
      <c r="K25" s="229"/>
      <c r="L25" s="214"/>
      <c r="M25" s="230"/>
      <c r="N25" s="231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206"/>
      <c r="L26" s="536"/>
      <c r="M26" s="482"/>
      <c r="N26" s="20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1950</v>
      </c>
    </row>
    <row r="28" spans="1:14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4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257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ht="15" customHeight="1" x14ac:dyDescent="0.25">
      <c r="A31" s="208" t="s">
        <v>65</v>
      </c>
      <c r="B31" s="532"/>
      <c r="C31" s="533"/>
      <c r="D31" s="533"/>
      <c r="E31" s="533"/>
      <c r="F31" s="533"/>
      <c r="G31" s="534"/>
      <c r="H31" s="256"/>
      <c r="I31" s="256"/>
      <c r="J31" s="212"/>
      <c r="K31" s="229"/>
      <c r="L31" s="214"/>
      <c r="M31" s="147"/>
      <c r="N31" s="156"/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ht="15.75" thickBot="1" x14ac:dyDescent="0.3">
      <c r="B36" s="263"/>
      <c r="C36" s="264"/>
      <c r="D36" s="264"/>
      <c r="E36" s="264"/>
      <c r="F36" s="264"/>
      <c r="G36" s="264"/>
      <c r="H36" s="267"/>
      <c r="I36" s="267"/>
      <c r="J36" s="267"/>
      <c r="K36" s="267"/>
      <c r="L36" s="495"/>
      <c r="M36" s="496"/>
      <c r="N36" s="241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0</v>
      </c>
    </row>
    <row r="38" spans="1:14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4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257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208" t="s">
        <v>57</v>
      </c>
      <c r="B42" s="180" t="s">
        <v>224</v>
      </c>
      <c r="C42" s="178"/>
      <c r="D42" s="178"/>
      <c r="E42" s="178"/>
      <c r="F42" s="178"/>
      <c r="G42" s="178"/>
      <c r="H42" s="178"/>
      <c r="I42" s="238">
        <f>K42/J42*100</f>
        <v>27603.897297297295</v>
      </c>
      <c r="J42" s="239">
        <v>185</v>
      </c>
      <c r="K42" s="163">
        <v>51067.21</v>
      </c>
      <c r="L42" s="181"/>
      <c r="M42" s="240">
        <v>20</v>
      </c>
      <c r="N42" s="241">
        <f>K42/M42</f>
        <v>2553.3604999999998</v>
      </c>
    </row>
    <row r="43" spans="1:14" x14ac:dyDescent="0.25">
      <c r="B43" s="180"/>
      <c r="C43" s="178"/>
      <c r="D43" s="178"/>
      <c r="E43" s="178"/>
      <c r="F43" s="178"/>
      <c r="G43" s="178"/>
      <c r="H43" s="178"/>
      <c r="I43" s="238"/>
      <c r="J43" s="239"/>
      <c r="K43" s="163"/>
      <c r="L43" s="181"/>
      <c r="M43" s="240"/>
      <c r="N43" s="241"/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181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61"/>
      <c r="M45" s="244"/>
      <c r="N45" s="241"/>
    </row>
    <row r="46" spans="1:14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61"/>
      <c r="M46" s="244"/>
      <c r="N46" s="241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267"/>
      <c r="J47" s="267"/>
      <c r="K47" s="267"/>
      <c r="L47" s="495"/>
      <c r="M47" s="496"/>
      <c r="N47" s="241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245">
        <f>N42+N43+N44+N45+N46</f>
        <v>2553.3604999999998</v>
      </c>
    </row>
    <row r="49" spans="1:14" ht="15.75" thickBot="1" x14ac:dyDescent="0.3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204">
        <f>N16+N27+N37+N48</f>
        <v>4892.0298833333327</v>
      </c>
    </row>
    <row r="51" spans="1:14" x14ac:dyDescent="0.25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</row>
    <row r="52" spans="1:14" x14ac:dyDescent="0.25">
      <c r="B52" s="190" t="s">
        <v>55</v>
      </c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4" ht="15.75" thickBot="1" x14ac:dyDescent="0.3">
      <c r="B53" s="19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9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258"/>
      <c r="J54" s="26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197"/>
      <c r="K55" s="246">
        <v>0.2</v>
      </c>
      <c r="L55" s="506">
        <f>N50*K55</f>
        <v>978.40597666666656</v>
      </c>
      <c r="M55" s="507"/>
      <c r="N55" s="182"/>
    </row>
    <row r="56" spans="1:14" x14ac:dyDescent="0.25">
      <c r="B56" s="198" t="s">
        <v>50</v>
      </c>
      <c r="C56" s="199"/>
      <c r="D56" s="199"/>
      <c r="E56" s="199"/>
      <c r="F56" s="199"/>
      <c r="G56" s="199"/>
      <c r="H56" s="199"/>
      <c r="I56" s="196"/>
      <c r="J56" s="197"/>
      <c r="K56" s="246">
        <v>0.05</v>
      </c>
      <c r="L56" s="506">
        <f>N50*K56</f>
        <v>244.60149416666664</v>
      </c>
      <c r="M56" s="507"/>
      <c r="N56" s="182"/>
    </row>
    <row r="57" spans="1:14" ht="15.75" thickBot="1" x14ac:dyDescent="0.3">
      <c r="B57" s="200" t="s">
        <v>49</v>
      </c>
      <c r="C57" s="201"/>
      <c r="D57" s="201"/>
      <c r="E57" s="201"/>
      <c r="F57" s="201"/>
      <c r="G57" s="201"/>
      <c r="H57" s="201"/>
      <c r="I57" s="202"/>
      <c r="J57" s="203"/>
      <c r="K57" s="247">
        <v>0.05</v>
      </c>
      <c r="L57" s="508">
        <f>N50*K57</f>
        <v>244.60149416666664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1467.6089649999999</v>
      </c>
    </row>
    <row r="59" spans="1:14" ht="15.75" thickBot="1" x14ac:dyDescent="0.3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</row>
    <row r="60" spans="1:14" ht="15.75" thickBot="1" x14ac:dyDescent="0.3">
      <c r="A60" s="208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210">
        <f>N50+N58</f>
        <v>6359.6388483333321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7">
    <mergeCell ref="B2:N2"/>
    <mergeCell ref="C3:I3"/>
    <mergeCell ref="L3:M3"/>
    <mergeCell ref="C4:K4"/>
    <mergeCell ref="B8:H8"/>
    <mergeCell ref="I8:J8"/>
    <mergeCell ref="L8:M8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31:G31"/>
    <mergeCell ref="B20:I20"/>
    <mergeCell ref="L20:M20"/>
    <mergeCell ref="B21:I21"/>
    <mergeCell ref="B22:I22"/>
    <mergeCell ref="B23:I23"/>
    <mergeCell ref="B24:I24"/>
    <mergeCell ref="B26:I26"/>
    <mergeCell ref="L26:M26"/>
    <mergeCell ref="B27:M27"/>
    <mergeCell ref="B30:G30"/>
    <mergeCell ref="L30:M30"/>
    <mergeCell ref="L36:M36"/>
    <mergeCell ref="B37:M37"/>
    <mergeCell ref="B41:H41"/>
    <mergeCell ref="L41:M41"/>
    <mergeCell ref="B47:H47"/>
    <mergeCell ref="L47:M47"/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zoomScale="78" zoomScaleNormal="78" workbookViewId="0">
      <selection activeCell="P41" sqref="P41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35.25" customHeight="1" thickBot="1" x14ac:dyDescent="0.3">
      <c r="B4" s="164" t="s">
        <v>88</v>
      </c>
      <c r="C4" s="466" t="s">
        <v>181</v>
      </c>
      <c r="D4" s="467"/>
      <c r="E4" s="467"/>
      <c r="F4" s="467"/>
      <c r="G4" s="467"/>
      <c r="H4" s="467"/>
      <c r="I4" s="467"/>
      <c r="J4" s="467"/>
      <c r="K4" s="468"/>
      <c r="L4" s="248" t="s">
        <v>10</v>
      </c>
      <c r="M4" s="211"/>
      <c r="N4" s="195">
        <v>1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214"/>
      <c r="J9" s="215"/>
      <c r="K9" s="216"/>
      <c r="L9" s="217"/>
      <c r="M9" s="218"/>
      <c r="N9" s="219"/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N48*L15</f>
        <v>3064.032312366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3064.032312366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ht="19.5" customHeight="1" x14ac:dyDescent="0.25">
      <c r="B21" s="532" t="s">
        <v>150</v>
      </c>
      <c r="C21" s="533"/>
      <c r="D21" s="533"/>
      <c r="E21" s="533"/>
      <c r="F21" s="533"/>
      <c r="G21" s="533"/>
      <c r="H21" s="533"/>
      <c r="I21" s="534"/>
      <c r="J21" s="212" t="s">
        <v>7</v>
      </c>
      <c r="K21" s="229">
        <v>20</v>
      </c>
      <c r="L21" s="214"/>
      <c r="M21" s="147">
        <v>9000</v>
      </c>
      <c r="N21" s="155">
        <f>K21*M21</f>
        <v>180000</v>
      </c>
    </row>
    <row r="22" spans="1:14" x14ac:dyDescent="0.25">
      <c r="B22" s="520" t="s">
        <v>151</v>
      </c>
      <c r="C22" s="520"/>
      <c r="D22" s="520"/>
      <c r="E22" s="520"/>
      <c r="F22" s="520"/>
      <c r="G22" s="520"/>
      <c r="H22" s="520"/>
      <c r="I22" s="520"/>
      <c r="J22" s="338" t="s">
        <v>7</v>
      </c>
      <c r="K22" s="355">
        <v>20</v>
      </c>
      <c r="L22" s="214"/>
      <c r="M22" s="147">
        <v>16000</v>
      </c>
      <c r="N22" s="155">
        <f t="shared" ref="N22:N23" si="0">K22*M22</f>
        <v>320000</v>
      </c>
    </row>
    <row r="23" spans="1:14" x14ac:dyDescent="0.25">
      <c r="B23" s="520" t="s">
        <v>152</v>
      </c>
      <c r="C23" s="520"/>
      <c r="D23" s="520"/>
      <c r="E23" s="520"/>
      <c r="F23" s="520"/>
      <c r="G23" s="520"/>
      <c r="H23" s="520"/>
      <c r="I23" s="520"/>
      <c r="J23" s="212" t="s">
        <v>10</v>
      </c>
      <c r="K23" s="229">
        <v>1</v>
      </c>
      <c r="L23" s="214"/>
      <c r="M23" s="147">
        <v>50000</v>
      </c>
      <c r="N23" s="155">
        <f t="shared" si="0"/>
        <v>50000</v>
      </c>
    </row>
    <row r="24" spans="1:14" x14ac:dyDescent="0.25">
      <c r="B24" s="535"/>
      <c r="C24" s="470"/>
      <c r="D24" s="470"/>
      <c r="E24" s="470"/>
      <c r="F24" s="470"/>
      <c r="G24" s="470"/>
      <c r="H24" s="470"/>
      <c r="I24" s="471"/>
      <c r="J24" s="212"/>
      <c r="K24" s="229"/>
      <c r="L24" s="214"/>
      <c r="M24" s="230"/>
      <c r="N24" s="231"/>
    </row>
    <row r="25" spans="1:14" x14ac:dyDescent="0.25">
      <c r="B25" s="176"/>
      <c r="C25" s="228"/>
      <c r="D25" s="228"/>
      <c r="E25" s="228"/>
      <c r="F25" s="228"/>
      <c r="G25" s="228"/>
      <c r="H25" s="228"/>
      <c r="I25" s="215"/>
      <c r="J25" s="212"/>
      <c r="K25" s="229"/>
      <c r="L25" s="214"/>
      <c r="M25" s="230"/>
      <c r="N25" s="231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206"/>
      <c r="L26" s="536"/>
      <c r="M26" s="482"/>
      <c r="N26" s="20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550000</v>
      </c>
    </row>
    <row r="28" spans="1:14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4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208" t="s">
        <v>65</v>
      </c>
      <c r="B31" s="177"/>
      <c r="C31" s="253"/>
      <c r="D31" s="253"/>
      <c r="E31" s="253"/>
      <c r="F31" s="253"/>
      <c r="G31" s="253"/>
      <c r="H31" s="252"/>
      <c r="I31" s="226"/>
      <c r="J31" s="232"/>
      <c r="K31" s="226"/>
      <c r="L31" s="493"/>
      <c r="M31" s="494"/>
      <c r="N31" s="233"/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ht="15.75" thickBot="1" x14ac:dyDescent="0.3">
      <c r="B36" s="250"/>
      <c r="C36" s="251"/>
      <c r="D36" s="251"/>
      <c r="E36" s="251"/>
      <c r="F36" s="251"/>
      <c r="G36" s="251"/>
      <c r="H36" s="179"/>
      <c r="I36" s="179"/>
      <c r="J36" s="179"/>
      <c r="K36" s="179"/>
      <c r="L36" s="495"/>
      <c r="M36" s="496"/>
      <c r="N36" s="241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0</v>
      </c>
    </row>
    <row r="38" spans="1:14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4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208" t="s">
        <v>57</v>
      </c>
      <c r="B42" s="307" t="s">
        <v>101</v>
      </c>
      <c r="C42" s="305"/>
      <c r="D42" s="305"/>
      <c r="E42" s="305"/>
      <c r="F42" s="305"/>
      <c r="G42" s="305"/>
      <c r="H42" s="305"/>
      <c r="I42" s="365">
        <f>K42/J42*100</f>
        <v>82811.68411799999</v>
      </c>
      <c r="J42" s="366">
        <v>185</v>
      </c>
      <c r="K42" s="163">
        <v>153201.61561829998</v>
      </c>
      <c r="L42" s="308"/>
      <c r="M42" s="367">
        <v>5</v>
      </c>
      <c r="N42" s="368">
        <f>K42/M42</f>
        <v>30640.323123659997</v>
      </c>
    </row>
    <row r="43" spans="1:14" x14ac:dyDescent="0.25">
      <c r="B43" s="180"/>
      <c r="C43" s="178"/>
      <c r="D43" s="178"/>
      <c r="E43" s="178"/>
      <c r="F43" s="178"/>
      <c r="G43" s="178"/>
      <c r="H43" s="178"/>
      <c r="I43" s="238"/>
      <c r="J43" s="239"/>
      <c r="K43" s="163"/>
      <c r="L43" s="181"/>
      <c r="M43" s="240"/>
      <c r="N43" s="241"/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181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4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54"/>
      <c r="M46" s="244"/>
      <c r="N46" s="241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179"/>
      <c r="J47" s="179"/>
      <c r="K47" s="179"/>
      <c r="L47" s="495"/>
      <c r="M47" s="496"/>
      <c r="N47" s="241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245">
        <f>N42+N43+N44+N45+N46</f>
        <v>30640.323123659997</v>
      </c>
    </row>
    <row r="49" spans="1:14" ht="15.75" thickBot="1" x14ac:dyDescent="0.3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204">
        <f>N16+N27+N37+N48</f>
        <v>583704.35543602589</v>
      </c>
    </row>
    <row r="51" spans="1:14" x14ac:dyDescent="0.25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</row>
    <row r="52" spans="1:14" x14ac:dyDescent="0.25">
      <c r="B52" s="190" t="s">
        <v>55</v>
      </c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4" ht="15.75" thickBot="1" x14ac:dyDescent="0.3">
      <c r="B53" s="19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9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197"/>
      <c r="K55" s="246">
        <v>0.2</v>
      </c>
      <c r="L55" s="506">
        <f>N50*K55</f>
        <v>116740.87108720519</v>
      </c>
      <c r="M55" s="507"/>
      <c r="N55" s="182"/>
    </row>
    <row r="56" spans="1:14" x14ac:dyDescent="0.25">
      <c r="B56" s="198" t="s">
        <v>50</v>
      </c>
      <c r="C56" s="199"/>
      <c r="D56" s="199"/>
      <c r="E56" s="199"/>
      <c r="F56" s="199"/>
      <c r="G56" s="199"/>
      <c r="H56" s="199"/>
      <c r="I56" s="196"/>
      <c r="J56" s="197"/>
      <c r="K56" s="246">
        <v>0.05</v>
      </c>
      <c r="L56" s="506">
        <f>N50*K56</f>
        <v>29185.217771801297</v>
      </c>
      <c r="M56" s="507"/>
      <c r="N56" s="182"/>
    </row>
    <row r="57" spans="1:14" ht="15.75" thickBot="1" x14ac:dyDescent="0.3">
      <c r="B57" s="200" t="s">
        <v>49</v>
      </c>
      <c r="C57" s="201"/>
      <c r="D57" s="201"/>
      <c r="E57" s="201"/>
      <c r="F57" s="201"/>
      <c r="G57" s="201"/>
      <c r="H57" s="201"/>
      <c r="I57" s="202"/>
      <c r="J57" s="203"/>
      <c r="K57" s="247">
        <v>0.05</v>
      </c>
      <c r="L57" s="508">
        <f>N50*K57</f>
        <v>29185.217771801297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175111.30663080775</v>
      </c>
    </row>
    <row r="59" spans="1:14" ht="15.75" thickBot="1" x14ac:dyDescent="0.3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</row>
    <row r="60" spans="1:14" ht="15.75" thickBot="1" x14ac:dyDescent="0.3">
      <c r="A60" s="208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210">
        <f>N50+N58</f>
        <v>758815.66206683358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7"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  <mergeCell ref="L36:M36"/>
    <mergeCell ref="B37:M37"/>
    <mergeCell ref="B41:H41"/>
    <mergeCell ref="L41:M41"/>
    <mergeCell ref="B47:H47"/>
    <mergeCell ref="L47:M47"/>
    <mergeCell ref="L31:M31"/>
    <mergeCell ref="B20:I20"/>
    <mergeCell ref="L20:M20"/>
    <mergeCell ref="B21:I21"/>
    <mergeCell ref="B22:I22"/>
    <mergeCell ref="B23:I23"/>
    <mergeCell ref="B24:I24"/>
    <mergeCell ref="B26:I26"/>
    <mergeCell ref="L26:M26"/>
    <mergeCell ref="B27:M27"/>
    <mergeCell ref="B30:G30"/>
    <mergeCell ref="L30:M30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C4:K4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4"/>
  <sheetViews>
    <sheetView zoomScale="78" zoomScaleNormal="78" workbookViewId="0">
      <selection activeCell="Q38" sqref="Q38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15.75" thickBot="1" x14ac:dyDescent="0.3">
      <c r="B4" s="164" t="s">
        <v>89</v>
      </c>
      <c r="C4" s="540" t="s">
        <v>171</v>
      </c>
      <c r="D4" s="541"/>
      <c r="E4" s="541"/>
      <c r="F4" s="541"/>
      <c r="G4" s="541"/>
      <c r="H4" s="541"/>
      <c r="I4" s="541"/>
      <c r="J4" s="541"/>
      <c r="K4" s="542"/>
      <c r="L4" s="248" t="s">
        <v>10</v>
      </c>
      <c r="M4" s="211"/>
      <c r="N4" s="195">
        <v>1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214"/>
      <c r="J9" s="215"/>
      <c r="K9" s="216"/>
      <c r="L9" s="217"/>
      <c r="M9" s="218"/>
      <c r="N9" s="219"/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N47*L15</f>
        <v>936.23216666666667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936.23216666666667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ht="32.25" customHeight="1" x14ac:dyDescent="0.25">
      <c r="B21" s="532" t="s">
        <v>207</v>
      </c>
      <c r="C21" s="533"/>
      <c r="D21" s="533"/>
      <c r="E21" s="533"/>
      <c r="F21" s="533"/>
      <c r="G21" s="533"/>
      <c r="H21" s="533"/>
      <c r="I21" s="534"/>
      <c r="J21" s="212" t="s">
        <v>2</v>
      </c>
      <c r="K21" s="229">
        <v>2</v>
      </c>
      <c r="L21" s="214"/>
      <c r="M21" s="147">
        <v>110000</v>
      </c>
      <c r="N21" s="155">
        <f>K21*M21</f>
        <v>220000</v>
      </c>
    </row>
    <row r="22" spans="1:14" x14ac:dyDescent="0.25">
      <c r="B22" s="520"/>
      <c r="C22" s="520"/>
      <c r="D22" s="520"/>
      <c r="E22" s="520"/>
      <c r="F22" s="520"/>
      <c r="G22" s="520"/>
      <c r="H22" s="520"/>
      <c r="I22" s="520"/>
      <c r="J22" s="212"/>
      <c r="K22" s="229"/>
      <c r="L22" s="214"/>
      <c r="M22" s="147"/>
      <c r="N22" s="156"/>
    </row>
    <row r="23" spans="1:14" x14ac:dyDescent="0.25">
      <c r="B23" s="520"/>
      <c r="C23" s="520"/>
      <c r="D23" s="520"/>
      <c r="E23" s="520"/>
      <c r="F23" s="520"/>
      <c r="G23" s="520"/>
      <c r="H23" s="520"/>
      <c r="I23" s="520"/>
      <c r="J23" s="212"/>
      <c r="K23" s="229"/>
      <c r="L23" s="214"/>
      <c r="M23" s="147"/>
      <c r="N23" s="156"/>
    </row>
    <row r="24" spans="1:14" x14ac:dyDescent="0.25">
      <c r="B24" s="535"/>
      <c r="C24" s="470"/>
      <c r="D24" s="470"/>
      <c r="E24" s="470"/>
      <c r="F24" s="470"/>
      <c r="G24" s="470"/>
      <c r="H24" s="470"/>
      <c r="I24" s="471"/>
      <c r="J24" s="212"/>
      <c r="K24" s="229"/>
      <c r="L24" s="214"/>
      <c r="M24" s="230"/>
      <c r="N24" s="231"/>
    </row>
    <row r="25" spans="1:14" x14ac:dyDescent="0.25">
      <c r="B25" s="176"/>
      <c r="C25" s="228"/>
      <c r="D25" s="228"/>
      <c r="E25" s="228"/>
      <c r="F25" s="228"/>
      <c r="G25" s="228"/>
      <c r="H25" s="228"/>
      <c r="I25" s="215"/>
      <c r="J25" s="212"/>
      <c r="K25" s="229"/>
      <c r="L25" s="214"/>
      <c r="M25" s="230"/>
      <c r="N25" s="231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206"/>
      <c r="L26" s="536"/>
      <c r="M26" s="482"/>
      <c r="N26" s="20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220000</v>
      </c>
    </row>
    <row r="28" spans="1:14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4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208" t="s">
        <v>65</v>
      </c>
      <c r="B31" s="177"/>
      <c r="C31" s="253"/>
      <c r="D31" s="253"/>
      <c r="E31" s="253"/>
      <c r="F31" s="253"/>
      <c r="G31" s="253"/>
      <c r="H31" s="252"/>
      <c r="I31" s="226"/>
      <c r="J31" s="232"/>
      <c r="K31" s="226"/>
      <c r="L31" s="493"/>
      <c r="M31" s="494"/>
      <c r="N31" s="233"/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ht="15.75" thickBot="1" x14ac:dyDescent="0.3">
      <c r="B36" s="250"/>
      <c r="C36" s="251"/>
      <c r="D36" s="251"/>
      <c r="E36" s="251"/>
      <c r="F36" s="251"/>
      <c r="G36" s="251"/>
      <c r="H36" s="179"/>
      <c r="I36" s="179"/>
      <c r="J36" s="179"/>
      <c r="K36" s="179"/>
      <c r="L36" s="495"/>
      <c r="M36" s="496"/>
      <c r="N36" s="241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0</v>
      </c>
    </row>
    <row r="38" spans="1:14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4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208" t="s">
        <v>57</v>
      </c>
      <c r="B42" s="180" t="s">
        <v>223</v>
      </c>
      <c r="C42" s="178"/>
      <c r="D42" s="178"/>
      <c r="E42" s="178"/>
      <c r="F42" s="178"/>
      <c r="G42" s="178"/>
      <c r="H42" s="178"/>
      <c r="I42" s="238">
        <f>K42/J42*100</f>
        <v>30364.286486486486</v>
      </c>
      <c r="J42" s="239">
        <v>185</v>
      </c>
      <c r="K42" s="163">
        <v>56173.93</v>
      </c>
      <c r="L42" s="181"/>
      <c r="M42" s="240">
        <v>6</v>
      </c>
      <c r="N42" s="241">
        <f>K42/M42</f>
        <v>9362.3216666666667</v>
      </c>
    </row>
    <row r="43" spans="1:14" x14ac:dyDescent="0.25">
      <c r="B43" s="180"/>
      <c r="C43" s="178"/>
      <c r="D43" s="178"/>
      <c r="E43" s="178"/>
      <c r="F43" s="178"/>
      <c r="G43" s="178"/>
      <c r="H43" s="178"/>
      <c r="I43" s="226"/>
      <c r="J43" s="242"/>
      <c r="K43" s="243"/>
      <c r="L43" s="181"/>
      <c r="M43" s="244"/>
      <c r="N43" s="241"/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254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4" ht="15.75" thickBot="1" x14ac:dyDescent="0.3">
      <c r="B46" s="504"/>
      <c r="C46" s="505"/>
      <c r="D46" s="505"/>
      <c r="E46" s="505"/>
      <c r="F46" s="505"/>
      <c r="G46" s="505"/>
      <c r="H46" s="505"/>
      <c r="I46" s="179"/>
      <c r="J46" s="179"/>
      <c r="K46" s="179"/>
      <c r="L46" s="495"/>
      <c r="M46" s="496"/>
      <c r="N46" s="241"/>
    </row>
    <row r="47" spans="1:14" ht="15.75" thickBot="1" x14ac:dyDescent="0.3">
      <c r="B47" s="483" t="s">
        <v>48</v>
      </c>
      <c r="C47" s="484"/>
      <c r="D47" s="484"/>
      <c r="E47" s="484"/>
      <c r="F47" s="484"/>
      <c r="G47" s="484"/>
      <c r="H47" s="484"/>
      <c r="I47" s="498"/>
      <c r="J47" s="498"/>
      <c r="K47" s="498"/>
      <c r="L47" s="498"/>
      <c r="M47" s="499"/>
      <c r="N47" s="245">
        <f>N42+N43+N44+N45</f>
        <v>9362.3216666666667</v>
      </c>
    </row>
    <row r="48" spans="1:14" ht="15.75" thickBot="1" x14ac:dyDescent="0.3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9"/>
    </row>
    <row r="49" spans="1:14" ht="15.75" thickBot="1" x14ac:dyDescent="0.3">
      <c r="B49" s="483" t="s">
        <v>56</v>
      </c>
      <c r="C49" s="484"/>
      <c r="D49" s="484"/>
      <c r="E49" s="484"/>
      <c r="F49" s="484"/>
      <c r="G49" s="484"/>
      <c r="H49" s="484"/>
      <c r="I49" s="484"/>
      <c r="J49" s="484"/>
      <c r="K49" s="484"/>
      <c r="L49" s="484"/>
      <c r="M49" s="485"/>
      <c r="N49" s="204">
        <f>N16+N27+N37+N47</f>
        <v>230298.55383333331</v>
      </c>
    </row>
    <row r="50" spans="1:14" x14ac:dyDescent="0.25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9"/>
    </row>
    <row r="51" spans="1:14" x14ac:dyDescent="0.25">
      <c r="B51" s="190" t="s">
        <v>55</v>
      </c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2"/>
    </row>
    <row r="52" spans="1:14" ht="15.75" thickBot="1" x14ac:dyDescent="0.3">
      <c r="B52" s="194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9"/>
    </row>
    <row r="53" spans="1:14" x14ac:dyDescent="0.25">
      <c r="B53" s="460" t="s">
        <v>54</v>
      </c>
      <c r="C53" s="461"/>
      <c r="D53" s="461"/>
      <c r="E53" s="461"/>
      <c r="F53" s="461"/>
      <c r="G53" s="461"/>
      <c r="H53" s="461"/>
      <c r="I53" s="142"/>
      <c r="J53" s="145"/>
      <c r="K53" s="144" t="s">
        <v>53</v>
      </c>
      <c r="L53" s="510" t="s">
        <v>52</v>
      </c>
      <c r="M53" s="511"/>
      <c r="N53" s="146"/>
    </row>
    <row r="54" spans="1:14" x14ac:dyDescent="0.25">
      <c r="B54" s="512" t="s">
        <v>51</v>
      </c>
      <c r="C54" s="513"/>
      <c r="D54" s="513"/>
      <c r="E54" s="513"/>
      <c r="F54" s="513"/>
      <c r="G54" s="513"/>
      <c r="H54" s="513"/>
      <c r="I54" s="196"/>
      <c r="J54" s="197"/>
      <c r="K54" s="246">
        <v>0.2</v>
      </c>
      <c r="L54" s="506">
        <f>N49*K54</f>
        <v>46059.710766666663</v>
      </c>
      <c r="M54" s="507"/>
      <c r="N54" s="182"/>
    </row>
    <row r="55" spans="1:14" x14ac:dyDescent="0.25">
      <c r="B55" s="198" t="s">
        <v>50</v>
      </c>
      <c r="C55" s="199"/>
      <c r="D55" s="199"/>
      <c r="E55" s="199"/>
      <c r="F55" s="199"/>
      <c r="G55" s="199"/>
      <c r="H55" s="199"/>
      <c r="I55" s="196"/>
      <c r="J55" s="197"/>
      <c r="K55" s="246">
        <v>0.05</v>
      </c>
      <c r="L55" s="506">
        <f>N49*K55</f>
        <v>11514.927691666666</v>
      </c>
      <c r="M55" s="507"/>
      <c r="N55" s="182"/>
    </row>
    <row r="56" spans="1:14" ht="15.75" thickBot="1" x14ac:dyDescent="0.3">
      <c r="B56" s="200" t="s">
        <v>49</v>
      </c>
      <c r="C56" s="201"/>
      <c r="D56" s="201"/>
      <c r="E56" s="201"/>
      <c r="F56" s="201"/>
      <c r="G56" s="201"/>
      <c r="H56" s="201"/>
      <c r="I56" s="202"/>
      <c r="J56" s="203"/>
      <c r="K56" s="247">
        <v>0.05</v>
      </c>
      <c r="L56" s="508">
        <f>N49*K56</f>
        <v>11514.927691666666</v>
      </c>
      <c r="M56" s="509"/>
      <c r="N56" s="182"/>
    </row>
    <row r="57" spans="1:14" ht="15.75" thickBot="1" x14ac:dyDescent="0.3">
      <c r="B57" s="483" t="s">
        <v>48</v>
      </c>
      <c r="C57" s="484"/>
      <c r="D57" s="484"/>
      <c r="E57" s="484"/>
      <c r="F57" s="484"/>
      <c r="G57" s="484"/>
      <c r="H57" s="484"/>
      <c r="I57" s="484"/>
      <c r="J57" s="484"/>
      <c r="K57" s="484"/>
      <c r="L57" s="484"/>
      <c r="M57" s="485"/>
      <c r="N57" s="183">
        <f>L54+L55+L56</f>
        <v>69089.566149999999</v>
      </c>
    </row>
    <row r="58" spans="1:14" ht="15.75" thickBot="1" x14ac:dyDescent="0.3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9"/>
    </row>
    <row r="59" spans="1:14" ht="15.75" thickBot="1" x14ac:dyDescent="0.3">
      <c r="A59" s="208" t="s">
        <v>47</v>
      </c>
      <c r="B59" s="483" t="s">
        <v>46</v>
      </c>
      <c r="C59" s="484"/>
      <c r="D59" s="484"/>
      <c r="E59" s="484"/>
      <c r="F59" s="484"/>
      <c r="G59" s="484"/>
      <c r="H59" s="484"/>
      <c r="I59" s="484"/>
      <c r="J59" s="484"/>
      <c r="K59" s="484"/>
      <c r="L59" s="484"/>
      <c r="M59" s="485"/>
      <c r="N59" s="210">
        <f>N49+N57</f>
        <v>299388.11998333328</v>
      </c>
    </row>
    <row r="76" ht="15" customHeight="1" x14ac:dyDescent="0.25"/>
    <row r="77" ht="30.75" customHeight="1" x14ac:dyDescent="0.25"/>
    <row r="78" ht="21.75" customHeight="1" x14ac:dyDescent="0.25"/>
    <row r="102" ht="15" customHeight="1" x14ac:dyDescent="0.25"/>
    <row r="103" ht="15" customHeight="1" x14ac:dyDescent="0.25"/>
    <row r="104" ht="24" customHeight="1" x14ac:dyDescent="0.25"/>
  </sheetData>
  <mergeCells count="47">
    <mergeCell ref="L55:M55"/>
    <mergeCell ref="L56:M56"/>
    <mergeCell ref="B57:M57"/>
    <mergeCell ref="B59:M59"/>
    <mergeCell ref="B47:M47"/>
    <mergeCell ref="B49:M49"/>
    <mergeCell ref="B53:H53"/>
    <mergeCell ref="L53:M53"/>
    <mergeCell ref="B54:H54"/>
    <mergeCell ref="L54:M54"/>
    <mergeCell ref="L36:M36"/>
    <mergeCell ref="B37:M37"/>
    <mergeCell ref="B41:H41"/>
    <mergeCell ref="L41:M41"/>
    <mergeCell ref="B46:H46"/>
    <mergeCell ref="L46:M46"/>
    <mergeCell ref="L31:M31"/>
    <mergeCell ref="B20:I20"/>
    <mergeCell ref="L20:M20"/>
    <mergeCell ref="B21:I21"/>
    <mergeCell ref="B22:I22"/>
    <mergeCell ref="B23:I23"/>
    <mergeCell ref="B24:I24"/>
    <mergeCell ref="B26:I26"/>
    <mergeCell ref="L26:M26"/>
    <mergeCell ref="B27:M27"/>
    <mergeCell ref="B30:G30"/>
    <mergeCell ref="L30:M30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C4:K4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4"/>
  <sheetViews>
    <sheetView zoomScale="78" zoomScaleNormal="78" workbookViewId="0">
      <selection activeCell="P49" sqref="P49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3.140625" style="208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15.75" thickBot="1" x14ac:dyDescent="0.3">
      <c r="B4" s="164" t="s">
        <v>90</v>
      </c>
      <c r="C4" s="540" t="s">
        <v>29</v>
      </c>
      <c r="D4" s="541"/>
      <c r="E4" s="541"/>
      <c r="F4" s="541"/>
      <c r="G4" s="541"/>
      <c r="H4" s="541"/>
      <c r="I4" s="541"/>
      <c r="J4" s="541"/>
      <c r="K4" s="542"/>
      <c r="L4" s="248" t="s">
        <v>2</v>
      </c>
      <c r="M4" s="211"/>
      <c r="N4" s="195">
        <v>2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214"/>
      <c r="J9" s="215"/>
      <c r="K9" s="216"/>
      <c r="L9" s="217"/>
      <c r="M9" s="218"/>
      <c r="N9" s="219"/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N47*L15</f>
        <v>9538.644316666665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9538.644316666665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ht="32.25" customHeight="1" x14ac:dyDescent="0.25">
      <c r="B21" s="532" t="s">
        <v>40</v>
      </c>
      <c r="C21" s="533"/>
      <c r="D21" s="533"/>
      <c r="E21" s="533"/>
      <c r="F21" s="533"/>
      <c r="G21" s="533"/>
      <c r="H21" s="533"/>
      <c r="I21" s="534"/>
      <c r="J21" s="212" t="s">
        <v>10</v>
      </c>
      <c r="K21" s="229">
        <v>1</v>
      </c>
      <c r="L21" s="214"/>
      <c r="M21" s="147">
        <v>40000</v>
      </c>
      <c r="N21" s="156">
        <f>M21*K21</f>
        <v>40000</v>
      </c>
    </row>
    <row r="22" spans="1:14" x14ac:dyDescent="0.25">
      <c r="B22" s="539" t="s">
        <v>39</v>
      </c>
      <c r="C22" s="539"/>
      <c r="D22" s="539"/>
      <c r="E22" s="539"/>
      <c r="F22" s="539"/>
      <c r="G22" s="539"/>
      <c r="H22" s="539"/>
      <c r="I22" s="539"/>
      <c r="J22" s="212" t="s">
        <v>10</v>
      </c>
      <c r="K22" s="229">
        <v>1</v>
      </c>
      <c r="L22" s="214"/>
      <c r="M22" s="147">
        <v>50000</v>
      </c>
      <c r="N22" s="156">
        <f t="shared" ref="N22:N23" si="0">M22*K22</f>
        <v>50000</v>
      </c>
    </row>
    <row r="23" spans="1:14" ht="31.5" customHeight="1" x14ac:dyDescent="0.25">
      <c r="B23" s="548" t="s">
        <v>180</v>
      </c>
      <c r="C23" s="549"/>
      <c r="D23" s="549"/>
      <c r="E23" s="549"/>
      <c r="F23" s="549"/>
      <c r="G23" s="549"/>
      <c r="H23" s="549"/>
      <c r="I23" s="550"/>
      <c r="J23" s="212" t="s">
        <v>10</v>
      </c>
      <c r="K23" s="229">
        <v>1</v>
      </c>
      <c r="L23" s="214"/>
      <c r="M23" s="147">
        <v>350000</v>
      </c>
      <c r="N23" s="156">
        <f t="shared" si="0"/>
        <v>350000</v>
      </c>
    </row>
    <row r="24" spans="1:14" x14ac:dyDescent="0.25">
      <c r="B24" s="176"/>
      <c r="C24" s="228"/>
      <c r="D24" s="228"/>
      <c r="E24" s="228"/>
      <c r="F24" s="228"/>
      <c r="G24" s="228"/>
      <c r="H24" s="228"/>
      <c r="I24" s="215"/>
      <c r="J24" s="212"/>
      <c r="K24" s="229"/>
      <c r="L24" s="214"/>
      <c r="M24" s="230"/>
      <c r="N24" s="231"/>
    </row>
    <row r="25" spans="1:14" ht="15.75" thickBot="1" x14ac:dyDescent="0.3">
      <c r="B25" s="504"/>
      <c r="C25" s="505"/>
      <c r="D25" s="505"/>
      <c r="E25" s="505"/>
      <c r="F25" s="505"/>
      <c r="G25" s="505"/>
      <c r="H25" s="505"/>
      <c r="I25" s="480"/>
      <c r="J25" s="151"/>
      <c r="K25" s="206"/>
      <c r="L25" s="536"/>
      <c r="M25" s="482"/>
      <c r="N25" s="207"/>
    </row>
    <row r="26" spans="1:14" ht="15.75" thickBot="1" x14ac:dyDescent="0.3">
      <c r="B26" s="483" t="s">
        <v>48</v>
      </c>
      <c r="C26" s="484"/>
      <c r="D26" s="484"/>
      <c r="E26" s="484"/>
      <c r="F26" s="484"/>
      <c r="G26" s="484"/>
      <c r="H26" s="484"/>
      <c r="I26" s="484"/>
      <c r="J26" s="484"/>
      <c r="K26" s="484"/>
      <c r="L26" s="484"/>
      <c r="M26" s="485"/>
      <c r="N26" s="205">
        <f>SUM(N21:N25)</f>
        <v>440000</v>
      </c>
    </row>
    <row r="27" spans="1:14" ht="15.75" customHeight="1" x14ac:dyDescent="0.25">
      <c r="B27" s="167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9"/>
    </row>
    <row r="28" spans="1:14" ht="15.75" customHeight="1" thickBot="1" x14ac:dyDescent="0.3">
      <c r="B28" s="190" t="s">
        <v>71</v>
      </c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2"/>
    </row>
    <row r="29" spans="1:14" ht="30" customHeight="1" x14ac:dyDescent="0.25">
      <c r="B29" s="490" t="s">
        <v>70</v>
      </c>
      <c r="C29" s="458"/>
      <c r="D29" s="458"/>
      <c r="E29" s="458"/>
      <c r="F29" s="458"/>
      <c r="G29" s="491"/>
      <c r="H29" s="137" t="s">
        <v>2</v>
      </c>
      <c r="I29" s="138" t="s">
        <v>69</v>
      </c>
      <c r="J29" s="139" t="s">
        <v>68</v>
      </c>
      <c r="K29" s="137" t="s">
        <v>67</v>
      </c>
      <c r="L29" s="492" t="s">
        <v>66</v>
      </c>
      <c r="M29" s="491"/>
      <c r="N29" s="140" t="s">
        <v>58</v>
      </c>
    </row>
    <row r="30" spans="1:14" x14ac:dyDescent="0.25">
      <c r="A30" s="208" t="s">
        <v>65</v>
      </c>
      <c r="B30" s="177" t="s">
        <v>127</v>
      </c>
      <c r="C30" s="253"/>
      <c r="D30" s="253"/>
      <c r="E30" s="253"/>
      <c r="F30" s="253"/>
      <c r="G30" s="253"/>
      <c r="H30" s="252" t="s">
        <v>128</v>
      </c>
      <c r="I30" s="226">
        <v>1</v>
      </c>
      <c r="J30" s="232">
        <v>30</v>
      </c>
      <c r="K30" s="226">
        <f>J30*I30</f>
        <v>30</v>
      </c>
      <c r="L30" s="493">
        <v>2000</v>
      </c>
      <c r="M30" s="494"/>
      <c r="N30" s="233">
        <f>K30*L30</f>
        <v>60000</v>
      </c>
    </row>
    <row r="31" spans="1:14" x14ac:dyDescent="0.25">
      <c r="B31" s="177"/>
      <c r="C31" s="178"/>
      <c r="D31" s="178"/>
      <c r="E31" s="178"/>
      <c r="F31" s="178"/>
      <c r="G31" s="178"/>
      <c r="H31" s="234"/>
      <c r="I31" s="226"/>
      <c r="J31" s="226"/>
      <c r="K31" s="226"/>
      <c r="L31" s="235"/>
      <c r="M31" s="236"/>
      <c r="N31" s="237"/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ht="15.75" thickBot="1" x14ac:dyDescent="0.3">
      <c r="B35" s="250"/>
      <c r="C35" s="251"/>
      <c r="D35" s="251"/>
      <c r="E35" s="251"/>
      <c r="F35" s="251"/>
      <c r="G35" s="251"/>
      <c r="H35" s="179"/>
      <c r="I35" s="179"/>
      <c r="J35" s="179"/>
      <c r="K35" s="179"/>
      <c r="L35" s="495"/>
      <c r="M35" s="496"/>
      <c r="N35" s="241"/>
    </row>
    <row r="36" spans="1:14" ht="15.75" thickBot="1" x14ac:dyDescent="0.3">
      <c r="B36" s="497" t="s">
        <v>48</v>
      </c>
      <c r="C36" s="498"/>
      <c r="D36" s="498"/>
      <c r="E36" s="498"/>
      <c r="F36" s="498"/>
      <c r="G36" s="498"/>
      <c r="H36" s="498"/>
      <c r="I36" s="498"/>
      <c r="J36" s="498"/>
      <c r="K36" s="498"/>
      <c r="L36" s="498"/>
      <c r="M36" s="499"/>
      <c r="N36" s="245">
        <f>N30+N31+N32+N33+N34</f>
        <v>60000</v>
      </c>
    </row>
    <row r="37" spans="1:14" x14ac:dyDescent="0.25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9"/>
    </row>
    <row r="38" spans="1:14" x14ac:dyDescent="0.25">
      <c r="B38" s="190" t="s">
        <v>64</v>
      </c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2"/>
    </row>
    <row r="39" spans="1:14" ht="15.75" thickBot="1" x14ac:dyDescent="0.3">
      <c r="B39" s="194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9"/>
    </row>
    <row r="40" spans="1:14" ht="25.5" x14ac:dyDescent="0.25">
      <c r="B40" s="500" t="s">
        <v>63</v>
      </c>
      <c r="C40" s="501"/>
      <c r="D40" s="501"/>
      <c r="E40" s="501"/>
      <c r="F40" s="501"/>
      <c r="G40" s="501"/>
      <c r="H40" s="501"/>
      <c r="I40" s="137" t="s">
        <v>62</v>
      </c>
      <c r="J40" s="139" t="s">
        <v>61</v>
      </c>
      <c r="K40" s="138" t="s">
        <v>60</v>
      </c>
      <c r="L40" s="502" t="s">
        <v>59</v>
      </c>
      <c r="M40" s="503"/>
      <c r="N40" s="141" t="s">
        <v>58</v>
      </c>
    </row>
    <row r="41" spans="1:14" x14ac:dyDescent="0.25">
      <c r="A41" s="208" t="s">
        <v>57</v>
      </c>
      <c r="B41" s="180" t="s">
        <v>114</v>
      </c>
      <c r="C41" s="178"/>
      <c r="D41" s="178"/>
      <c r="E41" s="178"/>
      <c r="F41" s="178"/>
      <c r="G41" s="178"/>
      <c r="H41" s="178"/>
      <c r="I41" s="238">
        <f>K41/J41*100</f>
        <v>281757.53999999998</v>
      </c>
      <c r="J41" s="239">
        <v>185</v>
      </c>
      <c r="K41" s="163">
        <v>521251.44899999996</v>
      </c>
      <c r="L41" s="181"/>
      <c r="M41" s="240">
        <v>6</v>
      </c>
      <c r="N41" s="241">
        <f>K41/M41</f>
        <v>86875.241499999989</v>
      </c>
    </row>
    <row r="42" spans="1:14" x14ac:dyDescent="0.25">
      <c r="B42" s="180" t="s">
        <v>103</v>
      </c>
      <c r="C42" s="178"/>
      <c r="D42" s="178"/>
      <c r="E42" s="178"/>
      <c r="F42" s="178"/>
      <c r="G42" s="178"/>
      <c r="H42" s="178"/>
      <c r="I42" s="238">
        <f>K42/J42*100</f>
        <v>27603.897297297295</v>
      </c>
      <c r="J42" s="239">
        <v>185</v>
      </c>
      <c r="K42" s="163">
        <v>51067.21</v>
      </c>
      <c r="L42" s="181"/>
      <c r="M42" s="240">
        <v>6</v>
      </c>
      <c r="N42" s="241">
        <f>K42/M42</f>
        <v>8511.2016666666659</v>
      </c>
    </row>
    <row r="43" spans="1:14" x14ac:dyDescent="0.25">
      <c r="B43" s="180"/>
      <c r="C43" s="178"/>
      <c r="D43" s="178"/>
      <c r="E43" s="178"/>
      <c r="F43" s="178"/>
      <c r="G43" s="178"/>
      <c r="H43" s="178"/>
      <c r="I43" s="226"/>
      <c r="J43" s="242"/>
      <c r="K43" s="243"/>
      <c r="L43" s="181"/>
      <c r="M43" s="244"/>
      <c r="N43" s="241"/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254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4" ht="15.75" thickBot="1" x14ac:dyDescent="0.3">
      <c r="B46" s="504"/>
      <c r="C46" s="505"/>
      <c r="D46" s="505"/>
      <c r="E46" s="505"/>
      <c r="F46" s="505"/>
      <c r="G46" s="505"/>
      <c r="H46" s="505"/>
      <c r="I46" s="179"/>
      <c r="J46" s="179"/>
      <c r="K46" s="179"/>
      <c r="L46" s="495"/>
      <c r="M46" s="496"/>
      <c r="N46" s="241"/>
    </row>
    <row r="47" spans="1:14" ht="15.75" thickBot="1" x14ac:dyDescent="0.3">
      <c r="B47" s="483" t="s">
        <v>48</v>
      </c>
      <c r="C47" s="484"/>
      <c r="D47" s="484"/>
      <c r="E47" s="484"/>
      <c r="F47" s="484"/>
      <c r="G47" s="484"/>
      <c r="H47" s="484"/>
      <c r="I47" s="498"/>
      <c r="J47" s="498"/>
      <c r="K47" s="498"/>
      <c r="L47" s="498"/>
      <c r="M47" s="499"/>
      <c r="N47" s="245">
        <f>N41+N42+N43+N44+N45</f>
        <v>95386.44316666665</v>
      </c>
    </row>
    <row r="48" spans="1:14" ht="15.75" thickBot="1" x14ac:dyDescent="0.3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9"/>
    </row>
    <row r="49" spans="1:14" ht="15.75" thickBot="1" x14ac:dyDescent="0.3">
      <c r="B49" s="483" t="s">
        <v>56</v>
      </c>
      <c r="C49" s="484"/>
      <c r="D49" s="484"/>
      <c r="E49" s="484"/>
      <c r="F49" s="484"/>
      <c r="G49" s="484"/>
      <c r="H49" s="484"/>
      <c r="I49" s="484"/>
      <c r="J49" s="484"/>
      <c r="K49" s="484"/>
      <c r="L49" s="484"/>
      <c r="M49" s="485"/>
      <c r="N49" s="204">
        <f>N16+N26+N36+N47</f>
        <v>604925.08748333331</v>
      </c>
    </row>
    <row r="50" spans="1:14" x14ac:dyDescent="0.25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9"/>
    </row>
    <row r="51" spans="1:14" x14ac:dyDescent="0.25">
      <c r="B51" s="190" t="s">
        <v>55</v>
      </c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2"/>
    </row>
    <row r="52" spans="1:14" ht="15.75" thickBot="1" x14ac:dyDescent="0.3">
      <c r="B52" s="194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9"/>
    </row>
    <row r="53" spans="1:14" x14ac:dyDescent="0.25">
      <c r="B53" s="460" t="s">
        <v>54</v>
      </c>
      <c r="C53" s="461"/>
      <c r="D53" s="461"/>
      <c r="E53" s="461"/>
      <c r="F53" s="461"/>
      <c r="G53" s="461"/>
      <c r="H53" s="461"/>
      <c r="I53" s="142"/>
      <c r="J53" s="145"/>
      <c r="K53" s="144" t="s">
        <v>53</v>
      </c>
      <c r="L53" s="510" t="s">
        <v>52</v>
      </c>
      <c r="M53" s="511"/>
      <c r="N53" s="146"/>
    </row>
    <row r="54" spans="1:14" x14ac:dyDescent="0.25">
      <c r="B54" s="512" t="s">
        <v>51</v>
      </c>
      <c r="C54" s="513"/>
      <c r="D54" s="513"/>
      <c r="E54" s="513"/>
      <c r="F54" s="513"/>
      <c r="G54" s="513"/>
      <c r="H54" s="513"/>
      <c r="I54" s="196"/>
      <c r="J54" s="197"/>
      <c r="K54" s="246">
        <v>0.2</v>
      </c>
      <c r="L54" s="506">
        <f>N49*K54</f>
        <v>120985.01749666667</v>
      </c>
      <c r="M54" s="507"/>
      <c r="N54" s="182"/>
    </row>
    <row r="55" spans="1:14" x14ac:dyDescent="0.25">
      <c r="B55" s="198" t="s">
        <v>50</v>
      </c>
      <c r="C55" s="199"/>
      <c r="D55" s="199"/>
      <c r="E55" s="199"/>
      <c r="F55" s="199"/>
      <c r="G55" s="199"/>
      <c r="H55" s="199"/>
      <c r="I55" s="196"/>
      <c r="J55" s="197"/>
      <c r="K55" s="246">
        <v>0.05</v>
      </c>
      <c r="L55" s="506">
        <f>N49*K55</f>
        <v>30246.254374166667</v>
      </c>
      <c r="M55" s="507"/>
      <c r="N55" s="182"/>
    </row>
    <row r="56" spans="1:14" ht="15.75" thickBot="1" x14ac:dyDescent="0.3">
      <c r="B56" s="200" t="s">
        <v>49</v>
      </c>
      <c r="C56" s="201"/>
      <c r="D56" s="201"/>
      <c r="E56" s="201"/>
      <c r="F56" s="201"/>
      <c r="G56" s="201"/>
      <c r="H56" s="201"/>
      <c r="I56" s="202"/>
      <c r="J56" s="203"/>
      <c r="K56" s="247">
        <v>0.05</v>
      </c>
      <c r="L56" s="508">
        <f>N49*K56</f>
        <v>30246.254374166667</v>
      </c>
      <c r="M56" s="509"/>
      <c r="N56" s="182"/>
    </row>
    <row r="57" spans="1:14" ht="15.75" thickBot="1" x14ac:dyDescent="0.3">
      <c r="B57" s="483" t="s">
        <v>48</v>
      </c>
      <c r="C57" s="484"/>
      <c r="D57" s="484"/>
      <c r="E57" s="484"/>
      <c r="F57" s="484"/>
      <c r="G57" s="484"/>
      <c r="H57" s="484"/>
      <c r="I57" s="484"/>
      <c r="J57" s="484"/>
      <c r="K57" s="484"/>
      <c r="L57" s="484"/>
      <c r="M57" s="485"/>
      <c r="N57" s="183">
        <f>L54+L55+L56</f>
        <v>181477.52624499999</v>
      </c>
    </row>
    <row r="58" spans="1:14" ht="15.75" thickBot="1" x14ac:dyDescent="0.3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9"/>
    </row>
    <row r="59" spans="1:14" ht="15.75" thickBot="1" x14ac:dyDescent="0.3">
      <c r="A59" s="208" t="s">
        <v>47</v>
      </c>
      <c r="B59" s="483" t="s">
        <v>46</v>
      </c>
      <c r="C59" s="484"/>
      <c r="D59" s="484"/>
      <c r="E59" s="484"/>
      <c r="F59" s="484"/>
      <c r="G59" s="484"/>
      <c r="H59" s="484"/>
      <c r="I59" s="484"/>
      <c r="J59" s="484"/>
      <c r="K59" s="484"/>
      <c r="L59" s="484"/>
      <c r="M59" s="485"/>
      <c r="N59" s="210">
        <f>N49+N57</f>
        <v>786402.61372833326</v>
      </c>
    </row>
    <row r="76" ht="15" customHeight="1" x14ac:dyDescent="0.25"/>
    <row r="77" ht="30.75" customHeight="1" x14ac:dyDescent="0.25"/>
    <row r="78" ht="21.75" customHeight="1" x14ac:dyDescent="0.25"/>
    <row r="102" ht="15" customHeight="1" x14ac:dyDescent="0.25"/>
    <row r="103" ht="15" customHeight="1" x14ac:dyDescent="0.25"/>
    <row r="104" ht="24" customHeight="1" x14ac:dyDescent="0.25"/>
  </sheetData>
  <mergeCells count="46">
    <mergeCell ref="L55:M55"/>
    <mergeCell ref="L56:M56"/>
    <mergeCell ref="B57:M57"/>
    <mergeCell ref="B59:M59"/>
    <mergeCell ref="B47:M47"/>
    <mergeCell ref="B49:M49"/>
    <mergeCell ref="B53:H53"/>
    <mergeCell ref="L53:M53"/>
    <mergeCell ref="B54:H54"/>
    <mergeCell ref="L54:M54"/>
    <mergeCell ref="L35:M35"/>
    <mergeCell ref="B36:M36"/>
    <mergeCell ref="B40:H40"/>
    <mergeCell ref="L40:M40"/>
    <mergeCell ref="B46:H46"/>
    <mergeCell ref="L46:M46"/>
    <mergeCell ref="L30:M30"/>
    <mergeCell ref="B20:I20"/>
    <mergeCell ref="L20:M20"/>
    <mergeCell ref="B21:I21"/>
    <mergeCell ref="B22:I22"/>
    <mergeCell ref="B23:I23"/>
    <mergeCell ref="B25:I25"/>
    <mergeCell ref="L25:M25"/>
    <mergeCell ref="B26:M26"/>
    <mergeCell ref="B29:G29"/>
    <mergeCell ref="L29:M29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C4:K4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Q105"/>
  <sheetViews>
    <sheetView zoomScale="78" zoomScaleNormal="78" workbookViewId="0">
      <selection activeCell="B48" sqref="B48:M48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15.75" thickBot="1" x14ac:dyDescent="0.3">
      <c r="B4" s="164" t="s">
        <v>91</v>
      </c>
      <c r="C4" s="540" t="s">
        <v>172</v>
      </c>
      <c r="D4" s="541"/>
      <c r="E4" s="541"/>
      <c r="F4" s="541"/>
      <c r="G4" s="541"/>
      <c r="H4" s="541"/>
      <c r="I4" s="541"/>
      <c r="J4" s="541"/>
      <c r="K4" s="542"/>
      <c r="L4" s="248" t="s">
        <v>2</v>
      </c>
      <c r="M4" s="211"/>
      <c r="N4" s="195">
        <v>7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214"/>
      <c r="J9" s="215"/>
      <c r="K9" s="216"/>
      <c r="L9" s="217"/>
      <c r="M9" s="218"/>
      <c r="N9" s="219"/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N48*L15</f>
        <v>2091.3442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2091.3442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ht="19.5" customHeight="1" x14ac:dyDescent="0.25">
      <c r="B21" s="532" t="s">
        <v>175</v>
      </c>
      <c r="C21" s="533"/>
      <c r="D21" s="533"/>
      <c r="E21" s="533"/>
      <c r="F21" s="533"/>
      <c r="G21" s="533"/>
      <c r="H21" s="533"/>
      <c r="I21" s="534"/>
      <c r="J21" s="284" t="s">
        <v>10</v>
      </c>
      <c r="K21" s="286">
        <v>0.5</v>
      </c>
      <c r="L21" s="285"/>
      <c r="M21" s="147">
        <v>45000</v>
      </c>
      <c r="N21" s="156">
        <f>M21*K21</f>
        <v>22500</v>
      </c>
    </row>
    <row r="22" spans="1:14" x14ac:dyDescent="0.25">
      <c r="B22" s="539" t="s">
        <v>177</v>
      </c>
      <c r="C22" s="539"/>
      <c r="D22" s="539"/>
      <c r="E22" s="539"/>
      <c r="F22" s="539"/>
      <c r="G22" s="539"/>
      <c r="H22" s="539"/>
      <c r="I22" s="539"/>
      <c r="J22" s="284" t="s">
        <v>10</v>
      </c>
      <c r="K22" s="229">
        <v>2</v>
      </c>
      <c r="L22" s="214"/>
      <c r="M22" s="147">
        <v>25000</v>
      </c>
      <c r="N22" s="156">
        <f>M22*K22</f>
        <v>50000</v>
      </c>
    </row>
    <row r="23" spans="1:14" x14ac:dyDescent="0.25">
      <c r="B23" s="520"/>
      <c r="C23" s="520"/>
      <c r="D23" s="520"/>
      <c r="E23" s="520"/>
      <c r="F23" s="520"/>
      <c r="G23" s="520"/>
      <c r="H23" s="520"/>
      <c r="I23" s="520"/>
      <c r="J23" s="212"/>
      <c r="K23" s="229"/>
      <c r="L23" s="214"/>
      <c r="M23" s="147"/>
      <c r="N23" s="156"/>
    </row>
    <row r="24" spans="1:14" x14ac:dyDescent="0.25">
      <c r="B24" s="535"/>
      <c r="C24" s="470"/>
      <c r="D24" s="470"/>
      <c r="E24" s="470"/>
      <c r="F24" s="470"/>
      <c r="G24" s="470"/>
      <c r="H24" s="470"/>
      <c r="I24" s="471"/>
      <c r="J24" s="212"/>
      <c r="K24" s="229"/>
      <c r="L24" s="214"/>
      <c r="M24" s="230"/>
      <c r="N24" s="231"/>
    </row>
    <row r="25" spans="1:14" x14ac:dyDescent="0.25">
      <c r="B25" s="176"/>
      <c r="C25" s="228"/>
      <c r="D25" s="228"/>
      <c r="E25" s="228"/>
      <c r="F25" s="228"/>
      <c r="G25" s="228"/>
      <c r="H25" s="228"/>
      <c r="I25" s="215"/>
      <c r="J25" s="212"/>
      <c r="K25" s="229"/>
      <c r="L25" s="214"/>
      <c r="M25" s="230"/>
      <c r="N25" s="231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206"/>
      <c r="L26" s="536"/>
      <c r="M26" s="482"/>
      <c r="N26" s="20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72500</v>
      </c>
    </row>
    <row r="28" spans="1:14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4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208" t="s">
        <v>65</v>
      </c>
      <c r="B31" s="278"/>
      <c r="C31" s="253"/>
      <c r="D31" s="253"/>
      <c r="E31" s="253"/>
      <c r="F31" s="253"/>
      <c r="G31" s="253"/>
      <c r="H31" s="252"/>
      <c r="I31" s="226"/>
      <c r="J31" s="232"/>
      <c r="K31" s="226"/>
      <c r="L31" s="493"/>
      <c r="M31" s="494"/>
      <c r="N31" s="233"/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7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7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7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7" ht="15.75" thickBot="1" x14ac:dyDescent="0.3">
      <c r="B36" s="250"/>
      <c r="C36" s="251"/>
      <c r="D36" s="251"/>
      <c r="E36" s="251"/>
      <c r="F36" s="251"/>
      <c r="G36" s="251"/>
      <c r="H36" s="179"/>
      <c r="I36" s="179"/>
      <c r="J36" s="179"/>
      <c r="K36" s="179"/>
      <c r="L36" s="495"/>
      <c r="M36" s="496"/>
      <c r="N36" s="241"/>
    </row>
    <row r="37" spans="1:17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0</v>
      </c>
    </row>
    <row r="38" spans="1:17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7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7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7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7" x14ac:dyDescent="0.25">
      <c r="A42" s="208" t="s">
        <v>57</v>
      </c>
      <c r="B42" s="307" t="s">
        <v>183</v>
      </c>
      <c r="C42" s="305"/>
      <c r="D42" s="305"/>
      <c r="E42" s="305"/>
      <c r="F42" s="305"/>
      <c r="G42" s="305"/>
      <c r="H42" s="305"/>
      <c r="I42" s="365">
        <f>K42/J42*100</f>
        <v>28918.918918918916</v>
      </c>
      <c r="J42" s="366">
        <v>185</v>
      </c>
      <c r="K42" s="163">
        <v>53500</v>
      </c>
      <c r="L42" s="308"/>
      <c r="M42" s="367">
        <v>5</v>
      </c>
      <c r="N42" s="368">
        <f>K42/M42</f>
        <v>10700</v>
      </c>
    </row>
    <row r="43" spans="1:17" x14ac:dyDescent="0.25">
      <c r="B43" s="180" t="s">
        <v>103</v>
      </c>
      <c r="C43" s="178"/>
      <c r="D43" s="178"/>
      <c r="E43" s="178"/>
      <c r="F43" s="178"/>
      <c r="G43" s="178"/>
      <c r="H43" s="178"/>
      <c r="I43" s="238">
        <f>K43/J43*100</f>
        <v>27603.897297297295</v>
      </c>
      <c r="J43" s="239">
        <v>185</v>
      </c>
      <c r="K43" s="163">
        <v>51067.21</v>
      </c>
      <c r="L43" s="181"/>
      <c r="M43" s="240">
        <v>5</v>
      </c>
      <c r="N43" s="241">
        <f>K43/M43</f>
        <v>10213.441999999999</v>
      </c>
    </row>
    <row r="44" spans="1:17" x14ac:dyDescent="0.25">
      <c r="B44" s="307"/>
      <c r="C44" s="305"/>
      <c r="D44" s="305"/>
      <c r="E44" s="305"/>
      <c r="F44" s="305"/>
      <c r="G44" s="305"/>
      <c r="H44" s="305"/>
      <c r="I44" s="365"/>
      <c r="J44" s="366"/>
      <c r="K44" s="163"/>
      <c r="L44" s="308"/>
      <c r="M44" s="367"/>
      <c r="N44" s="368"/>
    </row>
    <row r="45" spans="1:17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7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54"/>
      <c r="M46" s="244"/>
      <c r="N46" s="241"/>
    </row>
    <row r="47" spans="1:17" ht="15.75" thickBot="1" x14ac:dyDescent="0.3">
      <c r="B47" s="504"/>
      <c r="C47" s="505"/>
      <c r="D47" s="505"/>
      <c r="E47" s="505"/>
      <c r="F47" s="505"/>
      <c r="G47" s="505"/>
      <c r="H47" s="505"/>
      <c r="I47" s="179"/>
      <c r="J47" s="179"/>
      <c r="K47" s="179"/>
      <c r="L47" s="495"/>
      <c r="M47" s="496"/>
      <c r="N47" s="241"/>
    </row>
    <row r="48" spans="1:17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245">
        <f>N42+N43+N44+N45+N46</f>
        <v>20913.441999999999</v>
      </c>
      <c r="Q48" s="208" t="s">
        <v>115</v>
      </c>
    </row>
    <row r="49" spans="1:14" ht="15.75" thickBot="1" x14ac:dyDescent="0.3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204">
        <f>N16+N27+N37+N48</f>
        <v>95504.786200000002</v>
      </c>
    </row>
    <row r="51" spans="1:14" x14ac:dyDescent="0.25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</row>
    <row r="52" spans="1:14" x14ac:dyDescent="0.25">
      <c r="B52" s="190" t="s">
        <v>55</v>
      </c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4" ht="15.75" thickBot="1" x14ac:dyDescent="0.3">
      <c r="B53" s="19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9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197"/>
      <c r="K55" s="246">
        <v>0.2</v>
      </c>
      <c r="L55" s="506">
        <f>N50*K55</f>
        <v>19100.95724</v>
      </c>
      <c r="M55" s="507"/>
      <c r="N55" s="182"/>
    </row>
    <row r="56" spans="1:14" x14ac:dyDescent="0.25">
      <c r="B56" s="198" t="s">
        <v>50</v>
      </c>
      <c r="C56" s="199"/>
      <c r="D56" s="199"/>
      <c r="E56" s="199"/>
      <c r="F56" s="199"/>
      <c r="G56" s="199"/>
      <c r="H56" s="199"/>
      <c r="I56" s="196"/>
      <c r="J56" s="197"/>
      <c r="K56" s="246">
        <v>0.05</v>
      </c>
      <c r="L56" s="506">
        <f>N50*K56</f>
        <v>4775.2393099999999</v>
      </c>
      <c r="M56" s="507"/>
      <c r="N56" s="182"/>
    </row>
    <row r="57" spans="1:14" ht="15.75" thickBot="1" x14ac:dyDescent="0.3">
      <c r="B57" s="200" t="s">
        <v>49</v>
      </c>
      <c r="C57" s="201"/>
      <c r="D57" s="201"/>
      <c r="E57" s="201"/>
      <c r="F57" s="201"/>
      <c r="G57" s="201"/>
      <c r="H57" s="201"/>
      <c r="I57" s="202"/>
      <c r="J57" s="203"/>
      <c r="K57" s="247">
        <v>0.05</v>
      </c>
      <c r="L57" s="508">
        <f>N50*K57</f>
        <v>4775.2393099999999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28651.435860000001</v>
      </c>
    </row>
    <row r="59" spans="1:14" ht="15.75" thickBot="1" x14ac:dyDescent="0.3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</row>
    <row r="60" spans="1:14" ht="15.75" thickBot="1" x14ac:dyDescent="0.3">
      <c r="A60" s="208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210">
        <f>N50+N58</f>
        <v>124156.22206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7"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  <mergeCell ref="L36:M36"/>
    <mergeCell ref="B37:M37"/>
    <mergeCell ref="B41:H41"/>
    <mergeCell ref="L41:M41"/>
    <mergeCell ref="B47:H47"/>
    <mergeCell ref="L47:M47"/>
    <mergeCell ref="L31:M31"/>
    <mergeCell ref="B20:I20"/>
    <mergeCell ref="L20:M20"/>
    <mergeCell ref="B21:I21"/>
    <mergeCell ref="B22:I22"/>
    <mergeCell ref="B23:I23"/>
    <mergeCell ref="B24:I24"/>
    <mergeCell ref="B26:I26"/>
    <mergeCell ref="L26:M26"/>
    <mergeCell ref="B27:M27"/>
    <mergeCell ref="B30:G30"/>
    <mergeCell ref="L30:M30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C4:K4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6"/>
  <sheetViews>
    <sheetView zoomScale="78" zoomScaleNormal="78" workbookViewId="0">
      <selection activeCell="Q33" sqref="Q33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6.5703125" style="208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42" customHeight="1" thickBot="1" x14ac:dyDescent="0.3">
      <c r="B4" s="164" t="s">
        <v>92</v>
      </c>
      <c r="C4" s="466" t="s">
        <v>179</v>
      </c>
      <c r="D4" s="467"/>
      <c r="E4" s="467"/>
      <c r="F4" s="467"/>
      <c r="G4" s="467"/>
      <c r="H4" s="467"/>
      <c r="I4" s="467"/>
      <c r="J4" s="467"/>
      <c r="K4" s="468"/>
      <c r="L4" s="248" t="s">
        <v>10</v>
      </c>
      <c r="M4" s="211"/>
      <c r="N4" s="195">
        <v>1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214"/>
      <c r="J9" s="215"/>
      <c r="K9" s="216"/>
      <c r="L9" s="217"/>
      <c r="M9" s="218"/>
      <c r="N9" s="219"/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175"/>
      <c r="L15" s="481">
        <v>0.1</v>
      </c>
      <c r="M15" s="482"/>
      <c r="N15" s="205">
        <f>N49*L15</f>
        <v>1787.3523333333333</v>
      </c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1787.3523333333333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259" t="s">
        <v>2</v>
      </c>
      <c r="K20" s="266" t="s">
        <v>3</v>
      </c>
      <c r="L20" s="465" t="s">
        <v>72</v>
      </c>
      <c r="M20" s="462"/>
      <c r="N20" s="129" t="s">
        <v>58</v>
      </c>
    </row>
    <row r="21" spans="1:14" ht="18" customHeight="1" x14ac:dyDescent="0.25">
      <c r="B21" s="547" t="s">
        <v>213</v>
      </c>
      <c r="C21" s="533"/>
      <c r="D21" s="533"/>
      <c r="E21" s="533"/>
      <c r="F21" s="533"/>
      <c r="G21" s="533"/>
      <c r="H21" s="533"/>
      <c r="I21" s="534"/>
      <c r="J21" s="212" t="s">
        <v>2</v>
      </c>
      <c r="K21" s="229">
        <v>1</v>
      </c>
      <c r="L21" s="214"/>
      <c r="M21" s="147">
        <v>500000</v>
      </c>
      <c r="N21" s="395">
        <f>K21*M21</f>
        <v>500000</v>
      </c>
    </row>
    <row r="22" spans="1:14" x14ac:dyDescent="0.25">
      <c r="B22" s="545" t="s">
        <v>121</v>
      </c>
      <c r="C22" s="539"/>
      <c r="D22" s="539"/>
      <c r="E22" s="539"/>
      <c r="F22" s="539"/>
      <c r="G22" s="539"/>
      <c r="H22" s="539"/>
      <c r="I22" s="539"/>
      <c r="J22" s="212" t="s">
        <v>117</v>
      </c>
      <c r="K22" s="229">
        <v>0.4</v>
      </c>
      <c r="L22" s="214"/>
      <c r="M22" s="147">
        <v>75500</v>
      </c>
      <c r="N22" s="431">
        <f t="shared" ref="N22:N27" si="0">M22*K22</f>
        <v>30200</v>
      </c>
    </row>
    <row r="23" spans="1:14" x14ac:dyDescent="0.25">
      <c r="B23" s="545" t="s">
        <v>122</v>
      </c>
      <c r="C23" s="539"/>
      <c r="D23" s="539"/>
      <c r="E23" s="539"/>
      <c r="F23" s="539"/>
      <c r="G23" s="539"/>
      <c r="H23" s="539"/>
      <c r="I23" s="539"/>
      <c r="J23" s="212" t="s">
        <v>117</v>
      </c>
      <c r="K23" s="229">
        <v>1</v>
      </c>
      <c r="L23" s="214"/>
      <c r="M23" s="147">
        <v>30000</v>
      </c>
      <c r="N23" s="431">
        <f t="shared" si="0"/>
        <v>30000</v>
      </c>
    </row>
    <row r="24" spans="1:14" x14ac:dyDescent="0.25">
      <c r="B24" s="469" t="s">
        <v>215</v>
      </c>
      <c r="C24" s="470"/>
      <c r="D24" s="470"/>
      <c r="E24" s="470"/>
      <c r="F24" s="470"/>
      <c r="G24" s="470"/>
      <c r="H24" s="470"/>
      <c r="I24" s="471"/>
      <c r="J24" s="212" t="s">
        <v>2</v>
      </c>
      <c r="K24" s="229">
        <v>1</v>
      </c>
      <c r="L24" s="214"/>
      <c r="M24" s="147">
        <v>500000</v>
      </c>
      <c r="N24" s="431">
        <f t="shared" si="0"/>
        <v>500000</v>
      </c>
    </row>
    <row r="25" spans="1:14" x14ac:dyDescent="0.25">
      <c r="B25" s="176" t="s">
        <v>178</v>
      </c>
      <c r="C25" s="228"/>
      <c r="D25" s="228"/>
      <c r="E25" s="228"/>
      <c r="F25" s="228"/>
      <c r="G25" s="228"/>
      <c r="H25" s="228"/>
      <c r="I25" s="215"/>
      <c r="J25" s="212" t="s">
        <v>2</v>
      </c>
      <c r="K25" s="229">
        <v>15</v>
      </c>
      <c r="L25" s="214"/>
      <c r="M25" s="147">
        <v>800</v>
      </c>
      <c r="N25" s="275">
        <f t="shared" si="0"/>
        <v>12000</v>
      </c>
    </row>
    <row r="26" spans="1:14" s="334" customFormat="1" x14ac:dyDescent="0.25">
      <c r="B26" s="433" t="s">
        <v>217</v>
      </c>
      <c r="C26" s="434"/>
      <c r="D26" s="434"/>
      <c r="E26" s="434"/>
      <c r="F26" s="434"/>
      <c r="G26" s="434"/>
      <c r="H26" s="434"/>
      <c r="I26" s="435"/>
      <c r="J26" s="338" t="s">
        <v>2</v>
      </c>
      <c r="K26" s="355">
        <v>1</v>
      </c>
      <c r="L26" s="436"/>
      <c r="M26" s="147">
        <v>5000</v>
      </c>
      <c r="N26" s="275">
        <f t="shared" si="0"/>
        <v>5000</v>
      </c>
    </row>
    <row r="27" spans="1:14" ht="15.75" thickBot="1" x14ac:dyDescent="0.3">
      <c r="B27" s="551" t="s">
        <v>216</v>
      </c>
      <c r="C27" s="505"/>
      <c r="D27" s="505"/>
      <c r="E27" s="505"/>
      <c r="F27" s="505"/>
      <c r="G27" s="505"/>
      <c r="H27" s="505"/>
      <c r="I27" s="480"/>
      <c r="J27" s="338" t="s">
        <v>2</v>
      </c>
      <c r="K27" s="355">
        <v>3</v>
      </c>
      <c r="L27" s="430"/>
      <c r="M27" s="147">
        <v>9000</v>
      </c>
      <c r="N27" s="275">
        <f t="shared" si="0"/>
        <v>27000</v>
      </c>
    </row>
    <row r="28" spans="1:14" ht="15.75" thickBot="1" x14ac:dyDescent="0.3">
      <c r="B28" s="483" t="s">
        <v>48</v>
      </c>
      <c r="C28" s="484"/>
      <c r="D28" s="484"/>
      <c r="E28" s="484"/>
      <c r="F28" s="484"/>
      <c r="G28" s="484"/>
      <c r="H28" s="484"/>
      <c r="I28" s="484"/>
      <c r="J28" s="484"/>
      <c r="K28" s="484"/>
      <c r="L28" s="484"/>
      <c r="M28" s="485"/>
      <c r="N28" s="432">
        <f>SUM(N21:N27)</f>
        <v>1104200</v>
      </c>
    </row>
    <row r="29" spans="1:14" ht="15.75" customHeight="1" x14ac:dyDescent="0.25">
      <c r="B29" s="167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9"/>
    </row>
    <row r="30" spans="1:14" ht="15.75" customHeight="1" thickBot="1" x14ac:dyDescent="0.3">
      <c r="B30" s="190" t="s">
        <v>71</v>
      </c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2"/>
    </row>
    <row r="31" spans="1:14" ht="30" customHeight="1" x14ac:dyDescent="0.25">
      <c r="B31" s="490" t="s">
        <v>70</v>
      </c>
      <c r="C31" s="458"/>
      <c r="D31" s="458"/>
      <c r="E31" s="458"/>
      <c r="F31" s="458"/>
      <c r="G31" s="491"/>
      <c r="H31" s="137" t="s">
        <v>2</v>
      </c>
      <c r="I31" s="138" t="s">
        <v>69</v>
      </c>
      <c r="J31" s="139" t="s">
        <v>68</v>
      </c>
      <c r="K31" s="137" t="s">
        <v>67</v>
      </c>
      <c r="L31" s="492" t="s">
        <v>66</v>
      </c>
      <c r="M31" s="491"/>
      <c r="N31" s="140" t="s">
        <v>58</v>
      </c>
    </row>
    <row r="32" spans="1:14" x14ac:dyDescent="0.25">
      <c r="A32" s="208" t="s">
        <v>65</v>
      </c>
      <c r="B32" s="177"/>
      <c r="C32" s="253"/>
      <c r="D32" s="253"/>
      <c r="E32" s="253"/>
      <c r="F32" s="253"/>
      <c r="G32" s="253"/>
      <c r="H32" s="252"/>
      <c r="I32" s="226"/>
      <c r="J32" s="232"/>
      <c r="K32" s="226"/>
      <c r="L32" s="493"/>
      <c r="M32" s="494"/>
      <c r="N32" s="233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x14ac:dyDescent="0.25">
      <c r="B36" s="177"/>
      <c r="C36" s="178"/>
      <c r="D36" s="178"/>
      <c r="E36" s="178"/>
      <c r="F36" s="178"/>
      <c r="G36" s="178"/>
      <c r="H36" s="234"/>
      <c r="I36" s="226"/>
      <c r="J36" s="226"/>
      <c r="K36" s="226"/>
      <c r="L36" s="235"/>
      <c r="M36" s="236"/>
      <c r="N36" s="237"/>
    </row>
    <row r="37" spans="1:14" ht="15.75" thickBot="1" x14ac:dyDescent="0.3">
      <c r="B37" s="250"/>
      <c r="C37" s="251"/>
      <c r="D37" s="251"/>
      <c r="E37" s="251"/>
      <c r="F37" s="251"/>
      <c r="G37" s="251"/>
      <c r="H37" s="179"/>
      <c r="I37" s="179"/>
      <c r="J37" s="179"/>
      <c r="K37" s="179"/>
      <c r="L37" s="495"/>
      <c r="M37" s="496"/>
      <c r="N37" s="241"/>
    </row>
    <row r="38" spans="1:14" ht="15.75" thickBot="1" x14ac:dyDescent="0.3">
      <c r="B38" s="497" t="s">
        <v>48</v>
      </c>
      <c r="C38" s="498"/>
      <c r="D38" s="498"/>
      <c r="E38" s="498"/>
      <c r="F38" s="498"/>
      <c r="G38" s="498"/>
      <c r="H38" s="498"/>
      <c r="I38" s="498"/>
      <c r="J38" s="498"/>
      <c r="K38" s="498"/>
      <c r="L38" s="498"/>
      <c r="M38" s="499"/>
      <c r="N38" s="245">
        <f>N32+N33+N34+N35+N36</f>
        <v>0</v>
      </c>
    </row>
    <row r="39" spans="1:14" x14ac:dyDescent="0.25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9"/>
    </row>
    <row r="40" spans="1:14" x14ac:dyDescent="0.25">
      <c r="B40" s="190" t="s">
        <v>64</v>
      </c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2"/>
    </row>
    <row r="41" spans="1:14" ht="15.75" thickBot="1" x14ac:dyDescent="0.3">
      <c r="B41" s="194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9"/>
    </row>
    <row r="42" spans="1:14" ht="25.5" x14ac:dyDescent="0.25">
      <c r="B42" s="500" t="s">
        <v>63</v>
      </c>
      <c r="C42" s="501"/>
      <c r="D42" s="501"/>
      <c r="E42" s="501"/>
      <c r="F42" s="501"/>
      <c r="G42" s="501"/>
      <c r="H42" s="501"/>
      <c r="I42" s="137" t="s">
        <v>62</v>
      </c>
      <c r="J42" s="139" t="s">
        <v>61</v>
      </c>
      <c r="K42" s="138" t="s">
        <v>60</v>
      </c>
      <c r="L42" s="502" t="s">
        <v>59</v>
      </c>
      <c r="M42" s="503"/>
      <c r="N42" s="141" t="s">
        <v>58</v>
      </c>
    </row>
    <row r="43" spans="1:14" x14ac:dyDescent="0.25">
      <c r="A43" s="208" t="s">
        <v>57</v>
      </c>
      <c r="B43" s="180" t="s">
        <v>218</v>
      </c>
      <c r="C43" s="178"/>
      <c r="D43" s="178"/>
      <c r="E43" s="178"/>
      <c r="F43" s="178"/>
      <c r="G43" s="178"/>
      <c r="H43" s="178"/>
      <c r="I43" s="238">
        <f>K43/J43*100</f>
        <v>30364.286486486486</v>
      </c>
      <c r="J43" s="239">
        <v>185</v>
      </c>
      <c r="K43" s="163">
        <v>56173.93</v>
      </c>
      <c r="L43" s="181"/>
      <c r="M43" s="240">
        <v>6</v>
      </c>
      <c r="N43" s="241">
        <f>K43/M43</f>
        <v>9362.3216666666667</v>
      </c>
    </row>
    <row r="44" spans="1:14" x14ac:dyDescent="0.25">
      <c r="B44" s="180" t="s">
        <v>103</v>
      </c>
      <c r="C44" s="178"/>
      <c r="D44" s="178"/>
      <c r="E44" s="178"/>
      <c r="F44" s="178"/>
      <c r="G44" s="178"/>
      <c r="H44" s="178"/>
      <c r="I44" s="238">
        <f>K44/J44*100</f>
        <v>27603.897297297295</v>
      </c>
      <c r="J44" s="239">
        <v>185</v>
      </c>
      <c r="K44" s="163">
        <v>51067.21</v>
      </c>
      <c r="L44" s="181"/>
      <c r="M44" s="240">
        <v>6</v>
      </c>
      <c r="N44" s="241">
        <f>K44/M44</f>
        <v>8511.2016666666659</v>
      </c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181"/>
      <c r="M45" s="244"/>
      <c r="N45" s="241"/>
    </row>
    <row r="46" spans="1:14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54"/>
      <c r="M46" s="244"/>
      <c r="N46" s="241"/>
    </row>
    <row r="47" spans="1:14" x14ac:dyDescent="0.25">
      <c r="B47" s="180"/>
      <c r="C47" s="178"/>
      <c r="D47" s="178"/>
      <c r="E47" s="178"/>
      <c r="F47" s="178"/>
      <c r="G47" s="178"/>
      <c r="H47" s="178"/>
      <c r="I47" s="226"/>
      <c r="J47" s="242"/>
      <c r="K47" s="243"/>
      <c r="L47" s="254"/>
      <c r="M47" s="244"/>
      <c r="N47" s="241"/>
    </row>
    <row r="48" spans="1:14" ht="15.75" thickBot="1" x14ac:dyDescent="0.3">
      <c r="B48" s="504"/>
      <c r="C48" s="505"/>
      <c r="D48" s="505"/>
      <c r="E48" s="505"/>
      <c r="F48" s="505"/>
      <c r="G48" s="505"/>
      <c r="H48" s="505"/>
      <c r="I48" s="179"/>
      <c r="J48" s="179"/>
      <c r="K48" s="179"/>
      <c r="L48" s="495"/>
      <c r="M48" s="496"/>
      <c r="N48" s="241"/>
    </row>
    <row r="49" spans="1:14" ht="15.75" thickBot="1" x14ac:dyDescent="0.3">
      <c r="B49" s="483" t="s">
        <v>48</v>
      </c>
      <c r="C49" s="484"/>
      <c r="D49" s="484"/>
      <c r="E49" s="484"/>
      <c r="F49" s="484"/>
      <c r="G49" s="484"/>
      <c r="H49" s="484"/>
      <c r="I49" s="498"/>
      <c r="J49" s="498"/>
      <c r="K49" s="498"/>
      <c r="L49" s="498"/>
      <c r="M49" s="499"/>
      <c r="N49" s="245">
        <f>N43+N44+N45+N46+N47</f>
        <v>17873.523333333331</v>
      </c>
    </row>
    <row r="50" spans="1:14" ht="15.75" thickBot="1" x14ac:dyDescent="0.3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9"/>
    </row>
    <row r="51" spans="1:14" ht="15.75" thickBot="1" x14ac:dyDescent="0.3">
      <c r="B51" s="483" t="s">
        <v>56</v>
      </c>
      <c r="C51" s="484"/>
      <c r="D51" s="484"/>
      <c r="E51" s="484"/>
      <c r="F51" s="484"/>
      <c r="G51" s="484"/>
      <c r="H51" s="484"/>
      <c r="I51" s="484"/>
      <c r="J51" s="484"/>
      <c r="K51" s="484"/>
      <c r="L51" s="484"/>
      <c r="M51" s="485"/>
      <c r="N51" s="204">
        <f>N16+N28+N38+N49</f>
        <v>1123860.8756666668</v>
      </c>
    </row>
    <row r="52" spans="1:14" x14ac:dyDescent="0.25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9"/>
    </row>
    <row r="53" spans="1:14" x14ac:dyDescent="0.25">
      <c r="B53" s="190" t="s">
        <v>55</v>
      </c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2"/>
    </row>
    <row r="54" spans="1:14" ht="15.75" thickBot="1" x14ac:dyDescent="0.3">
      <c r="B54" s="194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9"/>
    </row>
    <row r="55" spans="1:14" x14ac:dyDescent="0.25">
      <c r="B55" s="460" t="s">
        <v>54</v>
      </c>
      <c r="C55" s="461"/>
      <c r="D55" s="461"/>
      <c r="E55" s="461"/>
      <c r="F55" s="461"/>
      <c r="G55" s="461"/>
      <c r="H55" s="461"/>
      <c r="I55" s="142"/>
      <c r="J55" s="145"/>
      <c r="K55" s="144" t="s">
        <v>53</v>
      </c>
      <c r="L55" s="510" t="s">
        <v>52</v>
      </c>
      <c r="M55" s="511"/>
      <c r="N55" s="146"/>
    </row>
    <row r="56" spans="1:14" x14ac:dyDescent="0.25">
      <c r="B56" s="512" t="s">
        <v>51</v>
      </c>
      <c r="C56" s="513"/>
      <c r="D56" s="513"/>
      <c r="E56" s="513"/>
      <c r="F56" s="513"/>
      <c r="G56" s="513"/>
      <c r="H56" s="513"/>
      <c r="I56" s="196"/>
      <c r="J56" s="197"/>
      <c r="K56" s="246">
        <v>0.2</v>
      </c>
      <c r="L56" s="506">
        <f>N51*K56</f>
        <v>224772.17513333337</v>
      </c>
      <c r="M56" s="507"/>
      <c r="N56" s="182"/>
    </row>
    <row r="57" spans="1:14" x14ac:dyDescent="0.25">
      <c r="B57" s="198" t="s">
        <v>50</v>
      </c>
      <c r="C57" s="199"/>
      <c r="D57" s="199"/>
      <c r="E57" s="199"/>
      <c r="F57" s="199"/>
      <c r="G57" s="199"/>
      <c r="H57" s="199"/>
      <c r="I57" s="196"/>
      <c r="J57" s="197"/>
      <c r="K57" s="246">
        <v>0.05</v>
      </c>
      <c r="L57" s="506">
        <f>N51*K57</f>
        <v>56193.043783333342</v>
      </c>
      <c r="M57" s="507"/>
      <c r="N57" s="182"/>
    </row>
    <row r="58" spans="1:14" ht="15.75" thickBot="1" x14ac:dyDescent="0.3">
      <c r="B58" s="200" t="s">
        <v>49</v>
      </c>
      <c r="C58" s="201"/>
      <c r="D58" s="201"/>
      <c r="E58" s="201"/>
      <c r="F58" s="201"/>
      <c r="G58" s="201"/>
      <c r="H58" s="201"/>
      <c r="I58" s="202"/>
      <c r="J58" s="203"/>
      <c r="K58" s="247">
        <v>0.05</v>
      </c>
      <c r="L58" s="508">
        <f>N51*K58</f>
        <v>56193.043783333342</v>
      </c>
      <c r="M58" s="509"/>
      <c r="N58" s="182"/>
    </row>
    <row r="59" spans="1:14" ht="15.75" thickBot="1" x14ac:dyDescent="0.3">
      <c r="B59" s="483" t="s">
        <v>48</v>
      </c>
      <c r="C59" s="484"/>
      <c r="D59" s="484"/>
      <c r="E59" s="484"/>
      <c r="F59" s="484"/>
      <c r="G59" s="484"/>
      <c r="H59" s="484"/>
      <c r="I59" s="484"/>
      <c r="J59" s="484"/>
      <c r="K59" s="484"/>
      <c r="L59" s="484"/>
      <c r="M59" s="485"/>
      <c r="N59" s="183">
        <f>L56+L57+L58</f>
        <v>337158.26270000002</v>
      </c>
    </row>
    <row r="60" spans="1:14" ht="15.75" thickBot="1" x14ac:dyDescent="0.3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9"/>
    </row>
    <row r="61" spans="1:14" ht="15.75" thickBot="1" x14ac:dyDescent="0.3">
      <c r="A61" s="208" t="s">
        <v>47</v>
      </c>
      <c r="B61" s="483" t="s">
        <v>46</v>
      </c>
      <c r="C61" s="484"/>
      <c r="D61" s="484"/>
      <c r="E61" s="484"/>
      <c r="F61" s="484"/>
      <c r="G61" s="484"/>
      <c r="H61" s="484"/>
      <c r="I61" s="484"/>
      <c r="J61" s="484"/>
      <c r="K61" s="484"/>
      <c r="L61" s="484"/>
      <c r="M61" s="485"/>
      <c r="N61" s="210">
        <f>N51+N59</f>
        <v>1461019.1383666669</v>
      </c>
    </row>
    <row r="78" ht="15" customHeight="1" x14ac:dyDescent="0.25"/>
    <row r="79" ht="30.75" customHeight="1" x14ac:dyDescent="0.25"/>
    <row r="80" ht="21.75" customHeight="1" x14ac:dyDescent="0.25"/>
    <row r="104" ht="15" customHeight="1" x14ac:dyDescent="0.25"/>
    <row r="105" ht="15" customHeight="1" x14ac:dyDescent="0.25"/>
    <row r="106" ht="24" customHeight="1" x14ac:dyDescent="0.25"/>
  </sheetData>
  <mergeCells count="46">
    <mergeCell ref="L57:M57"/>
    <mergeCell ref="L58:M58"/>
    <mergeCell ref="B59:M59"/>
    <mergeCell ref="B61:M61"/>
    <mergeCell ref="B49:M49"/>
    <mergeCell ref="B51:M51"/>
    <mergeCell ref="B55:H55"/>
    <mergeCell ref="L55:M55"/>
    <mergeCell ref="B56:H56"/>
    <mergeCell ref="L56:M56"/>
    <mergeCell ref="L37:M37"/>
    <mergeCell ref="B38:M38"/>
    <mergeCell ref="B42:H42"/>
    <mergeCell ref="L42:M42"/>
    <mergeCell ref="B48:H48"/>
    <mergeCell ref="L48:M48"/>
    <mergeCell ref="L32:M32"/>
    <mergeCell ref="B20:I20"/>
    <mergeCell ref="L20:M20"/>
    <mergeCell ref="B21:I21"/>
    <mergeCell ref="B22:I22"/>
    <mergeCell ref="B23:I23"/>
    <mergeCell ref="B24:I24"/>
    <mergeCell ref="B27:I27"/>
    <mergeCell ref="B28:M28"/>
    <mergeCell ref="B31:G31"/>
    <mergeCell ref="L31:M31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C4:K4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P105"/>
  <sheetViews>
    <sheetView zoomScale="78" zoomScaleNormal="78" workbookViewId="0">
      <selection activeCell="Q16" sqref="Q16"/>
    </sheetView>
  </sheetViews>
  <sheetFormatPr baseColWidth="10" defaultColWidth="11.42578125" defaultRowHeight="15" x14ac:dyDescent="0.25"/>
  <cols>
    <col min="1" max="1" width="8.85546875" style="208" customWidth="1"/>
    <col min="2" max="2" width="17" style="208" customWidth="1"/>
    <col min="3" max="5" width="11.42578125" style="208"/>
    <col min="6" max="6" width="14.42578125" style="208" customWidth="1"/>
    <col min="7" max="8" width="11.42578125" style="208"/>
    <col min="9" max="9" width="12.5703125" style="208" bestFit="1" customWidth="1"/>
    <col min="10" max="10" width="15.5703125" style="208" customWidth="1"/>
    <col min="11" max="11" width="17.5703125" style="208" bestFit="1" customWidth="1"/>
    <col min="12" max="12" width="11.42578125" style="208"/>
    <col min="13" max="13" width="13" style="208" bestFit="1" customWidth="1"/>
    <col min="14" max="14" width="17.42578125" style="208" customWidth="1"/>
    <col min="15" max="15" width="12" style="208" bestFit="1" customWidth="1"/>
    <col min="16" max="16384" width="11.42578125" style="208"/>
  </cols>
  <sheetData>
    <row r="2" spans="2:16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6" x14ac:dyDescent="0.25">
      <c r="B3" s="136" t="s">
        <v>83</v>
      </c>
      <c r="C3" s="537" t="s">
        <v>73</v>
      </c>
      <c r="D3" s="538"/>
      <c r="E3" s="538"/>
      <c r="F3" s="538"/>
      <c r="G3" s="538"/>
      <c r="H3" s="538"/>
      <c r="I3" s="538"/>
      <c r="J3" s="165"/>
      <c r="K3" s="162"/>
      <c r="L3" s="458" t="s">
        <v>2</v>
      </c>
      <c r="M3" s="459"/>
      <c r="N3" s="133" t="s">
        <v>3</v>
      </c>
    </row>
    <row r="4" spans="2:16" ht="30.75" customHeight="1" thickBot="1" x14ac:dyDescent="0.3">
      <c r="B4" s="164" t="s">
        <v>94</v>
      </c>
      <c r="C4" s="466" t="s">
        <v>206</v>
      </c>
      <c r="D4" s="467"/>
      <c r="E4" s="467"/>
      <c r="F4" s="467"/>
      <c r="G4" s="467"/>
      <c r="H4" s="467"/>
      <c r="I4" s="467"/>
      <c r="J4" s="467"/>
      <c r="K4" s="468"/>
      <c r="L4" s="248" t="s">
        <v>10</v>
      </c>
      <c r="M4" s="211"/>
      <c r="N4" s="195">
        <v>1</v>
      </c>
    </row>
    <row r="5" spans="2:16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6" x14ac:dyDescent="0.25">
      <c r="B6" s="184" t="s">
        <v>81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6"/>
    </row>
    <row r="7" spans="2:16" ht="17.25" customHeight="1" thickBot="1" x14ac:dyDescent="0.3">
      <c r="B7" s="213"/>
      <c r="C7" s="187"/>
      <c r="D7" s="187"/>
      <c r="E7" s="187"/>
      <c r="F7" s="187"/>
      <c r="G7" s="187"/>
      <c r="H7" s="187"/>
      <c r="I7" s="188"/>
      <c r="J7" s="188"/>
      <c r="K7" s="187"/>
      <c r="L7" s="187"/>
      <c r="M7" s="187"/>
      <c r="N7" s="189"/>
    </row>
    <row r="8" spans="2:16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127" t="s">
        <v>79</v>
      </c>
      <c r="L8" s="465" t="s">
        <v>59</v>
      </c>
      <c r="M8" s="462"/>
      <c r="N8" s="129" t="s">
        <v>58</v>
      </c>
    </row>
    <row r="9" spans="2:16" x14ac:dyDescent="0.25">
      <c r="B9" s="469"/>
      <c r="C9" s="470"/>
      <c r="D9" s="470"/>
      <c r="E9" s="470"/>
      <c r="F9" s="470"/>
      <c r="G9" s="470"/>
      <c r="H9" s="471"/>
      <c r="I9" s="214"/>
      <c r="J9" s="215"/>
      <c r="K9" s="216"/>
      <c r="L9" s="217"/>
      <c r="M9" s="218"/>
      <c r="N9" s="219"/>
    </row>
    <row r="10" spans="2:16" x14ac:dyDescent="0.25">
      <c r="B10" s="469"/>
      <c r="C10" s="470"/>
      <c r="D10" s="470"/>
      <c r="E10" s="470"/>
      <c r="F10" s="470"/>
      <c r="G10" s="470"/>
      <c r="H10" s="471"/>
      <c r="I10" s="214"/>
      <c r="J10" s="215"/>
      <c r="K10" s="216"/>
      <c r="L10" s="217"/>
      <c r="M10" s="218"/>
      <c r="N10" s="219"/>
    </row>
    <row r="11" spans="2:16" x14ac:dyDescent="0.25">
      <c r="B11" s="469"/>
      <c r="C11" s="470"/>
      <c r="D11" s="470"/>
      <c r="E11" s="470"/>
      <c r="F11" s="470"/>
      <c r="G11" s="470"/>
      <c r="H11" s="471"/>
      <c r="I11" s="214"/>
      <c r="J11" s="215"/>
      <c r="K11" s="216"/>
      <c r="L11" s="217"/>
      <c r="M11" s="218"/>
      <c r="N11" s="220"/>
    </row>
    <row r="12" spans="2:16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221"/>
      <c r="L12" s="474"/>
      <c r="M12" s="475"/>
      <c r="N12" s="222"/>
    </row>
    <row r="13" spans="2:16" x14ac:dyDescent="0.25">
      <c r="B13" s="469"/>
      <c r="C13" s="470"/>
      <c r="D13" s="470"/>
      <c r="E13" s="476"/>
      <c r="F13" s="470"/>
      <c r="G13" s="470"/>
      <c r="H13" s="471"/>
      <c r="I13" s="170"/>
      <c r="J13" s="171"/>
      <c r="K13" s="221"/>
      <c r="L13" s="223"/>
      <c r="M13" s="224"/>
      <c r="N13" s="225"/>
    </row>
    <row r="14" spans="2:16" ht="19.5" customHeight="1" x14ac:dyDescent="0.25">
      <c r="B14" s="477"/>
      <c r="C14" s="478"/>
      <c r="D14" s="478"/>
      <c r="E14" s="172"/>
      <c r="F14" s="173"/>
      <c r="G14" s="173"/>
      <c r="H14" s="174"/>
      <c r="I14" s="170"/>
      <c r="J14" s="171"/>
      <c r="K14" s="226"/>
      <c r="L14" s="223"/>
      <c r="M14" s="224"/>
      <c r="N14" s="255"/>
      <c r="P14" s="166"/>
    </row>
    <row r="15" spans="2:16" ht="15.75" thickBot="1" x14ac:dyDescent="0.3">
      <c r="B15" s="469"/>
      <c r="C15" s="470"/>
      <c r="D15" s="470"/>
      <c r="E15" s="470"/>
      <c r="F15" s="470"/>
      <c r="G15" s="470"/>
      <c r="H15" s="471"/>
      <c r="I15" s="479"/>
      <c r="J15" s="480"/>
      <c r="K15" s="175"/>
      <c r="L15" s="481"/>
      <c r="M15" s="482"/>
      <c r="N15" s="205"/>
    </row>
    <row r="16" spans="2:16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204">
        <f>SUM(N9:N15)</f>
        <v>0</v>
      </c>
    </row>
    <row r="17" spans="1:14" x14ac:dyDescent="0.25">
      <c r="B17" s="227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9"/>
    </row>
    <row r="18" spans="1:14" x14ac:dyDescent="0.25">
      <c r="B18" s="190" t="s">
        <v>74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2"/>
    </row>
    <row r="19" spans="1:14" ht="15.75" thickBot="1" x14ac:dyDescent="0.3">
      <c r="B19" s="193"/>
      <c r="C19" s="188"/>
      <c r="D19" s="188"/>
      <c r="E19" s="188"/>
      <c r="F19" s="188"/>
      <c r="G19" s="188"/>
      <c r="H19" s="188"/>
      <c r="I19" s="188"/>
      <c r="J19" s="187"/>
      <c r="K19" s="187"/>
      <c r="L19" s="187"/>
      <c r="M19" s="187"/>
      <c r="N19" s="189"/>
    </row>
    <row r="20" spans="1:14" x14ac:dyDescent="0.25">
      <c r="B20" s="460" t="s">
        <v>73</v>
      </c>
      <c r="C20" s="461"/>
      <c r="D20" s="461"/>
      <c r="E20" s="461"/>
      <c r="F20" s="461"/>
      <c r="G20" s="461"/>
      <c r="H20" s="461"/>
      <c r="I20" s="462"/>
      <c r="J20" s="128" t="s">
        <v>2</v>
      </c>
      <c r="K20" s="127" t="s">
        <v>3</v>
      </c>
      <c r="L20" s="465" t="s">
        <v>72</v>
      </c>
      <c r="M20" s="462"/>
      <c r="N20" s="129" t="s">
        <v>58</v>
      </c>
    </row>
    <row r="21" spans="1:14" ht="23.25" customHeight="1" x14ac:dyDescent="0.25">
      <c r="B21" s="532" t="s">
        <v>126</v>
      </c>
      <c r="C21" s="533"/>
      <c r="D21" s="533"/>
      <c r="E21" s="533"/>
      <c r="F21" s="533"/>
      <c r="G21" s="533"/>
      <c r="H21" s="533"/>
      <c r="I21" s="534"/>
      <c r="J21" s="212" t="s">
        <v>2</v>
      </c>
      <c r="K21" s="229">
        <v>1</v>
      </c>
      <c r="L21" s="214"/>
      <c r="M21" s="147">
        <v>550000</v>
      </c>
      <c r="N21" s="155">
        <f>K21*M21</f>
        <v>550000</v>
      </c>
    </row>
    <row r="22" spans="1:14" x14ac:dyDescent="0.25">
      <c r="B22" s="520"/>
      <c r="C22" s="520"/>
      <c r="D22" s="520"/>
      <c r="E22" s="520"/>
      <c r="F22" s="520"/>
      <c r="G22" s="520"/>
      <c r="H22" s="520"/>
      <c r="I22" s="520"/>
      <c r="J22" s="212"/>
      <c r="K22" s="229"/>
      <c r="L22" s="214"/>
      <c r="M22" s="147"/>
      <c r="N22" s="156"/>
    </row>
    <row r="23" spans="1:14" x14ac:dyDescent="0.25">
      <c r="B23" s="520"/>
      <c r="C23" s="520"/>
      <c r="D23" s="520"/>
      <c r="E23" s="520"/>
      <c r="F23" s="520"/>
      <c r="G23" s="520"/>
      <c r="H23" s="520"/>
      <c r="I23" s="520"/>
      <c r="J23" s="212"/>
      <c r="K23" s="229"/>
      <c r="L23" s="214"/>
      <c r="M23" s="147"/>
      <c r="N23" s="156"/>
    </row>
    <row r="24" spans="1:14" x14ac:dyDescent="0.25">
      <c r="B24" s="535"/>
      <c r="C24" s="470"/>
      <c r="D24" s="470"/>
      <c r="E24" s="470"/>
      <c r="F24" s="470"/>
      <c r="G24" s="470"/>
      <c r="H24" s="470"/>
      <c r="I24" s="471"/>
      <c r="J24" s="212"/>
      <c r="K24" s="229"/>
      <c r="L24" s="214"/>
      <c r="M24" s="230"/>
      <c r="N24" s="231"/>
    </row>
    <row r="25" spans="1:14" x14ac:dyDescent="0.25">
      <c r="B25" s="176"/>
      <c r="C25" s="228"/>
      <c r="D25" s="228"/>
      <c r="E25" s="228"/>
      <c r="F25" s="228"/>
      <c r="G25" s="228"/>
      <c r="H25" s="228"/>
      <c r="I25" s="215"/>
      <c r="J25" s="212"/>
      <c r="K25" s="229"/>
      <c r="L25" s="214"/>
      <c r="M25" s="230"/>
      <c r="N25" s="231"/>
    </row>
    <row r="26" spans="1:14" ht="15.75" thickBot="1" x14ac:dyDescent="0.3">
      <c r="B26" s="504"/>
      <c r="C26" s="505"/>
      <c r="D26" s="505"/>
      <c r="E26" s="505"/>
      <c r="F26" s="505"/>
      <c r="G26" s="505"/>
      <c r="H26" s="505"/>
      <c r="I26" s="480"/>
      <c r="J26" s="151"/>
      <c r="K26" s="206"/>
      <c r="L26" s="536"/>
      <c r="M26" s="482"/>
      <c r="N26" s="20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205">
        <f>SUM(N21:N26)</f>
        <v>550000</v>
      </c>
    </row>
    <row r="28" spans="1:14" ht="15.75" customHeight="1" x14ac:dyDescent="0.25">
      <c r="B28" s="167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9"/>
    </row>
    <row r="29" spans="1:14" ht="15.75" customHeight="1" thickBot="1" x14ac:dyDescent="0.3">
      <c r="B29" s="190" t="s">
        <v>71</v>
      </c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2"/>
    </row>
    <row r="30" spans="1:14" ht="30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139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208" t="s">
        <v>65</v>
      </c>
      <c r="B31" s="177" t="s">
        <v>125</v>
      </c>
      <c r="C31" s="260"/>
      <c r="D31" s="260"/>
      <c r="E31" s="260"/>
      <c r="F31" s="260"/>
      <c r="G31" s="260"/>
      <c r="H31" s="268" t="s">
        <v>10</v>
      </c>
      <c r="I31" s="226">
        <v>1</v>
      </c>
      <c r="J31" s="232">
        <v>1</v>
      </c>
      <c r="K31" s="226">
        <f>I31*J31</f>
        <v>1</v>
      </c>
      <c r="L31" s="493">
        <v>35000</v>
      </c>
      <c r="M31" s="494"/>
      <c r="N31" s="233">
        <f>L31*K31</f>
        <v>35000</v>
      </c>
    </row>
    <row r="32" spans="1:14" x14ac:dyDescent="0.25">
      <c r="B32" s="177"/>
      <c r="C32" s="178"/>
      <c r="D32" s="178"/>
      <c r="E32" s="178"/>
      <c r="F32" s="178"/>
      <c r="G32" s="178"/>
      <c r="H32" s="234"/>
      <c r="I32" s="226"/>
      <c r="J32" s="226"/>
      <c r="K32" s="226"/>
      <c r="L32" s="235"/>
      <c r="M32" s="236"/>
      <c r="N32" s="237"/>
    </row>
    <row r="33" spans="1:14" x14ac:dyDescent="0.25">
      <c r="B33" s="177"/>
      <c r="C33" s="178"/>
      <c r="D33" s="178"/>
      <c r="E33" s="178"/>
      <c r="F33" s="178"/>
      <c r="G33" s="178"/>
      <c r="H33" s="234"/>
      <c r="I33" s="226"/>
      <c r="J33" s="226"/>
      <c r="K33" s="226"/>
      <c r="L33" s="235"/>
      <c r="M33" s="236"/>
      <c r="N33" s="237"/>
    </row>
    <row r="34" spans="1:14" x14ac:dyDescent="0.25">
      <c r="B34" s="177"/>
      <c r="C34" s="178"/>
      <c r="D34" s="178"/>
      <c r="E34" s="178"/>
      <c r="F34" s="178"/>
      <c r="G34" s="178"/>
      <c r="H34" s="234"/>
      <c r="I34" s="226"/>
      <c r="J34" s="226"/>
      <c r="K34" s="226"/>
      <c r="L34" s="235"/>
      <c r="M34" s="236"/>
      <c r="N34" s="237"/>
    </row>
    <row r="35" spans="1:14" x14ac:dyDescent="0.25">
      <c r="B35" s="177"/>
      <c r="C35" s="178"/>
      <c r="D35" s="178"/>
      <c r="E35" s="178"/>
      <c r="F35" s="178"/>
      <c r="G35" s="178"/>
      <c r="H35" s="234"/>
      <c r="I35" s="226"/>
      <c r="J35" s="226"/>
      <c r="K35" s="226"/>
      <c r="L35" s="235"/>
      <c r="M35" s="236"/>
      <c r="N35" s="237"/>
    </row>
    <row r="36" spans="1:14" ht="15.75" thickBot="1" x14ac:dyDescent="0.3">
      <c r="B36" s="250"/>
      <c r="C36" s="251"/>
      <c r="D36" s="251"/>
      <c r="E36" s="251"/>
      <c r="F36" s="251"/>
      <c r="G36" s="251"/>
      <c r="H36" s="179"/>
      <c r="I36" s="179"/>
      <c r="J36" s="179"/>
      <c r="K36" s="179"/>
      <c r="L36" s="495"/>
      <c r="M36" s="496"/>
      <c r="N36" s="241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245">
        <f>N31+N32+N33+N34+N35</f>
        <v>35000</v>
      </c>
    </row>
    <row r="38" spans="1:14" x14ac:dyDescent="0.25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</row>
    <row r="39" spans="1:14" x14ac:dyDescent="0.25">
      <c r="B39" s="190" t="s">
        <v>64</v>
      </c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ht="15.75" thickBot="1" x14ac:dyDescent="0.3">
      <c r="B40" s="194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9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139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208" t="s">
        <v>57</v>
      </c>
      <c r="B42" s="180" t="s">
        <v>102</v>
      </c>
      <c r="C42" s="178"/>
      <c r="D42" s="178"/>
      <c r="E42" s="178"/>
      <c r="F42" s="178"/>
      <c r="G42" s="178"/>
      <c r="H42" s="178"/>
      <c r="I42" s="238">
        <f>K42/J42*100</f>
        <v>30364.286486486486</v>
      </c>
      <c r="J42" s="239">
        <v>185</v>
      </c>
      <c r="K42" s="163">
        <v>56173.93</v>
      </c>
      <c r="L42" s="181"/>
      <c r="M42" s="240">
        <v>3</v>
      </c>
      <c r="N42" s="241">
        <f>K42/M42</f>
        <v>18724.643333333333</v>
      </c>
    </row>
    <row r="43" spans="1:14" x14ac:dyDescent="0.25">
      <c r="B43" s="180" t="s">
        <v>103</v>
      </c>
      <c r="C43" s="178"/>
      <c r="D43" s="178"/>
      <c r="E43" s="178"/>
      <c r="F43" s="178"/>
      <c r="G43" s="178"/>
      <c r="H43" s="178"/>
      <c r="I43" s="238">
        <f>K43/J43*100</f>
        <v>27603.897297297295</v>
      </c>
      <c r="J43" s="239">
        <v>185</v>
      </c>
      <c r="K43" s="163">
        <v>51067.21</v>
      </c>
      <c r="L43" s="181"/>
      <c r="M43" s="240">
        <v>3</v>
      </c>
      <c r="N43" s="241">
        <f>K43/M43</f>
        <v>17022.403333333332</v>
      </c>
    </row>
    <row r="44" spans="1:14" x14ac:dyDescent="0.25">
      <c r="B44" s="180"/>
      <c r="C44" s="178"/>
      <c r="D44" s="178"/>
      <c r="E44" s="178"/>
      <c r="F44" s="178"/>
      <c r="G44" s="178"/>
      <c r="H44" s="178"/>
      <c r="I44" s="226"/>
      <c r="J44" s="242"/>
      <c r="K44" s="243"/>
      <c r="L44" s="181"/>
      <c r="M44" s="244"/>
      <c r="N44" s="241"/>
    </row>
    <row r="45" spans="1:14" x14ac:dyDescent="0.25">
      <c r="B45" s="180"/>
      <c r="C45" s="178"/>
      <c r="D45" s="178"/>
      <c r="E45" s="178"/>
      <c r="F45" s="178"/>
      <c r="G45" s="178"/>
      <c r="H45" s="178"/>
      <c r="I45" s="226"/>
      <c r="J45" s="242"/>
      <c r="K45" s="243"/>
      <c r="L45" s="254"/>
      <c r="M45" s="244"/>
      <c r="N45" s="241"/>
    </row>
    <row r="46" spans="1:14" x14ac:dyDescent="0.25">
      <c r="B46" s="180"/>
      <c r="C46" s="178"/>
      <c r="D46" s="178"/>
      <c r="E46" s="178"/>
      <c r="F46" s="178"/>
      <c r="G46" s="178"/>
      <c r="H46" s="178"/>
      <c r="I46" s="226"/>
      <c r="J46" s="242"/>
      <c r="K46" s="243"/>
      <c r="L46" s="254"/>
      <c r="M46" s="244"/>
      <c r="N46" s="241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179"/>
      <c r="J47" s="179"/>
      <c r="K47" s="179"/>
      <c r="L47" s="495"/>
      <c r="M47" s="496"/>
      <c r="N47" s="241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245">
        <f>N42+N43+N44+N45+N46</f>
        <v>35747.046666666662</v>
      </c>
    </row>
    <row r="49" spans="1:14" ht="15.75" thickBot="1" x14ac:dyDescent="0.3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204">
        <f>N16+N27+N37+N48</f>
        <v>620747.04666666663</v>
      </c>
    </row>
    <row r="51" spans="1:14" x14ac:dyDescent="0.25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</row>
    <row r="52" spans="1:14" x14ac:dyDescent="0.25">
      <c r="B52" s="190" t="s">
        <v>55</v>
      </c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2"/>
    </row>
    <row r="53" spans="1:14" ht="15.75" thickBot="1" x14ac:dyDescent="0.3">
      <c r="B53" s="19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9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142"/>
      <c r="J54" s="145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197"/>
      <c r="K55" s="246">
        <v>0.2</v>
      </c>
      <c r="L55" s="506">
        <f>N50*K55</f>
        <v>124149.40933333333</v>
      </c>
      <c r="M55" s="507"/>
      <c r="N55" s="182"/>
    </row>
    <row r="56" spans="1:14" x14ac:dyDescent="0.25">
      <c r="B56" s="198" t="s">
        <v>50</v>
      </c>
      <c r="C56" s="199"/>
      <c r="D56" s="199"/>
      <c r="E56" s="199"/>
      <c r="F56" s="199"/>
      <c r="G56" s="199"/>
      <c r="H56" s="199"/>
      <c r="I56" s="196"/>
      <c r="J56" s="197"/>
      <c r="K56" s="246">
        <v>0.05</v>
      </c>
      <c r="L56" s="506">
        <f>N50*K56</f>
        <v>31037.352333333332</v>
      </c>
      <c r="M56" s="507"/>
      <c r="N56" s="182"/>
    </row>
    <row r="57" spans="1:14" ht="15.75" thickBot="1" x14ac:dyDescent="0.3">
      <c r="B57" s="200" t="s">
        <v>49</v>
      </c>
      <c r="C57" s="201"/>
      <c r="D57" s="201"/>
      <c r="E57" s="201"/>
      <c r="F57" s="201"/>
      <c r="G57" s="201"/>
      <c r="H57" s="201"/>
      <c r="I57" s="202"/>
      <c r="J57" s="203"/>
      <c r="K57" s="247">
        <v>0.05</v>
      </c>
      <c r="L57" s="508">
        <f>N50*K57</f>
        <v>31037.352333333332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186224.114</v>
      </c>
    </row>
    <row r="59" spans="1:14" ht="15.75" thickBot="1" x14ac:dyDescent="0.3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</row>
    <row r="60" spans="1:14" ht="15.75" thickBot="1" x14ac:dyDescent="0.3">
      <c r="A60" s="208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210">
        <f>N50+N58</f>
        <v>806971.16066666669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7"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  <mergeCell ref="L36:M36"/>
    <mergeCell ref="B37:M37"/>
    <mergeCell ref="B41:H41"/>
    <mergeCell ref="L41:M41"/>
    <mergeCell ref="B47:H47"/>
    <mergeCell ref="L47:M47"/>
    <mergeCell ref="L31:M31"/>
    <mergeCell ref="B20:I20"/>
    <mergeCell ref="L20:M20"/>
    <mergeCell ref="B21:I21"/>
    <mergeCell ref="B22:I22"/>
    <mergeCell ref="B23:I23"/>
    <mergeCell ref="B24:I24"/>
    <mergeCell ref="B26:I26"/>
    <mergeCell ref="L26:M26"/>
    <mergeCell ref="B27:M27"/>
    <mergeCell ref="B30:G30"/>
    <mergeCell ref="L30:M30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L15:M15"/>
    <mergeCell ref="B2:N2"/>
    <mergeCell ref="C3:I3"/>
    <mergeCell ref="L3:M3"/>
    <mergeCell ref="C4:K4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N105"/>
  <sheetViews>
    <sheetView zoomScale="78" zoomScaleNormal="78" workbookViewId="0">
      <selection activeCell="N60" sqref="N60"/>
    </sheetView>
  </sheetViews>
  <sheetFormatPr baseColWidth="10" defaultColWidth="11.42578125" defaultRowHeight="15" x14ac:dyDescent="0.25"/>
  <cols>
    <col min="1" max="1" width="8.85546875" style="334" customWidth="1"/>
    <col min="2" max="2" width="17" style="334" customWidth="1"/>
    <col min="3" max="5" width="11.42578125" style="334"/>
    <col min="6" max="6" width="14.42578125" style="334" customWidth="1"/>
    <col min="7" max="8" width="11.42578125" style="334"/>
    <col min="9" max="9" width="12.5703125" style="334" bestFit="1" customWidth="1"/>
    <col min="10" max="10" width="15.5703125" style="334" customWidth="1"/>
    <col min="11" max="11" width="17.5703125" style="334" bestFit="1" customWidth="1"/>
    <col min="12" max="13" width="11.42578125" style="334"/>
    <col min="14" max="14" width="17.42578125" style="334" customWidth="1"/>
    <col min="15" max="15" width="12" style="334" bestFit="1" customWidth="1"/>
    <col min="16" max="16384" width="11.42578125" style="334"/>
  </cols>
  <sheetData>
    <row r="2" spans="2:14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4" ht="15.75" thickBot="1" x14ac:dyDescent="0.3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2:14" ht="15.75" thickBot="1" x14ac:dyDescent="0.3">
      <c r="B4" s="335" t="s">
        <v>93</v>
      </c>
      <c r="C4" s="320" t="s">
        <v>156</v>
      </c>
      <c r="D4" s="321"/>
      <c r="E4" s="321"/>
      <c r="F4" s="321"/>
      <c r="G4" s="321"/>
      <c r="H4" s="321"/>
      <c r="I4" s="321"/>
      <c r="J4" s="322"/>
      <c r="K4" s="377"/>
      <c r="L4" s="376" t="s">
        <v>10</v>
      </c>
      <c r="M4" s="337"/>
      <c r="N4" s="323">
        <v>1</v>
      </c>
    </row>
    <row r="5" spans="2:14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4" x14ac:dyDescent="0.25">
      <c r="B6" s="309" t="s">
        <v>81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1"/>
    </row>
    <row r="7" spans="2:14" ht="17.25" customHeight="1" thickBot="1" x14ac:dyDescent="0.3">
      <c r="B7" s="339"/>
      <c r="C7" s="312"/>
      <c r="D7" s="312"/>
      <c r="E7" s="312"/>
      <c r="F7" s="312"/>
      <c r="G7" s="312"/>
      <c r="H7" s="312"/>
      <c r="I7" s="313"/>
      <c r="J7" s="313"/>
      <c r="K7" s="312"/>
      <c r="L7" s="312"/>
      <c r="M7" s="312"/>
      <c r="N7" s="314"/>
    </row>
    <row r="8" spans="2:14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274" t="s">
        <v>79</v>
      </c>
      <c r="L8" s="465" t="s">
        <v>59</v>
      </c>
      <c r="M8" s="462"/>
      <c r="N8" s="129" t="s">
        <v>58</v>
      </c>
    </row>
    <row r="9" spans="2:14" x14ac:dyDescent="0.25">
      <c r="B9" s="469"/>
      <c r="C9" s="470"/>
      <c r="D9" s="470"/>
      <c r="E9" s="470"/>
      <c r="F9" s="470"/>
      <c r="G9" s="470"/>
      <c r="H9" s="471"/>
      <c r="I9" s="340"/>
      <c r="J9" s="341"/>
      <c r="K9" s="342"/>
      <c r="L9" s="343"/>
      <c r="M9" s="344"/>
      <c r="N9" s="345"/>
    </row>
    <row r="10" spans="2:14" x14ac:dyDescent="0.25">
      <c r="B10" s="469"/>
      <c r="C10" s="470"/>
      <c r="D10" s="470"/>
      <c r="E10" s="470"/>
      <c r="F10" s="470"/>
      <c r="G10" s="470"/>
      <c r="H10" s="471"/>
      <c r="I10" s="340"/>
      <c r="J10" s="341"/>
      <c r="K10" s="342"/>
      <c r="L10" s="343"/>
      <c r="M10" s="344"/>
      <c r="N10" s="345"/>
    </row>
    <row r="11" spans="2:14" x14ac:dyDescent="0.25">
      <c r="B11" s="469"/>
      <c r="C11" s="470"/>
      <c r="D11" s="470"/>
      <c r="E11" s="470"/>
      <c r="F11" s="470"/>
      <c r="G11" s="470"/>
      <c r="H11" s="471"/>
      <c r="I11" s="340"/>
      <c r="J11" s="341"/>
      <c r="K11" s="342"/>
      <c r="L11" s="343"/>
      <c r="M11" s="344"/>
      <c r="N11" s="346"/>
    </row>
    <row r="12" spans="2:14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347"/>
      <c r="L12" s="474"/>
      <c r="M12" s="475"/>
      <c r="N12" s="348"/>
    </row>
    <row r="13" spans="2:14" x14ac:dyDescent="0.25">
      <c r="B13" s="469"/>
      <c r="C13" s="470"/>
      <c r="D13" s="470"/>
      <c r="E13" s="476"/>
      <c r="F13" s="470"/>
      <c r="G13" s="470"/>
      <c r="H13" s="471"/>
      <c r="I13" s="294"/>
      <c r="J13" s="295"/>
      <c r="K13" s="347"/>
      <c r="L13" s="349"/>
      <c r="M13" s="350"/>
      <c r="N13" s="351"/>
    </row>
    <row r="14" spans="2:14" ht="19.5" customHeight="1" x14ac:dyDescent="0.25">
      <c r="B14" s="477"/>
      <c r="C14" s="478"/>
      <c r="D14" s="478"/>
      <c r="E14" s="296"/>
      <c r="F14" s="297"/>
      <c r="G14" s="297"/>
      <c r="H14" s="298"/>
      <c r="I14" s="294"/>
      <c r="J14" s="295"/>
      <c r="K14" s="352"/>
      <c r="L14" s="349"/>
      <c r="M14" s="350"/>
      <c r="N14" s="383"/>
    </row>
    <row r="15" spans="2:14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299"/>
      <c r="L15" s="481">
        <v>0.2</v>
      </c>
      <c r="M15" s="482"/>
      <c r="N15" s="331">
        <f>N48*L15</f>
        <v>15115.8927410056</v>
      </c>
    </row>
    <row r="16" spans="2:14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330">
        <f>SUM(N9:N15)</f>
        <v>15115.8927410056</v>
      </c>
    </row>
    <row r="17" spans="1:14" x14ac:dyDescent="0.25">
      <c r="B17" s="353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3"/>
    </row>
    <row r="18" spans="1:14" x14ac:dyDescent="0.25">
      <c r="B18" s="315" t="s">
        <v>74</v>
      </c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7"/>
    </row>
    <row r="19" spans="1:14" ht="15.75" thickBot="1" x14ac:dyDescent="0.3">
      <c r="B19" s="319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4"/>
    </row>
    <row r="20" spans="1:14" x14ac:dyDescent="0.25">
      <c r="B20" s="514" t="s">
        <v>73</v>
      </c>
      <c r="C20" s="515"/>
      <c r="D20" s="515"/>
      <c r="E20" s="515"/>
      <c r="F20" s="515"/>
      <c r="G20" s="515"/>
      <c r="H20" s="515"/>
      <c r="I20" s="515"/>
      <c r="J20" s="274" t="s">
        <v>2</v>
      </c>
      <c r="K20" s="274" t="s">
        <v>3</v>
      </c>
      <c r="L20" s="515" t="s">
        <v>72</v>
      </c>
      <c r="M20" s="515"/>
      <c r="N20" s="129" t="s">
        <v>58</v>
      </c>
    </row>
    <row r="21" spans="1:14" x14ac:dyDescent="0.25">
      <c r="B21" s="519"/>
      <c r="C21" s="520"/>
      <c r="D21" s="520"/>
      <c r="E21" s="520"/>
      <c r="F21" s="520"/>
      <c r="G21" s="520"/>
      <c r="H21" s="520"/>
      <c r="I21" s="520"/>
      <c r="J21" s="380"/>
      <c r="K21" s="384"/>
      <c r="L21" s="154"/>
      <c r="M21" s="158"/>
      <c r="N21" s="160"/>
    </row>
    <row r="22" spans="1:14" x14ac:dyDescent="0.25">
      <c r="B22" s="519"/>
      <c r="C22" s="520"/>
      <c r="D22" s="520"/>
      <c r="E22" s="520"/>
      <c r="F22" s="520"/>
      <c r="G22" s="520"/>
      <c r="H22" s="520"/>
      <c r="I22" s="520"/>
      <c r="J22" s="380"/>
      <c r="K22" s="384"/>
      <c r="L22" s="154"/>
      <c r="M22" s="158"/>
      <c r="N22" s="160"/>
    </row>
    <row r="23" spans="1:14" x14ac:dyDescent="0.25">
      <c r="B23" s="519"/>
      <c r="C23" s="520"/>
      <c r="D23" s="520"/>
      <c r="E23" s="520"/>
      <c r="F23" s="520"/>
      <c r="G23" s="520"/>
      <c r="H23" s="520"/>
      <c r="I23" s="520"/>
      <c r="J23" s="380"/>
      <c r="K23" s="384"/>
      <c r="L23" s="154"/>
      <c r="M23" s="158"/>
      <c r="N23" s="160"/>
    </row>
    <row r="24" spans="1:14" x14ac:dyDescent="0.25">
      <c r="B24" s="521"/>
      <c r="C24" s="522"/>
      <c r="D24" s="522"/>
      <c r="E24" s="522"/>
      <c r="F24" s="522"/>
      <c r="G24" s="522"/>
      <c r="H24" s="522"/>
      <c r="I24" s="522"/>
      <c r="J24" s="380"/>
      <c r="K24" s="384"/>
      <c r="L24" s="154"/>
      <c r="M24" s="385"/>
      <c r="N24" s="161"/>
    </row>
    <row r="25" spans="1:14" x14ac:dyDescent="0.25">
      <c r="B25" s="523"/>
      <c r="C25" s="524"/>
      <c r="D25" s="524"/>
      <c r="E25" s="524"/>
      <c r="F25" s="524"/>
      <c r="G25" s="524"/>
      <c r="H25" s="524"/>
      <c r="I25" s="489"/>
      <c r="J25" s="380"/>
      <c r="K25" s="384"/>
      <c r="L25" s="154"/>
      <c r="M25" s="385"/>
      <c r="N25" s="161"/>
    </row>
    <row r="26" spans="1:14" ht="15.75" thickBot="1" x14ac:dyDescent="0.3">
      <c r="B26" s="516"/>
      <c r="C26" s="517"/>
      <c r="D26" s="517"/>
      <c r="E26" s="517"/>
      <c r="F26" s="517"/>
      <c r="G26" s="517"/>
      <c r="H26" s="517"/>
      <c r="I26" s="517"/>
      <c r="J26" s="332"/>
      <c r="K26" s="332"/>
      <c r="L26" s="518"/>
      <c r="M26" s="518"/>
      <c r="N26" s="333"/>
    </row>
    <row r="27" spans="1:14" ht="15.75" thickBot="1" x14ac:dyDescent="0.3">
      <c r="B27" s="497" t="s">
        <v>48</v>
      </c>
      <c r="C27" s="498"/>
      <c r="D27" s="498"/>
      <c r="E27" s="498"/>
      <c r="F27" s="498"/>
      <c r="G27" s="498"/>
      <c r="H27" s="498"/>
      <c r="I27" s="498"/>
      <c r="J27" s="498"/>
      <c r="K27" s="498"/>
      <c r="L27" s="498"/>
      <c r="M27" s="499"/>
      <c r="N27" s="331">
        <f>SUM(N21:N26)</f>
        <v>0</v>
      </c>
    </row>
    <row r="28" spans="1:14" ht="15.75" customHeight="1" x14ac:dyDescent="0.25">
      <c r="B28" s="291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3"/>
    </row>
    <row r="29" spans="1:14" ht="15.75" customHeight="1" thickBot="1" x14ac:dyDescent="0.3">
      <c r="B29" s="315" t="s">
        <v>71</v>
      </c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7"/>
    </row>
    <row r="30" spans="1:14" ht="19.5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273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334" t="s">
        <v>65</v>
      </c>
      <c r="B31" s="304" t="s">
        <v>158</v>
      </c>
      <c r="C31" s="381"/>
      <c r="D31" s="381"/>
      <c r="E31" s="381"/>
      <c r="F31" s="381"/>
      <c r="G31" s="381"/>
      <c r="H31" s="380" t="s">
        <v>159</v>
      </c>
      <c r="I31" s="352">
        <v>1</v>
      </c>
      <c r="J31" s="359">
        <v>2</v>
      </c>
      <c r="K31" s="352">
        <f>J31*I31</f>
        <v>2</v>
      </c>
      <c r="L31" s="493">
        <v>50000</v>
      </c>
      <c r="M31" s="494"/>
      <c r="N31" s="360">
        <f>L31*K31</f>
        <v>100000</v>
      </c>
    </row>
    <row r="32" spans="1:14" x14ac:dyDescent="0.25">
      <c r="B32" s="304"/>
      <c r="C32" s="305"/>
      <c r="D32" s="305"/>
      <c r="E32" s="305"/>
      <c r="F32" s="305"/>
      <c r="G32" s="305"/>
      <c r="H32" s="361"/>
      <c r="I32" s="352"/>
      <c r="J32" s="352"/>
      <c r="K32" s="352"/>
      <c r="L32" s="362"/>
      <c r="M32" s="363"/>
      <c r="N32" s="364"/>
    </row>
    <row r="33" spans="1:14" x14ac:dyDescent="0.25">
      <c r="B33" s="304"/>
      <c r="C33" s="305"/>
      <c r="D33" s="305"/>
      <c r="E33" s="305"/>
      <c r="F33" s="305"/>
      <c r="G33" s="305"/>
      <c r="H33" s="361"/>
      <c r="I33" s="352"/>
      <c r="J33" s="352"/>
      <c r="K33" s="352"/>
      <c r="L33" s="362"/>
      <c r="M33" s="363"/>
      <c r="N33" s="364"/>
    </row>
    <row r="34" spans="1:14" x14ac:dyDescent="0.25">
      <c r="B34" s="304"/>
      <c r="C34" s="305"/>
      <c r="D34" s="305"/>
      <c r="E34" s="305"/>
      <c r="F34" s="305"/>
      <c r="G34" s="305"/>
      <c r="H34" s="361"/>
      <c r="I34" s="352"/>
      <c r="J34" s="352"/>
      <c r="K34" s="352"/>
      <c r="L34" s="362"/>
      <c r="M34" s="363"/>
      <c r="N34" s="364"/>
    </row>
    <row r="35" spans="1:14" x14ac:dyDescent="0.25">
      <c r="B35" s="304"/>
      <c r="C35" s="305"/>
      <c r="D35" s="305"/>
      <c r="E35" s="305"/>
      <c r="F35" s="305"/>
      <c r="G35" s="305"/>
      <c r="H35" s="361"/>
      <c r="I35" s="352"/>
      <c r="J35" s="352"/>
      <c r="K35" s="352"/>
      <c r="L35" s="362"/>
      <c r="M35" s="363"/>
      <c r="N35" s="364"/>
    </row>
    <row r="36" spans="1:14" ht="15.75" thickBot="1" x14ac:dyDescent="0.3">
      <c r="B36" s="378"/>
      <c r="C36" s="379"/>
      <c r="D36" s="379"/>
      <c r="E36" s="379"/>
      <c r="F36" s="379"/>
      <c r="G36" s="379"/>
      <c r="H36" s="306"/>
      <c r="I36" s="306"/>
      <c r="J36" s="306"/>
      <c r="K36" s="306"/>
      <c r="L36" s="495"/>
      <c r="M36" s="496"/>
      <c r="N36" s="368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373">
        <f>N31+N32+N33+N34+N35</f>
        <v>100000</v>
      </c>
    </row>
    <row r="38" spans="1:14" x14ac:dyDescent="0.25">
      <c r="B38" s="291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3"/>
    </row>
    <row r="39" spans="1:14" x14ac:dyDescent="0.25">
      <c r="B39" s="315" t="s">
        <v>64</v>
      </c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7"/>
    </row>
    <row r="40" spans="1:14" ht="15.75" thickBot="1" x14ac:dyDescent="0.3">
      <c r="B40" s="319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4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273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334" t="s">
        <v>57</v>
      </c>
      <c r="B42" s="307" t="s">
        <v>134</v>
      </c>
      <c r="E42" s="305"/>
      <c r="F42" s="305"/>
      <c r="G42" s="305"/>
      <c r="H42" s="305"/>
      <c r="I42" s="352">
        <v>102134.4104122</v>
      </c>
      <c r="J42" s="366">
        <v>185</v>
      </c>
      <c r="K42" s="163">
        <f>+J42*I42%</f>
        <v>188948.65926257</v>
      </c>
      <c r="L42" s="287"/>
      <c r="M42" s="367">
        <v>5</v>
      </c>
      <c r="N42" s="368">
        <f>+K42/M42</f>
        <v>37789.731852514</v>
      </c>
    </row>
    <row r="43" spans="1:14" x14ac:dyDescent="0.25">
      <c r="B43" s="307" t="s">
        <v>134</v>
      </c>
      <c r="E43" s="305"/>
      <c r="F43" s="305"/>
      <c r="G43" s="305"/>
      <c r="H43" s="305"/>
      <c r="I43" s="352">
        <v>102134.4104122</v>
      </c>
      <c r="J43" s="366">
        <v>185</v>
      </c>
      <c r="K43" s="163">
        <f>+J43*I43%</f>
        <v>188948.65926257</v>
      </c>
      <c r="L43" s="287"/>
      <c r="M43" s="367">
        <v>5</v>
      </c>
      <c r="N43" s="368">
        <f>+K43/M43</f>
        <v>37789.731852514</v>
      </c>
    </row>
    <row r="44" spans="1:14" x14ac:dyDescent="0.25">
      <c r="B44" s="307"/>
      <c r="C44" s="305"/>
      <c r="D44" s="305"/>
      <c r="E44" s="305"/>
      <c r="F44" s="305"/>
      <c r="G44" s="305"/>
      <c r="H44" s="305"/>
      <c r="I44" s="352"/>
      <c r="J44" s="369"/>
      <c r="K44" s="370"/>
      <c r="L44" s="308"/>
      <c r="M44" s="372"/>
      <c r="N44" s="368"/>
    </row>
    <row r="45" spans="1:14" x14ac:dyDescent="0.25">
      <c r="B45" s="307"/>
      <c r="C45" s="305"/>
      <c r="D45" s="305"/>
      <c r="E45" s="305"/>
      <c r="F45" s="305"/>
      <c r="G45" s="305"/>
      <c r="H45" s="305"/>
      <c r="I45" s="352"/>
      <c r="J45" s="369"/>
      <c r="K45" s="370"/>
      <c r="L45" s="382"/>
      <c r="M45" s="372"/>
      <c r="N45" s="368"/>
    </row>
    <row r="46" spans="1:14" x14ac:dyDescent="0.25">
      <c r="B46" s="307"/>
      <c r="C46" s="305"/>
      <c r="D46" s="305"/>
      <c r="E46" s="305"/>
      <c r="F46" s="305"/>
      <c r="G46" s="305"/>
      <c r="H46" s="305"/>
      <c r="I46" s="352"/>
      <c r="J46" s="369"/>
      <c r="K46" s="370"/>
      <c r="L46" s="382"/>
      <c r="M46" s="372"/>
      <c r="N46" s="368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306"/>
      <c r="J47" s="306"/>
      <c r="K47" s="306"/>
      <c r="L47" s="495"/>
      <c r="M47" s="496"/>
      <c r="N47" s="368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373">
        <f>N42+N43+N44+N45+N46</f>
        <v>75579.463705028</v>
      </c>
    </row>
    <row r="49" spans="1:14" ht="15.75" thickBot="1" x14ac:dyDescent="0.3">
      <c r="B49" s="291"/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3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330">
        <f>N16+N27+N37+N48</f>
        <v>190695.35644603361</v>
      </c>
    </row>
    <row r="51" spans="1:14" x14ac:dyDescent="0.25">
      <c r="B51" s="291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3"/>
    </row>
    <row r="52" spans="1:14" x14ac:dyDescent="0.25">
      <c r="B52" s="315" t="s">
        <v>55</v>
      </c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7"/>
    </row>
    <row r="53" spans="1:14" ht="15.75" thickBot="1" x14ac:dyDescent="0.3">
      <c r="B53" s="319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4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271"/>
      <c r="J54" s="272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324"/>
      <c r="K55" s="374">
        <v>0.2</v>
      </c>
      <c r="L55" s="506">
        <f>N50*K55</f>
        <v>38139.071289206724</v>
      </c>
      <c r="M55" s="507"/>
      <c r="N55" s="182"/>
    </row>
    <row r="56" spans="1:14" x14ac:dyDescent="0.25">
      <c r="B56" s="325" t="s">
        <v>50</v>
      </c>
      <c r="C56" s="326"/>
      <c r="D56" s="326"/>
      <c r="E56" s="326"/>
      <c r="F56" s="326"/>
      <c r="G56" s="326"/>
      <c r="H56" s="326"/>
      <c r="I56" s="196"/>
      <c r="J56" s="324"/>
      <c r="K56" s="374">
        <v>0.05</v>
      </c>
      <c r="L56" s="506">
        <f>N50*K56</f>
        <v>9534.767822301681</v>
      </c>
      <c r="M56" s="507"/>
      <c r="N56" s="182"/>
    </row>
    <row r="57" spans="1:14" ht="15.75" thickBot="1" x14ac:dyDescent="0.3">
      <c r="B57" s="327" t="s">
        <v>49</v>
      </c>
      <c r="C57" s="328"/>
      <c r="D57" s="328"/>
      <c r="E57" s="328"/>
      <c r="F57" s="328"/>
      <c r="G57" s="328"/>
      <c r="H57" s="328"/>
      <c r="I57" s="202"/>
      <c r="J57" s="329"/>
      <c r="K57" s="375">
        <v>0.05</v>
      </c>
      <c r="L57" s="508">
        <f>N50*K57</f>
        <v>9534.767822301681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57208.606933810093</v>
      </c>
    </row>
    <row r="59" spans="1:14" ht="15.75" thickBot="1" x14ac:dyDescent="0.3">
      <c r="B59" s="291"/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3"/>
    </row>
    <row r="60" spans="1:14" ht="15.75" thickBot="1" x14ac:dyDescent="0.3">
      <c r="A60" s="334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336">
        <f>N50+N58</f>
        <v>247903.96337984368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47">
    <mergeCell ref="L41:M41"/>
    <mergeCell ref="L56:M56"/>
    <mergeCell ref="L57:M57"/>
    <mergeCell ref="B58:M58"/>
    <mergeCell ref="B60:M60"/>
    <mergeCell ref="B48:M48"/>
    <mergeCell ref="B50:M50"/>
    <mergeCell ref="B54:H54"/>
    <mergeCell ref="L54:M54"/>
    <mergeCell ref="B55:H55"/>
    <mergeCell ref="L55:M55"/>
    <mergeCell ref="L20:M20"/>
    <mergeCell ref="B21:I21"/>
    <mergeCell ref="B22:I22"/>
    <mergeCell ref="B23:I23"/>
    <mergeCell ref="B47:H47"/>
    <mergeCell ref="L47:M47"/>
    <mergeCell ref="B25:I25"/>
    <mergeCell ref="B26:I26"/>
    <mergeCell ref="L26:M26"/>
    <mergeCell ref="B27:M27"/>
    <mergeCell ref="B30:G30"/>
    <mergeCell ref="L30:M30"/>
    <mergeCell ref="L31:M31"/>
    <mergeCell ref="L36:M36"/>
    <mergeCell ref="B37:M37"/>
    <mergeCell ref="B41:H41"/>
    <mergeCell ref="B24:I24"/>
    <mergeCell ref="B13:H13"/>
    <mergeCell ref="B14:D14"/>
    <mergeCell ref="B15:H15"/>
    <mergeCell ref="I15:J15"/>
    <mergeCell ref="B20:I20"/>
    <mergeCell ref="L15:M15"/>
    <mergeCell ref="B16:M16"/>
    <mergeCell ref="B9:H9"/>
    <mergeCell ref="B10:H10"/>
    <mergeCell ref="B11:H11"/>
    <mergeCell ref="B12:H12"/>
    <mergeCell ref="I12:J12"/>
    <mergeCell ref="L12:M12"/>
    <mergeCell ref="B2:N2"/>
    <mergeCell ref="C3:I3"/>
    <mergeCell ref="L3:M3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2:N105"/>
  <sheetViews>
    <sheetView zoomScale="78" zoomScaleNormal="78" workbookViewId="0">
      <selection activeCell="R19" sqref="R19"/>
    </sheetView>
  </sheetViews>
  <sheetFormatPr baseColWidth="10" defaultColWidth="11.42578125" defaultRowHeight="15" x14ac:dyDescent="0.25"/>
  <cols>
    <col min="1" max="1" width="8.85546875" style="334" customWidth="1"/>
    <col min="2" max="2" width="17" style="334" customWidth="1"/>
    <col min="3" max="5" width="11.42578125" style="334"/>
    <col min="6" max="6" width="14.42578125" style="334" customWidth="1"/>
    <col min="7" max="8" width="11.42578125" style="334"/>
    <col min="9" max="9" width="12.5703125" style="334" bestFit="1" customWidth="1"/>
    <col min="10" max="10" width="15.5703125" style="334" customWidth="1"/>
    <col min="11" max="11" width="17.5703125" style="334" bestFit="1" customWidth="1"/>
    <col min="12" max="13" width="11.42578125" style="334"/>
    <col min="14" max="14" width="17.42578125" style="334" customWidth="1"/>
    <col min="15" max="15" width="12" style="334" bestFit="1" customWidth="1"/>
    <col min="16" max="16384" width="11.42578125" style="334"/>
  </cols>
  <sheetData>
    <row r="2" spans="2:14" ht="15.75" thickBot="1" x14ac:dyDescent="0.3">
      <c r="B2" s="453" t="s">
        <v>84</v>
      </c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5"/>
    </row>
    <row r="3" spans="2:14" ht="15.75" thickBot="1" x14ac:dyDescent="0.3">
      <c r="B3" s="133" t="s">
        <v>83</v>
      </c>
      <c r="C3" s="456" t="s">
        <v>73</v>
      </c>
      <c r="D3" s="457"/>
      <c r="E3" s="457"/>
      <c r="F3" s="457"/>
      <c r="G3" s="457"/>
      <c r="H3" s="457"/>
      <c r="I3" s="457"/>
      <c r="J3" s="134"/>
      <c r="K3" s="135"/>
      <c r="L3" s="458" t="s">
        <v>2</v>
      </c>
      <c r="M3" s="459"/>
      <c r="N3" s="133" t="s">
        <v>3</v>
      </c>
    </row>
    <row r="4" spans="2:14" ht="15.75" thickBot="1" x14ac:dyDescent="0.3">
      <c r="B4" s="335" t="s">
        <v>155</v>
      </c>
      <c r="C4" s="320" t="s">
        <v>157</v>
      </c>
      <c r="D4" s="321"/>
      <c r="E4" s="321"/>
      <c r="F4" s="321"/>
      <c r="G4" s="321"/>
      <c r="H4" s="321"/>
      <c r="I4" s="321"/>
      <c r="J4" s="322"/>
      <c r="K4" s="377"/>
      <c r="L4" s="376" t="s">
        <v>2</v>
      </c>
      <c r="M4" s="337"/>
      <c r="N4" s="323">
        <v>1</v>
      </c>
    </row>
    <row r="5" spans="2:14" x14ac:dyDescent="0.25">
      <c r="B5" s="130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2"/>
    </row>
    <row r="6" spans="2:14" x14ac:dyDescent="0.25">
      <c r="B6" s="309" t="s">
        <v>81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1"/>
    </row>
    <row r="7" spans="2:14" ht="17.25" customHeight="1" thickBot="1" x14ac:dyDescent="0.3">
      <c r="B7" s="339"/>
      <c r="C7" s="312"/>
      <c r="D7" s="312"/>
      <c r="E7" s="312"/>
      <c r="F7" s="312"/>
      <c r="G7" s="312"/>
      <c r="H7" s="312"/>
      <c r="I7" s="313"/>
      <c r="J7" s="313"/>
      <c r="K7" s="312"/>
      <c r="L7" s="312"/>
      <c r="M7" s="312"/>
      <c r="N7" s="314"/>
    </row>
    <row r="8" spans="2:14" x14ac:dyDescent="0.25">
      <c r="B8" s="460" t="s">
        <v>73</v>
      </c>
      <c r="C8" s="461"/>
      <c r="D8" s="461"/>
      <c r="E8" s="461"/>
      <c r="F8" s="461"/>
      <c r="G8" s="461"/>
      <c r="H8" s="462"/>
      <c r="I8" s="463" t="s">
        <v>80</v>
      </c>
      <c r="J8" s="464"/>
      <c r="K8" s="274" t="s">
        <v>79</v>
      </c>
      <c r="L8" s="465" t="s">
        <v>59</v>
      </c>
      <c r="M8" s="462"/>
      <c r="N8" s="129" t="s">
        <v>58</v>
      </c>
    </row>
    <row r="9" spans="2:14" x14ac:dyDescent="0.25">
      <c r="B9" s="469"/>
      <c r="C9" s="470"/>
      <c r="D9" s="470"/>
      <c r="E9" s="470"/>
      <c r="F9" s="470"/>
      <c r="G9" s="470"/>
      <c r="H9" s="471"/>
      <c r="I9" s="340"/>
      <c r="J9" s="341"/>
      <c r="K9" s="342"/>
      <c r="L9" s="343"/>
      <c r="M9" s="344"/>
      <c r="N9" s="345"/>
    </row>
    <row r="10" spans="2:14" x14ac:dyDescent="0.25">
      <c r="B10" s="469"/>
      <c r="C10" s="470"/>
      <c r="D10" s="470"/>
      <c r="E10" s="470"/>
      <c r="F10" s="470"/>
      <c r="G10" s="470"/>
      <c r="H10" s="471"/>
      <c r="I10" s="340"/>
      <c r="J10" s="341"/>
      <c r="K10" s="342"/>
      <c r="L10" s="343"/>
      <c r="M10" s="344"/>
      <c r="N10" s="345"/>
    </row>
    <row r="11" spans="2:14" x14ac:dyDescent="0.25">
      <c r="B11" s="469"/>
      <c r="C11" s="470"/>
      <c r="D11" s="470"/>
      <c r="E11" s="470"/>
      <c r="F11" s="470"/>
      <c r="G11" s="470"/>
      <c r="H11" s="471"/>
      <c r="I11" s="340"/>
      <c r="J11" s="341"/>
      <c r="K11" s="342"/>
      <c r="L11" s="343"/>
      <c r="M11" s="344"/>
      <c r="N11" s="346"/>
    </row>
    <row r="12" spans="2:14" x14ac:dyDescent="0.25">
      <c r="B12" s="469"/>
      <c r="C12" s="470"/>
      <c r="D12" s="470"/>
      <c r="E12" s="470"/>
      <c r="F12" s="470"/>
      <c r="G12" s="470"/>
      <c r="H12" s="471"/>
      <c r="I12" s="472"/>
      <c r="J12" s="473"/>
      <c r="K12" s="347"/>
      <c r="L12" s="474"/>
      <c r="M12" s="475"/>
      <c r="N12" s="348"/>
    </row>
    <row r="13" spans="2:14" x14ac:dyDescent="0.25">
      <c r="B13" s="469"/>
      <c r="C13" s="470"/>
      <c r="D13" s="470"/>
      <c r="E13" s="476"/>
      <c r="F13" s="470"/>
      <c r="G13" s="470"/>
      <c r="H13" s="471"/>
      <c r="I13" s="294"/>
      <c r="J13" s="295"/>
      <c r="K13" s="347"/>
      <c r="L13" s="349"/>
      <c r="M13" s="350"/>
      <c r="N13" s="351"/>
    </row>
    <row r="14" spans="2:14" ht="19.5" customHeight="1" x14ac:dyDescent="0.25">
      <c r="B14" s="477"/>
      <c r="C14" s="478"/>
      <c r="D14" s="478"/>
      <c r="E14" s="296"/>
      <c r="F14" s="297"/>
      <c r="G14" s="297"/>
      <c r="H14" s="298"/>
      <c r="I14" s="294"/>
      <c r="J14" s="295"/>
      <c r="K14" s="352"/>
      <c r="L14" s="349"/>
      <c r="M14" s="350"/>
      <c r="N14" s="383"/>
    </row>
    <row r="15" spans="2:14" ht="15.75" thickBot="1" x14ac:dyDescent="0.3">
      <c r="B15" s="469" t="s">
        <v>97</v>
      </c>
      <c r="C15" s="470"/>
      <c r="D15" s="470"/>
      <c r="E15" s="470"/>
      <c r="F15" s="470"/>
      <c r="G15" s="470"/>
      <c r="H15" s="471"/>
      <c r="I15" s="479"/>
      <c r="J15" s="480"/>
      <c r="K15" s="299"/>
      <c r="L15" s="481">
        <v>0.1</v>
      </c>
      <c r="M15" s="482"/>
      <c r="N15" s="331">
        <f>N48*L15</f>
        <v>944.74329631285002</v>
      </c>
    </row>
    <row r="16" spans="2:14" ht="15.75" thickBot="1" x14ac:dyDescent="0.3">
      <c r="B16" s="483" t="s">
        <v>48</v>
      </c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5"/>
      <c r="N16" s="330">
        <f>SUM(N9:N15)</f>
        <v>944.74329631285002</v>
      </c>
    </row>
    <row r="17" spans="1:14" x14ac:dyDescent="0.25">
      <c r="B17" s="353"/>
      <c r="C17" s="292"/>
      <c r="D17" s="292"/>
      <c r="E17" s="292"/>
      <c r="F17" s="292"/>
      <c r="G17" s="292"/>
      <c r="H17" s="292"/>
      <c r="I17" s="292"/>
      <c r="J17" s="292"/>
      <c r="K17" s="292"/>
      <c r="L17" s="292"/>
      <c r="M17" s="292"/>
      <c r="N17" s="293"/>
    </row>
    <row r="18" spans="1:14" x14ac:dyDescent="0.25">
      <c r="B18" s="315" t="s">
        <v>74</v>
      </c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7"/>
    </row>
    <row r="19" spans="1:14" ht="15.75" thickBot="1" x14ac:dyDescent="0.3">
      <c r="B19" s="319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4"/>
    </row>
    <row r="20" spans="1:14" x14ac:dyDescent="0.25">
      <c r="B20" s="514" t="s">
        <v>73</v>
      </c>
      <c r="C20" s="515"/>
      <c r="D20" s="515"/>
      <c r="E20" s="515"/>
      <c r="F20" s="515"/>
      <c r="G20" s="515"/>
      <c r="H20" s="515"/>
      <c r="I20" s="515"/>
      <c r="J20" s="274" t="s">
        <v>2</v>
      </c>
      <c r="K20" s="274" t="s">
        <v>3</v>
      </c>
      <c r="L20" s="515" t="s">
        <v>72</v>
      </c>
      <c r="M20" s="515"/>
      <c r="N20" s="129" t="s">
        <v>58</v>
      </c>
    </row>
    <row r="21" spans="1:14" x14ac:dyDescent="0.25">
      <c r="B21" s="519" t="s">
        <v>160</v>
      </c>
      <c r="C21" s="520"/>
      <c r="D21" s="520"/>
      <c r="E21" s="520"/>
      <c r="F21" s="520"/>
      <c r="G21" s="520"/>
      <c r="H21" s="520"/>
      <c r="I21" s="520"/>
      <c r="J21" s="380" t="s">
        <v>2</v>
      </c>
      <c r="K21" s="384">
        <v>1</v>
      </c>
      <c r="L21" s="555">
        <v>60000</v>
      </c>
      <c r="M21" s="556"/>
      <c r="N21" s="160">
        <f>L21*K21</f>
        <v>60000</v>
      </c>
    </row>
    <row r="22" spans="1:14" x14ac:dyDescent="0.25">
      <c r="B22" s="519" t="s">
        <v>161</v>
      </c>
      <c r="C22" s="520"/>
      <c r="D22" s="520"/>
      <c r="E22" s="520"/>
      <c r="F22" s="520"/>
      <c r="G22" s="520"/>
      <c r="H22" s="520"/>
      <c r="I22" s="520"/>
      <c r="J22" s="380" t="s">
        <v>2</v>
      </c>
      <c r="K22" s="384">
        <v>4</v>
      </c>
      <c r="L22" s="555">
        <v>500</v>
      </c>
      <c r="M22" s="556"/>
      <c r="N22" s="160">
        <f>L22*K22</f>
        <v>2000</v>
      </c>
    </row>
    <row r="23" spans="1:14" x14ac:dyDescent="0.25">
      <c r="B23" s="519"/>
      <c r="C23" s="520"/>
      <c r="D23" s="520"/>
      <c r="E23" s="520"/>
      <c r="F23" s="520"/>
      <c r="G23" s="520"/>
      <c r="H23" s="520"/>
      <c r="I23" s="520"/>
      <c r="J23" s="380"/>
      <c r="K23" s="384"/>
      <c r="L23" s="522"/>
      <c r="M23" s="522"/>
      <c r="N23" s="160"/>
    </row>
    <row r="24" spans="1:14" x14ac:dyDescent="0.25">
      <c r="B24" s="521"/>
      <c r="C24" s="522"/>
      <c r="D24" s="522"/>
      <c r="E24" s="522"/>
      <c r="F24" s="522"/>
      <c r="G24" s="522"/>
      <c r="H24" s="522"/>
      <c r="I24" s="522"/>
      <c r="J24" s="380"/>
      <c r="K24" s="384"/>
      <c r="L24" s="522"/>
      <c r="M24" s="522"/>
      <c r="N24" s="161"/>
    </row>
    <row r="25" spans="1:14" x14ac:dyDescent="0.25">
      <c r="B25" s="523"/>
      <c r="C25" s="524"/>
      <c r="D25" s="524"/>
      <c r="E25" s="524"/>
      <c r="F25" s="524"/>
      <c r="G25" s="524"/>
      <c r="H25" s="524"/>
      <c r="I25" s="489"/>
      <c r="J25" s="380"/>
      <c r="K25" s="384"/>
      <c r="L25" s="522"/>
      <c r="M25" s="522"/>
      <c r="N25" s="161"/>
    </row>
    <row r="26" spans="1:14" ht="15.75" thickBot="1" x14ac:dyDescent="0.3">
      <c r="B26" s="552"/>
      <c r="C26" s="553"/>
      <c r="D26" s="553"/>
      <c r="E26" s="553"/>
      <c r="F26" s="553"/>
      <c r="G26" s="553"/>
      <c r="H26" s="553"/>
      <c r="I26" s="553"/>
      <c r="J26" s="386"/>
      <c r="K26" s="386"/>
      <c r="L26" s="554"/>
      <c r="M26" s="554"/>
      <c r="N26" s="387"/>
    </row>
    <row r="27" spans="1:14" ht="15.75" thickBot="1" x14ac:dyDescent="0.3">
      <c r="B27" s="483" t="s">
        <v>48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5"/>
      <c r="N27" s="388">
        <f>SUM(N21:N26)</f>
        <v>62000</v>
      </c>
    </row>
    <row r="28" spans="1:14" ht="15.75" customHeight="1" x14ac:dyDescent="0.25">
      <c r="B28" s="291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3"/>
    </row>
    <row r="29" spans="1:14" ht="15.75" customHeight="1" thickBot="1" x14ac:dyDescent="0.3">
      <c r="B29" s="315" t="s">
        <v>71</v>
      </c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7"/>
    </row>
    <row r="30" spans="1:14" ht="19.5" customHeight="1" x14ac:dyDescent="0.25">
      <c r="B30" s="490" t="s">
        <v>70</v>
      </c>
      <c r="C30" s="458"/>
      <c r="D30" s="458"/>
      <c r="E30" s="458"/>
      <c r="F30" s="458"/>
      <c r="G30" s="491"/>
      <c r="H30" s="137" t="s">
        <v>2</v>
      </c>
      <c r="I30" s="138" t="s">
        <v>69</v>
      </c>
      <c r="J30" s="273" t="s">
        <v>68</v>
      </c>
      <c r="K30" s="137" t="s">
        <v>67</v>
      </c>
      <c r="L30" s="492" t="s">
        <v>66</v>
      </c>
      <c r="M30" s="491"/>
      <c r="N30" s="140" t="s">
        <v>58</v>
      </c>
    </row>
    <row r="31" spans="1:14" x14ac:dyDescent="0.25">
      <c r="A31" s="334" t="s">
        <v>65</v>
      </c>
      <c r="B31" s="304"/>
      <c r="C31" s="381"/>
      <c r="D31" s="381"/>
      <c r="E31" s="381"/>
      <c r="F31" s="381"/>
      <c r="G31" s="381"/>
      <c r="H31" s="380"/>
      <c r="I31" s="352"/>
      <c r="J31" s="359"/>
      <c r="K31" s="352"/>
      <c r="L31" s="493"/>
      <c r="M31" s="494"/>
      <c r="N31" s="360"/>
    </row>
    <row r="32" spans="1:14" x14ac:dyDescent="0.25">
      <c r="B32" s="304"/>
      <c r="C32" s="305"/>
      <c r="D32" s="305"/>
      <c r="E32" s="305"/>
      <c r="F32" s="305"/>
      <c r="G32" s="305"/>
      <c r="H32" s="361"/>
      <c r="I32" s="352"/>
      <c r="J32" s="352"/>
      <c r="K32" s="352"/>
      <c r="L32" s="362"/>
      <c r="M32" s="363"/>
      <c r="N32" s="364"/>
    </row>
    <row r="33" spans="1:14" x14ac:dyDescent="0.25">
      <c r="B33" s="304"/>
      <c r="C33" s="305"/>
      <c r="D33" s="305"/>
      <c r="E33" s="305"/>
      <c r="F33" s="305"/>
      <c r="G33" s="305"/>
      <c r="H33" s="361"/>
      <c r="I33" s="352"/>
      <c r="J33" s="352"/>
      <c r="K33" s="352"/>
      <c r="L33" s="362"/>
      <c r="M33" s="363"/>
      <c r="N33" s="364"/>
    </row>
    <row r="34" spans="1:14" x14ac:dyDescent="0.25">
      <c r="B34" s="304"/>
      <c r="C34" s="305"/>
      <c r="D34" s="305"/>
      <c r="E34" s="305"/>
      <c r="F34" s="305"/>
      <c r="G34" s="305"/>
      <c r="H34" s="361"/>
      <c r="I34" s="352"/>
      <c r="J34" s="352"/>
      <c r="K34" s="352"/>
      <c r="L34" s="362"/>
      <c r="M34" s="363"/>
      <c r="N34" s="364"/>
    </row>
    <row r="35" spans="1:14" x14ac:dyDescent="0.25">
      <c r="B35" s="304"/>
      <c r="C35" s="305"/>
      <c r="D35" s="305"/>
      <c r="E35" s="305"/>
      <c r="F35" s="305"/>
      <c r="G35" s="305"/>
      <c r="H35" s="361"/>
      <c r="I35" s="352"/>
      <c r="J35" s="352"/>
      <c r="K35" s="352"/>
      <c r="L35" s="362"/>
      <c r="M35" s="363"/>
      <c r="N35" s="364"/>
    </row>
    <row r="36" spans="1:14" ht="15.75" thickBot="1" x14ac:dyDescent="0.3">
      <c r="B36" s="378"/>
      <c r="C36" s="379"/>
      <c r="D36" s="379"/>
      <c r="E36" s="379"/>
      <c r="F36" s="379"/>
      <c r="G36" s="379"/>
      <c r="H36" s="306"/>
      <c r="I36" s="306"/>
      <c r="J36" s="306"/>
      <c r="K36" s="306"/>
      <c r="L36" s="495"/>
      <c r="M36" s="496"/>
      <c r="N36" s="368"/>
    </row>
    <row r="37" spans="1:14" ht="15.75" thickBot="1" x14ac:dyDescent="0.3">
      <c r="B37" s="497" t="s">
        <v>48</v>
      </c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9"/>
      <c r="N37" s="373">
        <f>N31+N32+N33+N34+N35</f>
        <v>0</v>
      </c>
    </row>
    <row r="38" spans="1:14" x14ac:dyDescent="0.25">
      <c r="B38" s="291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3"/>
    </row>
    <row r="39" spans="1:14" x14ac:dyDescent="0.25">
      <c r="B39" s="315" t="s">
        <v>64</v>
      </c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7"/>
    </row>
    <row r="40" spans="1:14" ht="15.75" thickBot="1" x14ac:dyDescent="0.3">
      <c r="B40" s="319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4"/>
    </row>
    <row r="41" spans="1:14" ht="25.5" x14ac:dyDescent="0.25">
      <c r="B41" s="500" t="s">
        <v>63</v>
      </c>
      <c r="C41" s="501"/>
      <c r="D41" s="501"/>
      <c r="E41" s="501"/>
      <c r="F41" s="501"/>
      <c r="G41" s="501"/>
      <c r="H41" s="501"/>
      <c r="I41" s="137" t="s">
        <v>62</v>
      </c>
      <c r="J41" s="273" t="s">
        <v>61</v>
      </c>
      <c r="K41" s="138" t="s">
        <v>60</v>
      </c>
      <c r="L41" s="502" t="s">
        <v>59</v>
      </c>
      <c r="M41" s="503"/>
      <c r="N41" s="141" t="s">
        <v>58</v>
      </c>
    </row>
    <row r="42" spans="1:14" x14ac:dyDescent="0.25">
      <c r="A42" s="334" t="s">
        <v>57</v>
      </c>
      <c r="B42" s="307" t="s">
        <v>134</v>
      </c>
      <c r="E42" s="305"/>
      <c r="F42" s="305"/>
      <c r="G42" s="305"/>
      <c r="H42" s="305"/>
      <c r="I42" s="352">
        <v>102134.4104122</v>
      </c>
      <c r="J42" s="366">
        <v>185</v>
      </c>
      <c r="K42" s="163">
        <f>+J42*I42%</f>
        <v>188948.65926257</v>
      </c>
      <c r="L42" s="287"/>
      <c r="M42" s="367">
        <v>20</v>
      </c>
      <c r="N42" s="368">
        <f>+K42/M42</f>
        <v>9447.4329631285</v>
      </c>
    </row>
    <row r="43" spans="1:14" x14ac:dyDescent="0.25">
      <c r="B43" s="307"/>
      <c r="C43" s="305"/>
      <c r="D43" s="305"/>
      <c r="E43" s="305"/>
      <c r="F43" s="305"/>
      <c r="G43" s="305"/>
      <c r="H43" s="305"/>
      <c r="I43" s="352"/>
      <c r="J43" s="369"/>
      <c r="K43" s="370"/>
      <c r="L43" s="308"/>
      <c r="M43" s="371"/>
      <c r="N43" s="368"/>
    </row>
    <row r="44" spans="1:14" x14ac:dyDescent="0.25">
      <c r="B44" s="307"/>
      <c r="C44" s="305"/>
      <c r="D44" s="305"/>
      <c r="E44" s="305"/>
      <c r="F44" s="305"/>
      <c r="G44" s="305"/>
      <c r="H44" s="305"/>
      <c r="I44" s="352"/>
      <c r="J44" s="369"/>
      <c r="K44" s="370"/>
      <c r="L44" s="308"/>
      <c r="M44" s="372"/>
      <c r="N44" s="368"/>
    </row>
    <row r="45" spans="1:14" x14ac:dyDescent="0.25">
      <c r="B45" s="307"/>
      <c r="C45" s="305"/>
      <c r="D45" s="305"/>
      <c r="E45" s="305"/>
      <c r="F45" s="305"/>
      <c r="G45" s="305"/>
      <c r="H45" s="305"/>
      <c r="I45" s="352"/>
      <c r="J45" s="369"/>
      <c r="K45" s="370"/>
      <c r="L45" s="382"/>
      <c r="M45" s="372"/>
      <c r="N45" s="368"/>
    </row>
    <row r="46" spans="1:14" x14ac:dyDescent="0.25">
      <c r="B46" s="307"/>
      <c r="C46" s="305"/>
      <c r="D46" s="305"/>
      <c r="E46" s="305"/>
      <c r="F46" s="305"/>
      <c r="G46" s="305"/>
      <c r="H46" s="305"/>
      <c r="I46" s="352"/>
      <c r="J46" s="369"/>
      <c r="K46" s="370"/>
      <c r="L46" s="382"/>
      <c r="M46" s="372"/>
      <c r="N46" s="368"/>
    </row>
    <row r="47" spans="1:14" ht="15.75" thickBot="1" x14ac:dyDescent="0.3">
      <c r="B47" s="504"/>
      <c r="C47" s="505"/>
      <c r="D47" s="505"/>
      <c r="E47" s="505"/>
      <c r="F47" s="505"/>
      <c r="G47" s="505"/>
      <c r="H47" s="505"/>
      <c r="I47" s="306"/>
      <c r="J47" s="306"/>
      <c r="K47" s="306"/>
      <c r="L47" s="495"/>
      <c r="M47" s="496"/>
      <c r="N47" s="368"/>
    </row>
    <row r="48" spans="1:14" ht="15.75" thickBot="1" x14ac:dyDescent="0.3">
      <c r="B48" s="483" t="s">
        <v>48</v>
      </c>
      <c r="C48" s="484"/>
      <c r="D48" s="484"/>
      <c r="E48" s="484"/>
      <c r="F48" s="484"/>
      <c r="G48" s="484"/>
      <c r="H48" s="484"/>
      <c r="I48" s="498"/>
      <c r="J48" s="498"/>
      <c r="K48" s="498"/>
      <c r="L48" s="498"/>
      <c r="M48" s="499"/>
      <c r="N48" s="373">
        <f>N42+N43+N44+N45+N46</f>
        <v>9447.4329631285</v>
      </c>
    </row>
    <row r="49" spans="1:14" ht="15.75" thickBot="1" x14ac:dyDescent="0.3">
      <c r="B49" s="291"/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3"/>
    </row>
    <row r="50" spans="1:14" ht="15.75" thickBot="1" x14ac:dyDescent="0.3">
      <c r="B50" s="483" t="s">
        <v>56</v>
      </c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5"/>
      <c r="N50" s="330">
        <f>N16+N27+N37+N48</f>
        <v>72392.176259441359</v>
      </c>
    </row>
    <row r="51" spans="1:14" x14ac:dyDescent="0.25">
      <c r="B51" s="291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3"/>
    </row>
    <row r="52" spans="1:14" x14ac:dyDescent="0.25">
      <c r="B52" s="315" t="s">
        <v>55</v>
      </c>
      <c r="C52" s="316"/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7"/>
    </row>
    <row r="53" spans="1:14" ht="15.75" thickBot="1" x14ac:dyDescent="0.3">
      <c r="B53" s="319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4"/>
    </row>
    <row r="54" spans="1:14" x14ac:dyDescent="0.25">
      <c r="B54" s="460" t="s">
        <v>54</v>
      </c>
      <c r="C54" s="461"/>
      <c r="D54" s="461"/>
      <c r="E54" s="461"/>
      <c r="F54" s="461"/>
      <c r="G54" s="461"/>
      <c r="H54" s="461"/>
      <c r="I54" s="271"/>
      <c r="J54" s="272"/>
      <c r="K54" s="144" t="s">
        <v>53</v>
      </c>
      <c r="L54" s="510" t="s">
        <v>52</v>
      </c>
      <c r="M54" s="511"/>
      <c r="N54" s="146"/>
    </row>
    <row r="55" spans="1:14" x14ac:dyDescent="0.25">
      <c r="B55" s="512" t="s">
        <v>51</v>
      </c>
      <c r="C55" s="513"/>
      <c r="D55" s="513"/>
      <c r="E55" s="513"/>
      <c r="F55" s="513"/>
      <c r="G55" s="513"/>
      <c r="H55" s="513"/>
      <c r="I55" s="196"/>
      <c r="J55" s="324"/>
      <c r="K55" s="374">
        <v>0.2</v>
      </c>
      <c r="L55" s="506">
        <f>N50*K55</f>
        <v>14478.435251888273</v>
      </c>
      <c r="M55" s="507"/>
      <c r="N55" s="182"/>
    </row>
    <row r="56" spans="1:14" x14ac:dyDescent="0.25">
      <c r="B56" s="325" t="s">
        <v>50</v>
      </c>
      <c r="C56" s="326"/>
      <c r="D56" s="326"/>
      <c r="E56" s="326"/>
      <c r="F56" s="326"/>
      <c r="G56" s="326"/>
      <c r="H56" s="326"/>
      <c r="I56" s="196"/>
      <c r="J56" s="324"/>
      <c r="K56" s="374">
        <v>0.05</v>
      </c>
      <c r="L56" s="506">
        <f>N50*K56</f>
        <v>3619.6088129720683</v>
      </c>
      <c r="M56" s="507"/>
      <c r="N56" s="182"/>
    </row>
    <row r="57" spans="1:14" ht="15.75" thickBot="1" x14ac:dyDescent="0.3">
      <c r="B57" s="327" t="s">
        <v>49</v>
      </c>
      <c r="C57" s="328"/>
      <c r="D57" s="328"/>
      <c r="E57" s="328"/>
      <c r="F57" s="328"/>
      <c r="G57" s="328"/>
      <c r="H57" s="328"/>
      <c r="I57" s="202"/>
      <c r="J57" s="329"/>
      <c r="K57" s="375">
        <v>0.05</v>
      </c>
      <c r="L57" s="508">
        <f>N50*K57</f>
        <v>3619.6088129720683</v>
      </c>
      <c r="M57" s="509"/>
      <c r="N57" s="182"/>
    </row>
    <row r="58" spans="1:14" ht="15.75" thickBot="1" x14ac:dyDescent="0.3">
      <c r="B58" s="483" t="s">
        <v>48</v>
      </c>
      <c r="C58" s="484"/>
      <c r="D58" s="484"/>
      <c r="E58" s="484"/>
      <c r="F58" s="484"/>
      <c r="G58" s="484"/>
      <c r="H58" s="484"/>
      <c r="I58" s="484"/>
      <c r="J58" s="484"/>
      <c r="K58" s="484"/>
      <c r="L58" s="484"/>
      <c r="M58" s="485"/>
      <c r="N58" s="183">
        <f>L55+L56+L57</f>
        <v>21717.652877832406</v>
      </c>
    </row>
    <row r="59" spans="1:14" ht="15.75" thickBot="1" x14ac:dyDescent="0.3">
      <c r="B59" s="291"/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3"/>
    </row>
    <row r="60" spans="1:14" ht="15.75" thickBot="1" x14ac:dyDescent="0.3">
      <c r="A60" s="334" t="s">
        <v>47</v>
      </c>
      <c r="B60" s="483" t="s">
        <v>46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5"/>
      <c r="N60" s="336">
        <f>N50+N58</f>
        <v>94109.829137273773</v>
      </c>
    </row>
    <row r="77" ht="15" customHeight="1" x14ac:dyDescent="0.25"/>
    <row r="78" ht="30.75" customHeight="1" x14ac:dyDescent="0.25"/>
    <row r="79" ht="21.75" customHeight="1" x14ac:dyDescent="0.25"/>
    <row r="103" ht="15" customHeight="1" x14ac:dyDescent="0.25"/>
    <row r="104" ht="15" customHeight="1" x14ac:dyDescent="0.25"/>
    <row r="105" ht="24" customHeight="1" x14ac:dyDescent="0.25"/>
  </sheetData>
  <mergeCells count="52">
    <mergeCell ref="B60:M60"/>
    <mergeCell ref="L21:M21"/>
    <mergeCell ref="L24:M24"/>
    <mergeCell ref="L25:M25"/>
    <mergeCell ref="L22:M22"/>
    <mergeCell ref="L23:M23"/>
    <mergeCell ref="B48:M48"/>
    <mergeCell ref="B50:M50"/>
    <mergeCell ref="B54:H54"/>
    <mergeCell ref="L54:M54"/>
    <mergeCell ref="B55:H55"/>
    <mergeCell ref="L55:M55"/>
    <mergeCell ref="L31:M31"/>
    <mergeCell ref="B47:H47"/>
    <mergeCell ref="L47:M47"/>
    <mergeCell ref="L56:M56"/>
    <mergeCell ref="L57:M57"/>
    <mergeCell ref="B58:M58"/>
    <mergeCell ref="B30:G30"/>
    <mergeCell ref="L30:M30"/>
    <mergeCell ref="L36:M36"/>
    <mergeCell ref="B37:M37"/>
    <mergeCell ref="B41:H41"/>
    <mergeCell ref="L41:M41"/>
    <mergeCell ref="B25:I25"/>
    <mergeCell ref="B24:I24"/>
    <mergeCell ref="B26:I26"/>
    <mergeCell ref="L26:M26"/>
    <mergeCell ref="B27:M27"/>
    <mergeCell ref="B20:I20"/>
    <mergeCell ref="L20:M20"/>
    <mergeCell ref="B21:I21"/>
    <mergeCell ref="B22:I22"/>
    <mergeCell ref="B23:I23"/>
    <mergeCell ref="L15:M15"/>
    <mergeCell ref="B16:M16"/>
    <mergeCell ref="B9:H9"/>
    <mergeCell ref="B10:H10"/>
    <mergeCell ref="B11:H11"/>
    <mergeCell ref="B12:H12"/>
    <mergeCell ref="I12:J12"/>
    <mergeCell ref="L12:M12"/>
    <mergeCell ref="B13:H13"/>
    <mergeCell ref="B14:D14"/>
    <mergeCell ref="B15:H15"/>
    <mergeCell ref="I15:J15"/>
    <mergeCell ref="B2:N2"/>
    <mergeCell ref="C3:I3"/>
    <mergeCell ref="L3:M3"/>
    <mergeCell ref="B8:H8"/>
    <mergeCell ref="I8:J8"/>
    <mergeCell ref="L8:M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2</vt:i4>
      </vt:variant>
    </vt:vector>
  </HeadingPairs>
  <TitlesOfParts>
    <vt:vector size="26" baseType="lpstr">
      <vt:lpstr>PRESUPUESTO</vt:lpstr>
      <vt:lpstr>1.1</vt:lpstr>
      <vt:lpstr>1.2</vt:lpstr>
      <vt:lpstr>2.1</vt:lpstr>
      <vt:lpstr>3.1</vt:lpstr>
      <vt:lpstr>3.2</vt:lpstr>
      <vt:lpstr>3.3</vt:lpstr>
      <vt:lpstr>3.4</vt:lpstr>
      <vt:lpstr>4.1</vt:lpstr>
      <vt:lpstr>4.2</vt:lpstr>
      <vt:lpstr>4.3</vt:lpstr>
      <vt:lpstr>5.1</vt:lpstr>
      <vt:lpstr>5.2</vt:lpstr>
      <vt:lpstr>5.3</vt:lpstr>
      <vt:lpstr>6.1</vt:lpstr>
      <vt:lpstr>6.2</vt:lpstr>
      <vt:lpstr>7.1</vt:lpstr>
      <vt:lpstr>8.1</vt:lpstr>
      <vt:lpstr>9.1</vt:lpstr>
      <vt:lpstr>10.1</vt:lpstr>
      <vt:lpstr>11.1</vt:lpstr>
      <vt:lpstr>12.1</vt:lpstr>
      <vt:lpstr>13.1</vt:lpstr>
      <vt:lpstr>13.2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German Corzo Upegui</dc:creator>
  <cp:lastModifiedBy>Presentacion Invias</cp:lastModifiedBy>
  <cp:lastPrinted>2018-05-04T21:01:09Z</cp:lastPrinted>
  <dcterms:created xsi:type="dcterms:W3CDTF">2018-04-03T15:13:48Z</dcterms:created>
  <dcterms:modified xsi:type="dcterms:W3CDTF">2019-10-15T15:30:12Z</dcterms:modified>
</cp:coreProperties>
</file>