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MDRI\Desktop\SUBASTA PRESUPUESTOS PAARTICIPATIVOS\"/>
    </mc:Choice>
  </mc:AlternateContent>
  <bookViews>
    <workbookView xWindow="0" yWindow="0" windowWidth="30720" windowHeight="12915"/>
  </bookViews>
  <sheets>
    <sheet name="TOTAL CANTIDADES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9" l="1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R5" i="9"/>
  <c r="Q5" i="9"/>
  <c r="P5" i="9"/>
  <c r="M8" i="9" l="1"/>
  <c r="M6" i="9"/>
  <c r="M14" i="9" l="1"/>
  <c r="M21" i="9"/>
  <c r="M20" i="9"/>
  <c r="M10" i="9"/>
  <c r="M9" i="9"/>
  <c r="M5" i="9"/>
  <c r="M7" i="9"/>
  <c r="M27" i="9"/>
  <c r="M25" i="9"/>
  <c r="M23" i="9"/>
  <c r="M16" i="9"/>
  <c r="M15" i="9"/>
  <c r="M24" i="9"/>
  <c r="M13" i="9"/>
  <c r="M12" i="9"/>
  <c r="M11" i="9"/>
  <c r="M19" i="9"/>
  <c r="K28" i="9"/>
  <c r="H28" i="9"/>
  <c r="F28" i="9"/>
  <c r="E28" i="9"/>
  <c r="L28" i="9" s="1"/>
  <c r="N28" i="9" s="1"/>
  <c r="K27" i="9"/>
  <c r="H27" i="9"/>
  <c r="F27" i="9"/>
  <c r="E27" i="9"/>
  <c r="L27" i="9" s="1"/>
  <c r="N27" i="9" s="1"/>
  <c r="K26" i="9"/>
  <c r="L26" i="9" s="1"/>
  <c r="N26" i="9" s="1"/>
  <c r="H26" i="9"/>
  <c r="F26" i="9"/>
  <c r="E26" i="9"/>
  <c r="K25" i="9"/>
  <c r="H25" i="9"/>
  <c r="F25" i="9"/>
  <c r="E25" i="9"/>
  <c r="L25" i="9" s="1"/>
  <c r="N25" i="9" s="1"/>
  <c r="K24" i="9"/>
  <c r="H24" i="9"/>
  <c r="F24" i="9"/>
  <c r="E24" i="9"/>
  <c r="L24" i="9" s="1"/>
  <c r="N24" i="9" s="1"/>
  <c r="K23" i="9"/>
  <c r="H23" i="9"/>
  <c r="F23" i="9"/>
  <c r="E23" i="9"/>
  <c r="L23" i="9" s="1"/>
  <c r="N23" i="9" s="1"/>
  <c r="K22" i="9"/>
  <c r="H22" i="9"/>
  <c r="F22" i="9"/>
  <c r="E22" i="9"/>
  <c r="L22" i="9" s="1"/>
  <c r="N22" i="9" s="1"/>
  <c r="K21" i="9"/>
  <c r="H21" i="9"/>
  <c r="F21" i="9"/>
  <c r="E21" i="9"/>
  <c r="L21" i="9" s="1"/>
  <c r="N21" i="9" s="1"/>
  <c r="K20" i="9"/>
  <c r="H20" i="9"/>
  <c r="F20" i="9"/>
  <c r="E20" i="9"/>
  <c r="L20" i="9" s="1"/>
  <c r="N20" i="9" s="1"/>
  <c r="K19" i="9"/>
  <c r="L19" i="9" s="1"/>
  <c r="H19" i="9"/>
  <c r="F19" i="9"/>
  <c r="E19" i="9"/>
  <c r="K18" i="9"/>
  <c r="H18" i="9"/>
  <c r="F18" i="9"/>
  <c r="E18" i="9"/>
  <c r="L18" i="9" s="1"/>
  <c r="N18" i="9" s="1"/>
  <c r="K17" i="9"/>
  <c r="H17" i="9"/>
  <c r="F17" i="9"/>
  <c r="E17" i="9"/>
  <c r="L17" i="9" s="1"/>
  <c r="N17" i="9" s="1"/>
  <c r="K16" i="9"/>
  <c r="H16" i="9"/>
  <c r="F16" i="9"/>
  <c r="E16" i="9"/>
  <c r="L16" i="9" s="1"/>
  <c r="N16" i="9" s="1"/>
  <c r="K15" i="9"/>
  <c r="H15" i="9"/>
  <c r="F15" i="9"/>
  <c r="E15" i="9"/>
  <c r="L15" i="9" s="1"/>
  <c r="K14" i="9"/>
  <c r="H14" i="9"/>
  <c r="F14" i="9"/>
  <c r="E14" i="9"/>
  <c r="L14" i="9" s="1"/>
  <c r="N14" i="9" s="1"/>
  <c r="K13" i="9"/>
  <c r="H13" i="9"/>
  <c r="F13" i="9"/>
  <c r="E13" i="9"/>
  <c r="L13" i="9" s="1"/>
  <c r="K12" i="9"/>
  <c r="H12" i="9"/>
  <c r="F12" i="9"/>
  <c r="E12" i="9"/>
  <c r="L12" i="9" s="1"/>
  <c r="K11" i="9"/>
  <c r="H11" i="9"/>
  <c r="F11" i="9"/>
  <c r="E11" i="9"/>
  <c r="L11" i="9" s="1"/>
  <c r="K10" i="9"/>
  <c r="H10" i="9"/>
  <c r="F10" i="9"/>
  <c r="E10" i="9"/>
  <c r="K9" i="9"/>
  <c r="H9" i="9"/>
  <c r="F9" i="9"/>
  <c r="E9" i="9"/>
  <c r="K8" i="9"/>
  <c r="H8" i="9"/>
  <c r="F8" i="9"/>
  <c r="E8" i="9"/>
  <c r="K7" i="9"/>
  <c r="H7" i="9"/>
  <c r="F7" i="9"/>
  <c r="E7" i="9"/>
  <c r="K6" i="9"/>
  <c r="H6" i="9"/>
  <c r="F6" i="9"/>
  <c r="E6" i="9"/>
  <c r="L5" i="9"/>
  <c r="K5" i="9"/>
  <c r="H5" i="9"/>
  <c r="F5" i="9"/>
  <c r="E5" i="9"/>
  <c r="N19" i="9" l="1"/>
  <c r="L6" i="9"/>
  <c r="N6" i="9" s="1"/>
  <c r="L7" i="9"/>
  <c r="N7" i="9" s="1"/>
  <c r="L8" i="9"/>
  <c r="L9" i="9"/>
  <c r="N9" i="9" s="1"/>
  <c r="L10" i="9"/>
  <c r="N10" i="9" s="1"/>
  <c r="N5" i="9"/>
  <c r="N12" i="9"/>
  <c r="N15" i="9"/>
  <c r="N13" i="9"/>
  <c r="N11" i="9"/>
  <c r="N8" i="9"/>
  <c r="N29" i="9" l="1"/>
</calcChain>
</file>

<file path=xl/sharedStrings.xml><?xml version="1.0" encoding="utf-8"?>
<sst xmlns="http://schemas.openxmlformats.org/spreadsheetml/2006/main" count="75" uniqueCount="46">
  <si>
    <t>ITEM</t>
  </si>
  <si>
    <t>DESCRIPCION</t>
  </si>
  <si>
    <t>UNID</t>
  </si>
  <si>
    <t>Vr. Unit</t>
  </si>
  <si>
    <t>TOTAL</t>
  </si>
  <si>
    <t>Vr. + IVA</t>
  </si>
  <si>
    <t>Unid</t>
  </si>
  <si>
    <t>PROM</t>
  </si>
  <si>
    <t>CANT</t>
  </si>
  <si>
    <t>AsesorTécnico -  IMDRI</t>
  </si>
  <si>
    <t>Proyectó : Camilo Rubio Barbosa</t>
  </si>
  <si>
    <t xml:space="preserve">Chalecos - petos surtidos niños y adultos marcados del 1 al 14 </t>
  </si>
  <si>
    <t xml:space="preserve">Silvatos profesional fox 40 </t>
  </si>
  <si>
    <t xml:space="preserve">Lazos individuales cuerdas para saltar de 2 mts con mango plastico </t>
  </si>
  <si>
    <t xml:space="preserve">Tabla tactica para entrenador, con fichas imantadas </t>
  </si>
  <si>
    <t>PRINCIPE</t>
  </si>
  <si>
    <t>MARACANA</t>
  </si>
  <si>
    <t xml:space="preserve">COTIZACIONES </t>
  </si>
  <si>
    <t>Cronometro profesional 30 memorias</t>
  </si>
  <si>
    <t>CALCULO CANTIDADES PROCESO PRESUPUESTO PARTICIPATIVO</t>
  </si>
  <si>
    <t>Juego de Parques en madera con fichas imantadas 6 puestos</t>
  </si>
  <si>
    <t>Carpa desarmable a cuatro aguas 4X4 con logo IMDRI</t>
  </si>
  <si>
    <t xml:space="preserve">Juego de Bingo con balotera metalica </t>
  </si>
  <si>
    <t>Bomba para inflar balones de mano  doble accion con adaptador</t>
  </si>
  <si>
    <t xml:space="preserve">Par de  canchas de minitejo portatil con 6 mini tejos </t>
  </si>
  <si>
    <t xml:space="preserve">Balón de futbol N° 4 </t>
  </si>
  <si>
    <t>Balón de baloncesto No. 7</t>
  </si>
  <si>
    <t xml:space="preserve">Balon Futbol sala -Fútbol de Salón </t>
  </si>
  <si>
    <t xml:space="preserve">Balon de voleibol No. 5 </t>
  </si>
  <si>
    <t xml:space="preserve">Tablero de Ajedrez profesional en lona fomy enrollable de 43cmx43cm  </t>
  </si>
  <si>
    <t>Juego de Domino estuche caja de madera 28 fichas</t>
  </si>
  <si>
    <t>Juego de rana con brazos y seis argollas</t>
  </si>
  <si>
    <t xml:space="preserve">Conos plasticosde entrenamiento </t>
  </si>
  <si>
    <t xml:space="preserve">Malla futbol 11 tipo cabaña - NYLON 100% </t>
  </si>
  <si>
    <t>MAYA DISEÑOS</t>
  </si>
  <si>
    <t>DEPORTES G7</t>
  </si>
  <si>
    <t xml:space="preserve">Malla futbol de salon - NYLON 100% TIPO CABAÑA, </t>
  </si>
  <si>
    <t>Aros ULA - ULA -Diámetro de aro  de 70 cm  Calibre tubo aprox.: 16-20 mm, *</t>
  </si>
  <si>
    <t xml:space="preserve">Malla  voleibol Ref 3 -Malla NYLON 100%, </t>
  </si>
  <si>
    <t>Uniformes de futbol marcados</t>
  </si>
  <si>
    <t xml:space="preserve">Mesa de tenis de mesa reglamentaria 15 mm </t>
  </si>
  <si>
    <t xml:space="preserve">TOTAL </t>
  </si>
  <si>
    <t>IMPLEMENTOS</t>
  </si>
  <si>
    <t>VALOR UNIT SIN IVA</t>
  </si>
  <si>
    <t>IVA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</si>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</sst>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164" formatCode="#,##0;[Red]#,##0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Border="1"/>
    <xf numFmtId="3" fontId="2" fillId="0" borderId="0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vertical="center"/>
    </xf>
    <xf numFmtId="0" fontId="1" fillId="0" borderId="0" xfId="0" applyFont="1" applyAlignment="1"/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 applyBorder="1" applyAlignment="1">
      <alignment vertical="center"/>
    </xf>
    <xf numFmtId="3" fontId="0" fillId="0" borderId="0" xfId="0" applyNumberFormat="1"/>
    <xf numFmtId="3" fontId="2" fillId="0" borderId="1" xfId="0" applyNumberFormat="1" applyFont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/>
    <xf numFmtId="3" fontId="4" fillId="0" borderId="7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3" fontId="2" fillId="2" borderId="8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/>
    </xf>
    <xf numFmtId="3" fontId="2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3" fontId="2" fillId="2" borderId="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3" fontId="2" fillId="0" borderId="0" xfId="0" applyNumberFormat="1" applyFont="1" applyBorder="1"/>
    <xf numFmtId="0" fontId="6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/>
    <xf numFmtId="3" fontId="2" fillId="2" borderId="1" xfId="0" applyNumberFormat="1" applyFont="1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/>
    <xf numFmtId="0" fontId="10" fillId="0" borderId="0" xfId="0" applyFont="1" applyBorder="1" applyAlignment="1">
      <alignment wrapText="1"/>
    </xf>
    <xf numFmtId="3" fontId="7" fillId="0" borderId="0" xfId="0" applyNumberFormat="1" applyFont="1" applyBorder="1"/>
    <xf numFmtId="0" fontId="8" fillId="0" borderId="1" xfId="0" applyFont="1" applyBorder="1" applyAlignment="1">
      <alignment vertical="center" wrapText="1"/>
    </xf>
    <xf numFmtId="0" fontId="5" fillId="0" borderId="0" xfId="0" applyFont="1" applyBorder="1" applyAlignment="1"/>
    <xf numFmtId="3" fontId="2" fillId="2" borderId="5" xfId="0" applyNumberFormat="1" applyFont="1" applyFill="1" applyBorder="1" applyAlignment="1">
      <alignment horizontal="center" vertical="center"/>
    </xf>
    <xf numFmtId="3" fontId="0" fillId="2" borderId="5" xfId="0" applyNumberFormat="1" applyFont="1" applyFill="1" applyBorder="1" applyAlignment="1">
      <alignment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center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/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center"/>
    </xf>
    <xf numFmtId="3" fontId="5" fillId="3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3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vertical="center"/>
    </xf>
    <xf numFmtId="0" fontId="7" fillId="0" borderId="0" xfId="0" applyFont="1" applyFill="1"/>
    <xf numFmtId="3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164" fontId="0" fillId="0" borderId="0" xfId="0" applyNumberFormat="1" applyBorder="1"/>
    <xf numFmtId="164" fontId="0" fillId="0" borderId="7" xfId="0" applyNumberFormat="1" applyBorder="1"/>
    <xf numFmtId="164" fontId="4" fillId="0" borderId="1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0" fillId="0" borderId="0" xfId="0" applyNumberFormat="1"/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/>
    <xf numFmtId="0" fontId="5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42" fontId="0" fillId="0" borderId="1" xfId="1" applyFont="1" applyBorder="1"/>
    <xf numFmtId="42" fontId="0" fillId="0" borderId="1" xfId="0" applyNumberForma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7"/>
  <sheetViews>
    <sheetView tabSelected="1" topLeftCell="C1" workbookViewId="0">
      <selection activeCell="S9" sqref="S9"/>
    </sheetView>
  </sheetViews>
  <sheetFormatPr baseColWidth="10" defaultRowHeight="15" x14ac:dyDescent="0.25"/>
  <cols>
    <col min="1" max="1" width="6.28515625" customWidth="1"/>
    <col min="2" max="2" width="52.7109375" style="96" customWidth="1"/>
    <col min="3" max="3" width="6.85546875" customWidth="1"/>
    <col min="4" max="4" width="9.85546875" customWidth="1"/>
    <col min="5" max="5" width="9.42578125" customWidth="1"/>
    <col min="6" max="6" width="9.7109375" customWidth="1"/>
    <col min="7" max="7" width="10.42578125" customWidth="1"/>
    <col min="8" max="8" width="12" customWidth="1"/>
    <col min="9" max="9" width="11.140625" customWidth="1"/>
    <col min="10" max="10" width="10" customWidth="1"/>
    <col min="11" max="11" width="10.5703125" customWidth="1"/>
    <col min="12" max="12" width="12.85546875" style="76" customWidth="1"/>
    <col min="13" max="13" width="10.5703125" customWidth="1"/>
    <col min="14" max="14" width="12.7109375" style="84" customWidth="1"/>
    <col min="15" max="15" width="7.85546875" customWidth="1"/>
    <col min="16" max="16" width="18.140625" customWidth="1"/>
    <col min="17" max="17" width="11.7109375" customWidth="1"/>
    <col min="18" max="18" width="23.42578125" customWidth="1"/>
    <col min="19" max="19" width="14.28515625" customWidth="1"/>
  </cols>
  <sheetData>
    <row r="1" spans="1:20" x14ac:dyDescent="0.25">
      <c r="A1" s="87" t="s">
        <v>19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53"/>
      <c r="Q1" s="53"/>
      <c r="R1" s="53"/>
      <c r="S1" s="5"/>
      <c r="T1" s="5"/>
    </row>
    <row r="2" spans="1:20" x14ac:dyDescent="0.25">
      <c r="A2" s="88" t="s">
        <v>42</v>
      </c>
      <c r="B2" s="90"/>
      <c r="C2" s="62"/>
      <c r="D2" s="88" t="s">
        <v>17</v>
      </c>
      <c r="E2" s="89"/>
      <c r="F2" s="89"/>
      <c r="G2" s="89"/>
      <c r="H2" s="89"/>
      <c r="I2" s="89"/>
      <c r="J2" s="89"/>
      <c r="K2" s="90"/>
      <c r="L2" s="73"/>
      <c r="M2" s="30"/>
      <c r="N2" s="79"/>
      <c r="O2" s="63"/>
    </row>
    <row r="3" spans="1:20" x14ac:dyDescent="0.25">
      <c r="A3" s="25" t="s">
        <v>0</v>
      </c>
      <c r="B3" s="93" t="s">
        <v>1</v>
      </c>
      <c r="C3" s="25" t="s">
        <v>2</v>
      </c>
      <c r="D3" s="91" t="s">
        <v>34</v>
      </c>
      <c r="E3" s="92"/>
      <c r="F3" s="91" t="s">
        <v>15</v>
      </c>
      <c r="G3" s="92"/>
      <c r="H3" s="88" t="s">
        <v>16</v>
      </c>
      <c r="I3" s="90"/>
      <c r="J3" s="91" t="s">
        <v>35</v>
      </c>
      <c r="K3" s="92"/>
      <c r="L3" s="74"/>
      <c r="M3" s="49"/>
      <c r="N3" s="80"/>
      <c r="O3" s="64"/>
    </row>
    <row r="4" spans="1:20" x14ac:dyDescent="0.25">
      <c r="A4" s="25"/>
      <c r="B4" s="93"/>
      <c r="C4" s="25"/>
      <c r="D4" s="24" t="s">
        <v>3</v>
      </c>
      <c r="E4" s="28" t="s">
        <v>5</v>
      </c>
      <c r="F4" s="24" t="s">
        <v>3</v>
      </c>
      <c r="G4" s="28" t="s">
        <v>5</v>
      </c>
      <c r="H4" s="32" t="s">
        <v>3</v>
      </c>
      <c r="I4" s="28" t="s">
        <v>5</v>
      </c>
      <c r="J4" s="28" t="s">
        <v>3</v>
      </c>
      <c r="K4" s="28" t="s">
        <v>5</v>
      </c>
      <c r="L4" s="71" t="s">
        <v>7</v>
      </c>
      <c r="M4" s="65" t="s">
        <v>8</v>
      </c>
      <c r="N4" s="81" t="s">
        <v>4</v>
      </c>
      <c r="O4" s="69"/>
      <c r="P4" s="69" t="s">
        <v>43</v>
      </c>
      <c r="Q4" s="69" t="s">
        <v>44</v>
      </c>
      <c r="R4" s="69" t="s">
        <v>45</v>
      </c>
    </row>
    <row r="5" spans="1:20" ht="16.5" customHeight="1" x14ac:dyDescent="0.25">
      <c r="A5" s="42">
        <v>1</v>
      </c>
      <c r="B5" s="33" t="s">
        <v>39</v>
      </c>
      <c r="C5" s="27" t="s">
        <v>6</v>
      </c>
      <c r="D5" s="39"/>
      <c r="E5" s="39">
        <f t="shared" ref="E5:E28" si="0">D5*1.19</f>
        <v>0</v>
      </c>
      <c r="F5" s="39">
        <f>G5/1.19</f>
        <v>37815.126050420171</v>
      </c>
      <c r="G5" s="39">
        <v>45000</v>
      </c>
      <c r="H5" s="20">
        <f>I5/1.19</f>
        <v>41176.470588235294</v>
      </c>
      <c r="I5" s="21">
        <v>49000</v>
      </c>
      <c r="J5" s="46">
        <v>37815</v>
      </c>
      <c r="K5" s="58">
        <f>J5*1.19</f>
        <v>44999.85</v>
      </c>
      <c r="L5" s="72">
        <f>(G5+I5+K5)/3</f>
        <v>46333.283333333333</v>
      </c>
      <c r="M5" s="42">
        <f>200+64+110</f>
        <v>374</v>
      </c>
      <c r="N5" s="82">
        <f t="shared" ref="N5:N11" si="1">L5*M5</f>
        <v>17328647.966666665</v>
      </c>
      <c r="P5" s="98">
        <f>L5/1.19</f>
        <v>38935.532212885155</v>
      </c>
      <c r="Q5" s="98">
        <f>P5*19%</f>
        <v>7397.7511204481798</v>
      </c>
      <c r="R5" s="99">
        <f>P5+Q5</f>
        <v>46333.283333333333</v>
      </c>
    </row>
    <row r="6" spans="1:20" ht="19.5" customHeight="1" x14ac:dyDescent="0.25">
      <c r="A6" s="42">
        <v>2</v>
      </c>
      <c r="B6" s="52" t="s">
        <v>25</v>
      </c>
      <c r="C6" s="27" t="s">
        <v>6</v>
      </c>
      <c r="D6" s="39">
        <v>40336</v>
      </c>
      <c r="E6" s="39">
        <f t="shared" si="0"/>
        <v>47999.839999999997</v>
      </c>
      <c r="F6" s="39">
        <f t="shared" ref="F6:F28" si="2">G6/1.19</f>
        <v>37815.126050420171</v>
      </c>
      <c r="G6" s="39">
        <v>45000</v>
      </c>
      <c r="H6" s="20">
        <f t="shared" ref="H6:H28" si="3">I6/1.19</f>
        <v>33613.445378151264</v>
      </c>
      <c r="I6" s="21">
        <v>40000</v>
      </c>
      <c r="J6" s="46">
        <v>32353</v>
      </c>
      <c r="K6" s="58">
        <f t="shared" ref="K6:K28" si="4">J6*1.19</f>
        <v>38500.07</v>
      </c>
      <c r="L6" s="72">
        <f>(E6+G6+I6+K6)/4</f>
        <v>42874.977500000001</v>
      </c>
      <c r="M6" s="42">
        <f>60+88+50</f>
        <v>198</v>
      </c>
      <c r="N6" s="82">
        <f t="shared" si="1"/>
        <v>8489245.5449999999</v>
      </c>
      <c r="P6" s="98">
        <f t="shared" ref="P6:P28" si="5">L6/1.19</f>
        <v>36029.392857142862</v>
      </c>
      <c r="Q6" s="98">
        <f t="shared" ref="Q6:Q28" si="6">P6*19%</f>
        <v>6845.584642857144</v>
      </c>
      <c r="R6" s="99">
        <f t="shared" ref="R6:R28" si="7">P6+Q6</f>
        <v>42874.977500000008</v>
      </c>
    </row>
    <row r="7" spans="1:20" ht="20.25" customHeight="1" x14ac:dyDescent="0.25">
      <c r="A7" s="22">
        <v>3</v>
      </c>
      <c r="B7" s="52" t="s">
        <v>26</v>
      </c>
      <c r="C7" s="27" t="s">
        <v>6</v>
      </c>
      <c r="D7" s="39">
        <v>40336</v>
      </c>
      <c r="E7" s="39">
        <f t="shared" si="0"/>
        <v>47999.839999999997</v>
      </c>
      <c r="F7" s="39">
        <f t="shared" si="2"/>
        <v>45378.151260504201</v>
      </c>
      <c r="G7" s="39">
        <v>54000</v>
      </c>
      <c r="H7" s="20">
        <f t="shared" si="3"/>
        <v>32773.10924369748</v>
      </c>
      <c r="I7" s="21">
        <v>39000</v>
      </c>
      <c r="J7" s="46">
        <v>31513</v>
      </c>
      <c r="K7" s="58">
        <f t="shared" si="4"/>
        <v>37500.47</v>
      </c>
      <c r="L7" s="72">
        <f t="shared" ref="L7:L28" si="8">(E7+G7+I7+K7)/4</f>
        <v>44625.077499999999</v>
      </c>
      <c r="M7" s="42">
        <f>60+88+60+24</f>
        <v>232</v>
      </c>
      <c r="N7" s="82">
        <f t="shared" si="1"/>
        <v>10353017.98</v>
      </c>
      <c r="P7" s="98">
        <f t="shared" si="5"/>
        <v>37500.065126050424</v>
      </c>
      <c r="Q7" s="98">
        <f t="shared" si="6"/>
        <v>7125.0123739495803</v>
      </c>
      <c r="R7" s="99">
        <f t="shared" si="7"/>
        <v>44625.077500000007</v>
      </c>
    </row>
    <row r="8" spans="1:20" ht="20.25" customHeight="1" x14ac:dyDescent="0.25">
      <c r="A8" s="42">
        <v>4</v>
      </c>
      <c r="B8" s="31" t="s">
        <v>27</v>
      </c>
      <c r="C8" s="27" t="s">
        <v>6</v>
      </c>
      <c r="D8" s="39">
        <v>37815</v>
      </c>
      <c r="E8" s="39">
        <f t="shared" si="0"/>
        <v>44999.85</v>
      </c>
      <c r="F8" s="39">
        <f t="shared" si="2"/>
        <v>37815.126050420171</v>
      </c>
      <c r="G8" s="39">
        <v>45000</v>
      </c>
      <c r="H8" s="20">
        <f t="shared" si="3"/>
        <v>33613.445378151264</v>
      </c>
      <c r="I8" s="21">
        <v>40000</v>
      </c>
      <c r="J8" s="46">
        <v>32353</v>
      </c>
      <c r="K8" s="58">
        <f t="shared" si="4"/>
        <v>38500.07</v>
      </c>
      <c r="L8" s="72">
        <f t="shared" si="8"/>
        <v>42124.98</v>
      </c>
      <c r="M8" s="42">
        <f>60+88+120+50+32</f>
        <v>350</v>
      </c>
      <c r="N8" s="82">
        <f t="shared" si="1"/>
        <v>14743743.000000002</v>
      </c>
      <c r="P8" s="98">
        <f t="shared" si="5"/>
        <v>35399.142857142862</v>
      </c>
      <c r="Q8" s="98">
        <f t="shared" si="6"/>
        <v>6725.8371428571436</v>
      </c>
      <c r="R8" s="99">
        <f t="shared" si="7"/>
        <v>42124.98</v>
      </c>
      <c r="S8" s="19"/>
    </row>
    <row r="9" spans="1:20" ht="20.25" customHeight="1" x14ac:dyDescent="0.25">
      <c r="A9" s="42">
        <v>5</v>
      </c>
      <c r="B9" s="31" t="s">
        <v>28</v>
      </c>
      <c r="C9" s="27" t="s">
        <v>6</v>
      </c>
      <c r="D9" s="39">
        <v>37815</v>
      </c>
      <c r="E9" s="39">
        <f t="shared" si="0"/>
        <v>44999.85</v>
      </c>
      <c r="F9" s="39">
        <f t="shared" si="2"/>
        <v>37815.126050420171</v>
      </c>
      <c r="G9" s="39">
        <v>45000</v>
      </c>
      <c r="H9" s="20">
        <f t="shared" si="3"/>
        <v>33613.445378151264</v>
      </c>
      <c r="I9" s="21">
        <v>40000</v>
      </c>
      <c r="J9" s="46">
        <v>32773</v>
      </c>
      <c r="K9" s="58">
        <f t="shared" si="4"/>
        <v>38999.869999999995</v>
      </c>
      <c r="L9" s="72">
        <f t="shared" si="8"/>
        <v>42249.93</v>
      </c>
      <c r="M9" s="42">
        <f>60+88+60+40</f>
        <v>248</v>
      </c>
      <c r="N9" s="82">
        <f t="shared" si="1"/>
        <v>10477982.640000001</v>
      </c>
      <c r="P9" s="98">
        <f t="shared" si="5"/>
        <v>35504.142857142862</v>
      </c>
      <c r="Q9" s="98">
        <f t="shared" si="6"/>
        <v>6745.7871428571443</v>
      </c>
      <c r="R9" s="99">
        <f t="shared" si="7"/>
        <v>42249.930000000008</v>
      </c>
      <c r="S9" s="19"/>
    </row>
    <row r="10" spans="1:20" ht="24.75" customHeight="1" x14ac:dyDescent="0.25">
      <c r="A10" s="42">
        <v>6</v>
      </c>
      <c r="B10" s="31" t="s">
        <v>38</v>
      </c>
      <c r="C10" s="27" t="s">
        <v>6</v>
      </c>
      <c r="D10" s="39">
        <v>69748</v>
      </c>
      <c r="E10" s="39">
        <f t="shared" si="0"/>
        <v>83000.12</v>
      </c>
      <c r="F10" s="39">
        <f t="shared" si="2"/>
        <v>147058.82352941178</v>
      </c>
      <c r="G10" s="39">
        <v>175000</v>
      </c>
      <c r="H10" s="20">
        <f t="shared" si="3"/>
        <v>125210.08403361346</v>
      </c>
      <c r="I10" s="21">
        <v>149000</v>
      </c>
      <c r="J10" s="46">
        <v>113445</v>
      </c>
      <c r="K10" s="58">
        <f t="shared" si="4"/>
        <v>134999.54999999999</v>
      </c>
      <c r="L10" s="72">
        <f t="shared" si="8"/>
        <v>135499.91749999998</v>
      </c>
      <c r="M10" s="42">
        <f>60+44+10+10</f>
        <v>124</v>
      </c>
      <c r="N10" s="82">
        <f t="shared" si="1"/>
        <v>16801989.769999996</v>
      </c>
      <c r="P10" s="98">
        <f t="shared" si="5"/>
        <v>113865.4768907563</v>
      </c>
      <c r="Q10" s="98">
        <f t="shared" si="6"/>
        <v>21634.440609243698</v>
      </c>
      <c r="R10" s="99">
        <f t="shared" si="7"/>
        <v>135499.91749999998</v>
      </c>
    </row>
    <row r="11" spans="1:20" ht="36" customHeight="1" x14ac:dyDescent="0.25">
      <c r="A11" s="42">
        <v>7</v>
      </c>
      <c r="B11" s="31" t="s">
        <v>29</v>
      </c>
      <c r="C11" s="27" t="s">
        <v>6</v>
      </c>
      <c r="D11" s="39">
        <v>36135</v>
      </c>
      <c r="E11" s="39">
        <f t="shared" si="0"/>
        <v>43000.65</v>
      </c>
      <c r="F11" s="39">
        <f t="shared" si="2"/>
        <v>33613.445378151264</v>
      </c>
      <c r="G11" s="39">
        <v>40000</v>
      </c>
      <c r="H11" s="20">
        <f t="shared" si="3"/>
        <v>41176.470588235294</v>
      </c>
      <c r="I11" s="21">
        <v>49000</v>
      </c>
      <c r="J11" s="46">
        <v>31933</v>
      </c>
      <c r="K11" s="58">
        <f t="shared" si="4"/>
        <v>38000.269999999997</v>
      </c>
      <c r="L11" s="72">
        <f t="shared" si="8"/>
        <v>42500.229999999996</v>
      </c>
      <c r="M11" s="42">
        <f>60+66+40</f>
        <v>166</v>
      </c>
      <c r="N11" s="82">
        <f t="shared" si="1"/>
        <v>7055038.1799999997</v>
      </c>
      <c r="P11" s="98">
        <f t="shared" si="5"/>
        <v>35714.478991596639</v>
      </c>
      <c r="Q11" s="98">
        <f t="shared" si="6"/>
        <v>6785.751008403362</v>
      </c>
      <c r="R11" s="99">
        <f t="shared" si="7"/>
        <v>42500.23</v>
      </c>
    </row>
    <row r="12" spans="1:20" ht="30.75" customHeight="1" x14ac:dyDescent="0.25">
      <c r="A12" s="42">
        <v>8</v>
      </c>
      <c r="B12" s="31" t="s">
        <v>20</v>
      </c>
      <c r="C12" s="27" t="s">
        <v>6</v>
      </c>
      <c r="D12" s="39">
        <v>23529</v>
      </c>
      <c r="E12" s="39">
        <f t="shared" si="0"/>
        <v>27999.51</v>
      </c>
      <c r="F12" s="39">
        <f t="shared" si="2"/>
        <v>37815.126050420171</v>
      </c>
      <c r="G12" s="39">
        <v>45000</v>
      </c>
      <c r="H12" s="20">
        <f t="shared" si="3"/>
        <v>37815.126050420171</v>
      </c>
      <c r="I12" s="21">
        <v>45000</v>
      </c>
      <c r="J12" s="46">
        <v>34454</v>
      </c>
      <c r="K12" s="58">
        <f t="shared" si="4"/>
        <v>41000.259999999995</v>
      </c>
      <c r="L12" s="72">
        <f t="shared" si="8"/>
        <v>39749.942499999997</v>
      </c>
      <c r="M12" s="42">
        <f>60+66+40</f>
        <v>166</v>
      </c>
      <c r="N12" s="82">
        <f>L12*M12</f>
        <v>6598490.4549999991</v>
      </c>
      <c r="P12" s="98">
        <f t="shared" si="5"/>
        <v>33403.313025210082</v>
      </c>
      <c r="Q12" s="98">
        <f t="shared" si="6"/>
        <v>6346.6294747899155</v>
      </c>
      <c r="R12" s="99">
        <f t="shared" si="7"/>
        <v>39749.942499999997</v>
      </c>
    </row>
    <row r="13" spans="1:20" ht="27.75" customHeight="1" x14ac:dyDescent="0.25">
      <c r="A13" s="42">
        <v>9</v>
      </c>
      <c r="B13" s="31" t="s">
        <v>30</v>
      </c>
      <c r="C13" s="27" t="s">
        <v>6</v>
      </c>
      <c r="D13" s="39">
        <v>18487</v>
      </c>
      <c r="E13" s="39">
        <f t="shared" si="0"/>
        <v>21999.53</v>
      </c>
      <c r="F13" s="39">
        <f t="shared" si="2"/>
        <v>12605.042016806723</v>
      </c>
      <c r="G13" s="39">
        <v>15000</v>
      </c>
      <c r="H13" s="20">
        <f t="shared" si="3"/>
        <v>15042.01680672269</v>
      </c>
      <c r="I13" s="21">
        <v>17900</v>
      </c>
      <c r="J13" s="46">
        <v>12605</v>
      </c>
      <c r="K13" s="58">
        <f t="shared" si="4"/>
        <v>14999.949999999999</v>
      </c>
      <c r="L13" s="72">
        <f t="shared" si="8"/>
        <v>17474.87</v>
      </c>
      <c r="M13" s="42">
        <f>60+66+40</f>
        <v>166</v>
      </c>
      <c r="N13" s="82">
        <f t="shared" ref="N13:N24" si="9">L13*M13</f>
        <v>2900828.42</v>
      </c>
      <c r="P13" s="98">
        <f t="shared" si="5"/>
        <v>14684.764705882353</v>
      </c>
      <c r="Q13" s="98">
        <f t="shared" si="6"/>
        <v>2790.1052941176472</v>
      </c>
      <c r="R13" s="99">
        <f t="shared" si="7"/>
        <v>17474.87</v>
      </c>
    </row>
    <row r="14" spans="1:20" ht="32.25" customHeight="1" x14ac:dyDescent="0.25">
      <c r="A14" s="42">
        <v>10</v>
      </c>
      <c r="B14" s="43" t="s">
        <v>11</v>
      </c>
      <c r="C14" s="27" t="s">
        <v>6</v>
      </c>
      <c r="D14" s="39">
        <v>10924</v>
      </c>
      <c r="E14" s="39">
        <f t="shared" si="0"/>
        <v>12999.56</v>
      </c>
      <c r="F14" s="39">
        <f t="shared" si="2"/>
        <v>12605.042016806723</v>
      </c>
      <c r="G14" s="39">
        <v>15000</v>
      </c>
      <c r="H14" s="20">
        <f t="shared" si="3"/>
        <v>14201.680672268909</v>
      </c>
      <c r="I14" s="21">
        <v>16900</v>
      </c>
      <c r="J14" s="46">
        <v>12605</v>
      </c>
      <c r="K14" s="58">
        <f t="shared" si="4"/>
        <v>14999.949999999999</v>
      </c>
      <c r="L14" s="72">
        <f t="shared" si="8"/>
        <v>14974.877499999999</v>
      </c>
      <c r="M14" s="66">
        <f>600+414+400</f>
        <v>1414</v>
      </c>
      <c r="N14" s="82">
        <f t="shared" si="9"/>
        <v>21174476.784999996</v>
      </c>
      <c r="O14" s="19"/>
      <c r="P14" s="98">
        <f t="shared" si="5"/>
        <v>12583.930672268907</v>
      </c>
      <c r="Q14" s="98">
        <f t="shared" si="6"/>
        <v>2390.9468277310925</v>
      </c>
      <c r="R14" s="99">
        <f t="shared" si="7"/>
        <v>14974.877499999999</v>
      </c>
    </row>
    <row r="15" spans="1:20" ht="16.5" customHeight="1" x14ac:dyDescent="0.25">
      <c r="A15" s="42">
        <v>11</v>
      </c>
      <c r="B15" s="31" t="s">
        <v>18</v>
      </c>
      <c r="C15" s="27" t="s">
        <v>6</v>
      </c>
      <c r="D15" s="39">
        <v>32773</v>
      </c>
      <c r="E15" s="39">
        <f t="shared" si="0"/>
        <v>38999.869999999995</v>
      </c>
      <c r="F15" s="39">
        <f t="shared" si="2"/>
        <v>54621.848739495799</v>
      </c>
      <c r="G15" s="39">
        <v>65000</v>
      </c>
      <c r="H15" s="20">
        <f t="shared" si="3"/>
        <v>32773.10924369748</v>
      </c>
      <c r="I15" s="21">
        <v>39000</v>
      </c>
      <c r="J15" s="46">
        <v>29412</v>
      </c>
      <c r="K15" s="58">
        <f t="shared" si="4"/>
        <v>35000.28</v>
      </c>
      <c r="L15" s="72">
        <f t="shared" si="8"/>
        <v>44500.037499999999</v>
      </c>
      <c r="M15" s="42">
        <f>60+44+30</f>
        <v>134</v>
      </c>
      <c r="N15" s="82">
        <f t="shared" si="9"/>
        <v>5963005.0249999994</v>
      </c>
      <c r="P15" s="98">
        <f t="shared" si="5"/>
        <v>37394.98949579832</v>
      </c>
      <c r="Q15" s="98">
        <f t="shared" si="6"/>
        <v>7105.0480042016807</v>
      </c>
      <c r="R15" s="99">
        <f t="shared" si="7"/>
        <v>44500.037499999999</v>
      </c>
    </row>
    <row r="16" spans="1:20" ht="18.75" customHeight="1" x14ac:dyDescent="0.25">
      <c r="A16" s="42">
        <v>12</v>
      </c>
      <c r="B16" s="31" t="s">
        <v>12</v>
      </c>
      <c r="C16" s="27" t="s">
        <v>6</v>
      </c>
      <c r="D16" s="39">
        <v>27731</v>
      </c>
      <c r="E16" s="39">
        <f t="shared" si="0"/>
        <v>32999.89</v>
      </c>
      <c r="F16" s="39">
        <f t="shared" si="2"/>
        <v>15126.050420168069</v>
      </c>
      <c r="G16" s="39">
        <v>18000</v>
      </c>
      <c r="H16" s="20">
        <f t="shared" si="3"/>
        <v>19243.697478991598</v>
      </c>
      <c r="I16" s="21">
        <v>22900</v>
      </c>
      <c r="J16" s="46">
        <v>16807</v>
      </c>
      <c r="K16" s="58">
        <f t="shared" si="4"/>
        <v>20000.329999999998</v>
      </c>
      <c r="L16" s="72">
        <f t="shared" si="8"/>
        <v>23475.055</v>
      </c>
      <c r="M16" s="67">
        <f>60+66+30</f>
        <v>156</v>
      </c>
      <c r="N16" s="82">
        <f t="shared" si="9"/>
        <v>3662108.58</v>
      </c>
      <c r="P16" s="98">
        <f t="shared" si="5"/>
        <v>19726.936974789918</v>
      </c>
      <c r="Q16" s="98">
        <f t="shared" si="6"/>
        <v>3748.1180252100844</v>
      </c>
      <c r="R16" s="99">
        <f t="shared" si="7"/>
        <v>23475.055000000004</v>
      </c>
    </row>
    <row r="17" spans="1:24" ht="28.5" customHeight="1" x14ac:dyDescent="0.25">
      <c r="A17" s="42">
        <v>13</v>
      </c>
      <c r="B17" s="31" t="s">
        <v>24</v>
      </c>
      <c r="C17" s="27" t="s">
        <v>6</v>
      </c>
      <c r="D17" s="39">
        <v>334454</v>
      </c>
      <c r="E17" s="39">
        <f t="shared" si="0"/>
        <v>398000.26</v>
      </c>
      <c r="F17" s="39">
        <f t="shared" si="2"/>
        <v>571428.57142857148</v>
      </c>
      <c r="G17" s="39">
        <v>680000</v>
      </c>
      <c r="H17" s="20">
        <f t="shared" si="3"/>
        <v>361344.53781512607</v>
      </c>
      <c r="I17" s="21">
        <v>430000</v>
      </c>
      <c r="J17" s="46">
        <v>361345</v>
      </c>
      <c r="K17" s="58">
        <f t="shared" si="4"/>
        <v>430000.55</v>
      </c>
      <c r="L17" s="72">
        <f t="shared" si="8"/>
        <v>484500.20250000001</v>
      </c>
      <c r="M17" s="42">
        <v>22</v>
      </c>
      <c r="N17" s="82">
        <f t="shared" si="9"/>
        <v>10659004.455</v>
      </c>
      <c r="P17" s="98">
        <f t="shared" si="5"/>
        <v>407143.02731092437</v>
      </c>
      <c r="Q17" s="98">
        <f t="shared" si="6"/>
        <v>77357.175189075628</v>
      </c>
      <c r="R17" s="99">
        <f t="shared" si="7"/>
        <v>484500.20250000001</v>
      </c>
    </row>
    <row r="18" spans="1:24" ht="25.5" customHeight="1" x14ac:dyDescent="0.25">
      <c r="A18" s="42">
        <v>14</v>
      </c>
      <c r="B18" s="31" t="s">
        <v>31</v>
      </c>
      <c r="C18" s="27" t="s">
        <v>6</v>
      </c>
      <c r="D18" s="39">
        <v>159664</v>
      </c>
      <c r="E18" s="39">
        <f t="shared" si="0"/>
        <v>190000.16</v>
      </c>
      <c r="F18" s="39">
        <f t="shared" si="2"/>
        <v>226890.75630252101</v>
      </c>
      <c r="G18" s="39">
        <v>270000</v>
      </c>
      <c r="H18" s="20">
        <f t="shared" si="3"/>
        <v>378151.26050420169</v>
      </c>
      <c r="I18" s="60">
        <v>450000</v>
      </c>
      <c r="J18" s="46">
        <v>369748</v>
      </c>
      <c r="K18" s="58">
        <f t="shared" si="4"/>
        <v>440000.12</v>
      </c>
      <c r="L18" s="72">
        <f t="shared" si="8"/>
        <v>337500.07</v>
      </c>
      <c r="M18" s="42">
        <v>22</v>
      </c>
      <c r="N18" s="82">
        <f t="shared" si="9"/>
        <v>7425001.54</v>
      </c>
      <c r="P18" s="98">
        <f t="shared" si="5"/>
        <v>283613.50420168071</v>
      </c>
      <c r="Q18" s="98">
        <f t="shared" si="6"/>
        <v>53886.565798319338</v>
      </c>
      <c r="R18" s="99">
        <f t="shared" si="7"/>
        <v>337500.07000000007</v>
      </c>
    </row>
    <row r="19" spans="1:24" ht="20.25" customHeight="1" x14ac:dyDescent="0.25">
      <c r="A19" s="42">
        <v>15</v>
      </c>
      <c r="B19" s="43" t="s">
        <v>21</v>
      </c>
      <c r="C19" s="27" t="s">
        <v>6</v>
      </c>
      <c r="D19" s="40"/>
      <c r="E19" s="39">
        <f t="shared" si="0"/>
        <v>0</v>
      </c>
      <c r="F19" s="39">
        <f t="shared" si="2"/>
        <v>0</v>
      </c>
      <c r="G19" s="39"/>
      <c r="H19" s="20">
        <f t="shared" si="3"/>
        <v>0</v>
      </c>
      <c r="I19" s="26"/>
      <c r="J19" s="46">
        <v>1008403</v>
      </c>
      <c r="K19" s="58">
        <f t="shared" si="4"/>
        <v>1199999.5699999998</v>
      </c>
      <c r="L19" s="72">
        <f>K19</f>
        <v>1199999.5699999998</v>
      </c>
      <c r="M19" s="42">
        <f>10+22</f>
        <v>32</v>
      </c>
      <c r="N19" s="82">
        <f t="shared" si="9"/>
        <v>38399986.239999995</v>
      </c>
      <c r="P19" s="98">
        <f t="shared" si="5"/>
        <v>1008402.9999999999</v>
      </c>
      <c r="Q19" s="98">
        <f t="shared" si="6"/>
        <v>191596.56999999998</v>
      </c>
      <c r="R19" s="99">
        <f t="shared" si="7"/>
        <v>1199999.5699999998</v>
      </c>
    </row>
    <row r="20" spans="1:24" ht="21.75" customHeight="1" x14ac:dyDescent="0.25">
      <c r="A20" s="59">
        <v>16</v>
      </c>
      <c r="B20" s="43" t="s">
        <v>32</v>
      </c>
      <c r="C20" s="27" t="s">
        <v>6</v>
      </c>
      <c r="D20" s="47">
        <v>2773</v>
      </c>
      <c r="E20" s="39">
        <f t="shared" si="0"/>
        <v>3299.87</v>
      </c>
      <c r="F20" s="39">
        <f t="shared" si="2"/>
        <v>2521.0084033613448</v>
      </c>
      <c r="G20" s="39">
        <v>3000</v>
      </c>
      <c r="H20" s="20">
        <f t="shared" si="3"/>
        <v>1680.6722689075632</v>
      </c>
      <c r="I20" s="21">
        <v>2000</v>
      </c>
      <c r="J20" s="46">
        <v>1513</v>
      </c>
      <c r="K20" s="58">
        <f t="shared" si="4"/>
        <v>1800.47</v>
      </c>
      <c r="L20" s="72">
        <f t="shared" si="8"/>
        <v>2525.0849999999996</v>
      </c>
      <c r="M20" s="42">
        <f>400+300</f>
        <v>700</v>
      </c>
      <c r="N20" s="82">
        <f t="shared" si="9"/>
        <v>1767559.4999999998</v>
      </c>
      <c r="P20" s="98">
        <f t="shared" si="5"/>
        <v>2121.9201680672268</v>
      </c>
      <c r="Q20" s="98">
        <f t="shared" si="6"/>
        <v>403.1648319327731</v>
      </c>
      <c r="R20" s="99">
        <f t="shared" si="7"/>
        <v>2525.085</v>
      </c>
    </row>
    <row r="21" spans="1:24" ht="22.5" customHeight="1" x14ac:dyDescent="0.25">
      <c r="A21" s="59">
        <v>17</v>
      </c>
      <c r="B21" s="43" t="s">
        <v>37</v>
      </c>
      <c r="C21" s="27" t="s">
        <v>6</v>
      </c>
      <c r="D21" s="47">
        <v>3782</v>
      </c>
      <c r="E21" s="39">
        <f t="shared" si="0"/>
        <v>4500.58</v>
      </c>
      <c r="F21" s="39">
        <f t="shared" si="2"/>
        <v>2941.1764705882356</v>
      </c>
      <c r="G21" s="39">
        <v>3500</v>
      </c>
      <c r="H21" s="20">
        <f t="shared" si="3"/>
        <v>2941.1764705882356</v>
      </c>
      <c r="I21" s="54">
        <v>3500</v>
      </c>
      <c r="J21" s="46">
        <v>2521</v>
      </c>
      <c r="K21" s="58">
        <f t="shared" si="4"/>
        <v>2999.99</v>
      </c>
      <c r="L21" s="72">
        <f t="shared" si="8"/>
        <v>3625.1424999999999</v>
      </c>
      <c r="M21" s="68">
        <f>590+270</f>
        <v>860</v>
      </c>
      <c r="N21" s="82">
        <f t="shared" si="9"/>
        <v>3117622.55</v>
      </c>
      <c r="P21" s="98">
        <f t="shared" si="5"/>
        <v>3046.3382352941176</v>
      </c>
      <c r="Q21" s="98">
        <f t="shared" si="6"/>
        <v>578.80426470588236</v>
      </c>
      <c r="R21" s="99">
        <f t="shared" si="7"/>
        <v>3625.1424999999999</v>
      </c>
    </row>
    <row r="22" spans="1:24" ht="27.75" customHeight="1" x14ac:dyDescent="0.25">
      <c r="A22" s="48">
        <v>18</v>
      </c>
      <c r="B22" s="31" t="s">
        <v>33</v>
      </c>
      <c r="C22" s="27" t="s">
        <v>6</v>
      </c>
      <c r="D22" s="47">
        <v>242017</v>
      </c>
      <c r="E22" s="39">
        <f t="shared" si="0"/>
        <v>288000.23</v>
      </c>
      <c r="F22" s="39">
        <f t="shared" si="2"/>
        <v>411764.70588235295</v>
      </c>
      <c r="G22" s="39">
        <v>490000</v>
      </c>
      <c r="H22" s="20">
        <f t="shared" si="3"/>
        <v>235294.11764705883</v>
      </c>
      <c r="I22" s="21">
        <v>280000</v>
      </c>
      <c r="J22" s="46">
        <v>218487</v>
      </c>
      <c r="K22" s="58">
        <f t="shared" si="4"/>
        <v>259999.53</v>
      </c>
      <c r="L22" s="72">
        <f t="shared" si="8"/>
        <v>329499.94</v>
      </c>
      <c r="M22" s="42">
        <v>30</v>
      </c>
      <c r="N22" s="82">
        <f t="shared" si="9"/>
        <v>9884998.1999999993</v>
      </c>
      <c r="P22" s="98">
        <f t="shared" si="5"/>
        <v>276890.70588235295</v>
      </c>
      <c r="Q22" s="98">
        <f t="shared" si="6"/>
        <v>52609.234117647058</v>
      </c>
      <c r="R22" s="99">
        <f t="shared" si="7"/>
        <v>329499.94</v>
      </c>
    </row>
    <row r="23" spans="1:24" ht="41.25" customHeight="1" x14ac:dyDescent="0.25">
      <c r="A23" s="59">
        <v>19</v>
      </c>
      <c r="B23" s="33" t="s">
        <v>13</v>
      </c>
      <c r="C23" s="27" t="s">
        <v>6</v>
      </c>
      <c r="D23" s="47">
        <v>5042</v>
      </c>
      <c r="E23" s="39">
        <f t="shared" si="0"/>
        <v>5999.98</v>
      </c>
      <c r="F23" s="39">
        <f t="shared" si="2"/>
        <v>5042.0168067226896</v>
      </c>
      <c r="G23" s="39">
        <v>6000</v>
      </c>
      <c r="H23" s="20">
        <f t="shared" si="3"/>
        <v>8403.361344537816</v>
      </c>
      <c r="I23" s="21">
        <v>10000</v>
      </c>
      <c r="J23" s="46">
        <v>4622</v>
      </c>
      <c r="K23" s="58">
        <f t="shared" si="4"/>
        <v>5500.1799999999994</v>
      </c>
      <c r="L23" s="72">
        <f t="shared" si="8"/>
        <v>6875.04</v>
      </c>
      <c r="M23" s="42">
        <f>200+200</f>
        <v>400</v>
      </c>
      <c r="N23" s="82">
        <f t="shared" si="9"/>
        <v>2750016</v>
      </c>
      <c r="P23" s="98">
        <f t="shared" si="5"/>
        <v>5777.3445378151264</v>
      </c>
      <c r="Q23" s="98">
        <f t="shared" si="6"/>
        <v>1097.695462184874</v>
      </c>
      <c r="R23" s="99">
        <f t="shared" si="7"/>
        <v>6875.0400000000009</v>
      </c>
    </row>
    <row r="24" spans="1:24" ht="30.75" customHeight="1" x14ac:dyDescent="0.25">
      <c r="A24" s="59">
        <v>20</v>
      </c>
      <c r="B24" s="31" t="s">
        <v>36</v>
      </c>
      <c r="C24" s="27" t="s">
        <v>6</v>
      </c>
      <c r="D24" s="47">
        <v>126050</v>
      </c>
      <c r="E24" s="39">
        <f t="shared" si="0"/>
        <v>149999.5</v>
      </c>
      <c r="F24" s="39">
        <f t="shared" si="2"/>
        <v>176470.58823529413</v>
      </c>
      <c r="G24" s="39">
        <v>210000</v>
      </c>
      <c r="H24" s="20">
        <f t="shared" si="3"/>
        <v>125210.08403361346</v>
      </c>
      <c r="I24" s="21">
        <v>149000</v>
      </c>
      <c r="J24" s="46">
        <v>109244</v>
      </c>
      <c r="K24" s="58">
        <f t="shared" si="4"/>
        <v>130000.36</v>
      </c>
      <c r="L24" s="72">
        <f t="shared" si="8"/>
        <v>159749.965</v>
      </c>
      <c r="M24" s="42">
        <f>60+20</f>
        <v>80</v>
      </c>
      <c r="N24" s="82">
        <f t="shared" si="9"/>
        <v>12779997.199999999</v>
      </c>
      <c r="P24" s="98">
        <f t="shared" si="5"/>
        <v>134243.66806722688</v>
      </c>
      <c r="Q24" s="98">
        <f t="shared" si="6"/>
        <v>25506.296932773108</v>
      </c>
      <c r="R24" s="99">
        <f t="shared" si="7"/>
        <v>159749.965</v>
      </c>
    </row>
    <row r="25" spans="1:24" ht="40.5" customHeight="1" x14ac:dyDescent="0.25">
      <c r="A25" s="59">
        <v>21</v>
      </c>
      <c r="B25" s="31" t="s">
        <v>23</v>
      </c>
      <c r="C25" s="27" t="s">
        <v>6</v>
      </c>
      <c r="D25" s="47">
        <v>31933</v>
      </c>
      <c r="E25" s="39">
        <f t="shared" si="0"/>
        <v>38000.269999999997</v>
      </c>
      <c r="F25" s="39">
        <f t="shared" si="2"/>
        <v>12605.042016806723</v>
      </c>
      <c r="G25" s="39">
        <v>15000</v>
      </c>
      <c r="H25" s="20">
        <f t="shared" si="3"/>
        <v>15126.050420168069</v>
      </c>
      <c r="I25" s="54">
        <v>18000</v>
      </c>
      <c r="J25" s="46">
        <v>15126</v>
      </c>
      <c r="K25" s="58">
        <f t="shared" si="4"/>
        <v>17999.939999999999</v>
      </c>
      <c r="L25" s="72">
        <f t="shared" si="8"/>
        <v>22250.052499999998</v>
      </c>
      <c r="M25" s="42">
        <f>60+30</f>
        <v>90</v>
      </c>
      <c r="N25" s="82">
        <f>L25*M25</f>
        <v>2002504.7249999999</v>
      </c>
      <c r="P25" s="98">
        <f t="shared" si="5"/>
        <v>18697.523109243695</v>
      </c>
      <c r="Q25" s="98">
        <f t="shared" si="6"/>
        <v>3552.5293907563023</v>
      </c>
      <c r="R25" s="99">
        <f t="shared" si="7"/>
        <v>22250.052499999998</v>
      </c>
    </row>
    <row r="26" spans="1:24" ht="29.25" customHeight="1" x14ac:dyDescent="0.25">
      <c r="A26" s="59">
        <v>22</v>
      </c>
      <c r="B26" s="31" t="s">
        <v>22</v>
      </c>
      <c r="C26" s="27" t="s">
        <v>6</v>
      </c>
      <c r="D26" s="47">
        <v>0</v>
      </c>
      <c r="E26" s="39">
        <f t="shared" si="0"/>
        <v>0</v>
      </c>
      <c r="F26" s="39">
        <f t="shared" si="2"/>
        <v>54621.848739495799</v>
      </c>
      <c r="G26" s="39">
        <v>65000</v>
      </c>
      <c r="H26" s="20">
        <f t="shared" si="3"/>
        <v>54621.848739495799</v>
      </c>
      <c r="I26" s="54">
        <v>65000</v>
      </c>
      <c r="J26" s="46">
        <v>54622</v>
      </c>
      <c r="K26" s="58">
        <f t="shared" si="4"/>
        <v>65000.18</v>
      </c>
      <c r="L26" s="72">
        <f>(G26+I26+K26)/3</f>
        <v>65000.06</v>
      </c>
      <c r="M26" s="42">
        <v>60</v>
      </c>
      <c r="N26" s="82">
        <f t="shared" ref="N26:N28" si="10">L26*M26</f>
        <v>3900003.5999999996</v>
      </c>
      <c r="P26" s="98">
        <f t="shared" si="5"/>
        <v>54621.899159663866</v>
      </c>
      <c r="Q26" s="98">
        <f t="shared" si="6"/>
        <v>10378.160840336135</v>
      </c>
      <c r="R26" s="99">
        <f t="shared" si="7"/>
        <v>65000.06</v>
      </c>
    </row>
    <row r="27" spans="1:24" ht="29.25" customHeight="1" x14ac:dyDescent="0.25">
      <c r="A27" s="59">
        <v>23</v>
      </c>
      <c r="B27" s="31" t="s">
        <v>14</v>
      </c>
      <c r="C27" s="27" t="s">
        <v>6</v>
      </c>
      <c r="D27" s="47">
        <v>57143</v>
      </c>
      <c r="E27" s="39">
        <f t="shared" si="0"/>
        <v>68000.17</v>
      </c>
      <c r="F27" s="39">
        <f t="shared" si="2"/>
        <v>77310.924369747896</v>
      </c>
      <c r="G27" s="39">
        <v>92000</v>
      </c>
      <c r="H27" s="20">
        <f t="shared" si="3"/>
        <v>42857.142857142862</v>
      </c>
      <c r="I27" s="55">
        <v>51000</v>
      </c>
      <c r="J27" s="46">
        <v>37815</v>
      </c>
      <c r="K27" s="58">
        <f t="shared" si="4"/>
        <v>44999.85</v>
      </c>
      <c r="L27" s="72">
        <f t="shared" si="8"/>
        <v>64000.004999999997</v>
      </c>
      <c r="M27" s="42">
        <f>50+20</f>
        <v>70</v>
      </c>
      <c r="N27" s="82">
        <f t="shared" si="10"/>
        <v>4480000.3499999996</v>
      </c>
      <c r="P27" s="98">
        <f t="shared" si="5"/>
        <v>53781.516806722691</v>
      </c>
      <c r="Q27" s="98">
        <f t="shared" si="6"/>
        <v>10218.488193277311</v>
      </c>
      <c r="R27" s="99">
        <f t="shared" si="7"/>
        <v>64000.005000000005</v>
      </c>
    </row>
    <row r="28" spans="1:24" ht="30.75" customHeight="1" x14ac:dyDescent="0.25">
      <c r="A28" s="61">
        <v>24</v>
      </c>
      <c r="B28" s="44" t="s">
        <v>40</v>
      </c>
      <c r="C28" s="27" t="s">
        <v>6</v>
      </c>
      <c r="D28" s="57">
        <v>1252101</v>
      </c>
      <c r="E28" s="39">
        <f t="shared" si="0"/>
        <v>1490000.19</v>
      </c>
      <c r="F28" s="39">
        <f t="shared" si="2"/>
        <v>1050420.1680672269</v>
      </c>
      <c r="G28" s="39">
        <v>1250000</v>
      </c>
      <c r="H28" s="20">
        <f t="shared" si="3"/>
        <v>1050420.1680672269</v>
      </c>
      <c r="I28" s="56">
        <v>1250000</v>
      </c>
      <c r="J28" s="46">
        <v>966387</v>
      </c>
      <c r="K28" s="58">
        <f t="shared" si="4"/>
        <v>1150000.53</v>
      </c>
      <c r="L28" s="72">
        <f t="shared" si="8"/>
        <v>1285000.18</v>
      </c>
      <c r="M28" s="22">
        <v>2</v>
      </c>
      <c r="N28" s="82">
        <f t="shared" si="10"/>
        <v>2570000.36</v>
      </c>
      <c r="P28" s="98">
        <f t="shared" si="5"/>
        <v>1079832.0840336133</v>
      </c>
      <c r="Q28" s="98">
        <f t="shared" si="6"/>
        <v>205168.09596638652</v>
      </c>
      <c r="R28" s="99">
        <f t="shared" si="7"/>
        <v>1285000.18</v>
      </c>
    </row>
    <row r="29" spans="1:24" ht="18" customHeight="1" x14ac:dyDescent="0.25">
      <c r="A29" s="45"/>
      <c r="B29" s="94"/>
      <c r="C29" s="10"/>
      <c r="D29" s="3"/>
      <c r="E29" s="29"/>
      <c r="F29" s="3"/>
      <c r="G29" s="34"/>
      <c r="H29" s="34"/>
      <c r="I29" s="4"/>
      <c r="J29" s="3"/>
      <c r="K29" s="29"/>
      <c r="L29" s="75"/>
      <c r="M29" s="70" t="s">
        <v>41</v>
      </c>
      <c r="N29" s="83">
        <f>SUM(N5:N28)</f>
        <v>225285269.06666663</v>
      </c>
      <c r="P29" s="51"/>
      <c r="R29" s="51"/>
      <c r="W29" s="36"/>
    </row>
    <row r="30" spans="1:24" ht="15.75" customHeight="1" x14ac:dyDescent="0.25">
      <c r="A30" s="9"/>
      <c r="B30" s="95" t="s">
        <v>10</v>
      </c>
      <c r="C30" s="10"/>
      <c r="D30" s="4"/>
      <c r="J30" s="4"/>
      <c r="K30" s="4"/>
      <c r="W30" s="36"/>
    </row>
    <row r="31" spans="1:24" x14ac:dyDescent="0.25">
      <c r="A31" s="8"/>
      <c r="B31" s="95" t="s">
        <v>9</v>
      </c>
      <c r="C31" s="10"/>
      <c r="D31" s="4"/>
      <c r="I31" s="19"/>
      <c r="J31" s="4"/>
      <c r="K31" s="4"/>
      <c r="S31" s="19"/>
      <c r="W31" s="36"/>
    </row>
    <row r="32" spans="1:24" x14ac:dyDescent="0.25">
      <c r="A32" s="8"/>
      <c r="C32" s="10"/>
      <c r="D32" s="4"/>
      <c r="J32" s="4"/>
      <c r="K32" s="4"/>
      <c r="W32" s="7"/>
      <c r="X32" s="7"/>
    </row>
    <row r="33" spans="1:11" x14ac:dyDescent="0.25">
      <c r="A33" s="8"/>
      <c r="C33" s="10"/>
      <c r="D33" s="4"/>
      <c r="J33" s="4"/>
      <c r="K33" s="4"/>
    </row>
    <row r="34" spans="1:11" x14ac:dyDescent="0.25">
      <c r="A34" s="8"/>
      <c r="B34" s="50"/>
      <c r="C34" s="41"/>
      <c r="D34" s="4"/>
      <c r="J34" s="4"/>
      <c r="K34" s="4"/>
    </row>
    <row r="35" spans="1:11" x14ac:dyDescent="0.25">
      <c r="A35" s="10"/>
      <c r="B35" s="11"/>
      <c r="C35" s="8"/>
      <c r="D35" s="4"/>
      <c r="J35" s="36"/>
      <c r="K35" s="4"/>
    </row>
    <row r="36" spans="1:11" x14ac:dyDescent="0.25">
      <c r="A36" s="8"/>
      <c r="B36" s="11"/>
      <c r="C36" s="8"/>
      <c r="D36" s="4"/>
      <c r="J36" s="23"/>
      <c r="K36" s="4"/>
    </row>
    <row r="37" spans="1:11" x14ac:dyDescent="0.25">
      <c r="A37" s="8"/>
      <c r="B37" s="35"/>
      <c r="C37" s="8"/>
      <c r="D37" s="4"/>
      <c r="J37" s="23"/>
      <c r="K37" s="4"/>
    </row>
    <row r="38" spans="1:11" x14ac:dyDescent="0.25">
      <c r="A38" s="10"/>
      <c r="B38" s="35"/>
      <c r="C38" s="8"/>
      <c r="D38" s="4"/>
      <c r="J38" s="38"/>
      <c r="K38" s="4"/>
    </row>
    <row r="39" spans="1:11" x14ac:dyDescent="0.25">
      <c r="A39" s="10"/>
      <c r="B39" s="35"/>
      <c r="C39" s="8"/>
      <c r="D39" s="4"/>
      <c r="J39" s="23"/>
      <c r="K39" s="4"/>
    </row>
    <row r="40" spans="1:11" x14ac:dyDescent="0.25">
      <c r="A40" s="10"/>
      <c r="B40" s="97"/>
      <c r="C40" s="8"/>
      <c r="D40" s="4"/>
      <c r="J40" s="38"/>
      <c r="K40" s="4"/>
    </row>
    <row r="41" spans="1:11" x14ac:dyDescent="0.25">
      <c r="A41" s="10"/>
      <c r="B41" s="97"/>
      <c r="C41" s="8"/>
      <c r="D41" s="4"/>
      <c r="J41" s="38"/>
      <c r="K41" s="4"/>
    </row>
    <row r="42" spans="1:11" x14ac:dyDescent="0.25">
      <c r="A42" s="18"/>
      <c r="B42" s="97"/>
      <c r="C42" s="8"/>
      <c r="D42" s="17"/>
      <c r="J42" s="7"/>
      <c r="K42" s="17"/>
    </row>
    <row r="43" spans="1:11" x14ac:dyDescent="0.25">
      <c r="A43" s="9"/>
      <c r="B43" s="35"/>
      <c r="C43" s="8"/>
      <c r="D43" s="3"/>
      <c r="J43" s="3"/>
      <c r="K43" s="3"/>
    </row>
    <row r="44" spans="1:11" x14ac:dyDescent="0.25">
      <c r="A44" s="8"/>
      <c r="B44" s="97"/>
      <c r="C44" s="8"/>
      <c r="D44" s="3"/>
      <c r="J44" s="4"/>
      <c r="K44" s="3"/>
    </row>
    <row r="45" spans="1:11" x14ac:dyDescent="0.25">
      <c r="A45" s="8"/>
      <c r="B45" s="35"/>
      <c r="C45" s="8"/>
      <c r="D45" s="2"/>
      <c r="J45" s="2"/>
      <c r="K45" s="2"/>
    </row>
    <row r="46" spans="1:11" x14ac:dyDescent="0.25">
      <c r="A46" s="8"/>
      <c r="B46" s="35"/>
      <c r="C46" s="37"/>
      <c r="D46" s="2"/>
      <c r="J46" s="2"/>
      <c r="K46" s="2"/>
    </row>
    <row r="47" spans="1:11" x14ac:dyDescent="0.25">
      <c r="A47" s="8"/>
      <c r="B47" s="97"/>
      <c r="C47" s="8"/>
      <c r="D47" s="2"/>
      <c r="J47" s="2"/>
      <c r="K47" s="2"/>
    </row>
    <row r="48" spans="1:11" x14ac:dyDescent="0.25">
      <c r="A48" s="8"/>
      <c r="B48" s="95"/>
      <c r="C48" s="10"/>
      <c r="D48" s="3"/>
      <c r="J48" s="29"/>
      <c r="K48" s="3"/>
    </row>
    <row r="49" spans="1:14" x14ac:dyDescent="0.25">
      <c r="A49" s="8"/>
      <c r="B49" s="97"/>
      <c r="C49" s="8"/>
      <c r="D49" s="3"/>
      <c r="J49" s="12"/>
      <c r="K49" s="3"/>
    </row>
    <row r="50" spans="1:14" x14ac:dyDescent="0.25">
      <c r="A50" s="8"/>
      <c r="B50" s="97"/>
      <c r="C50" s="8"/>
      <c r="D50" s="3"/>
      <c r="J50" s="3"/>
      <c r="K50" s="3"/>
    </row>
    <row r="51" spans="1:14" x14ac:dyDescent="0.25">
      <c r="A51" s="8"/>
      <c r="B51" s="97"/>
      <c r="C51" s="7"/>
      <c r="D51" s="3"/>
      <c r="J51" s="3"/>
      <c r="K51" s="3"/>
    </row>
    <row r="52" spans="1:14" x14ac:dyDescent="0.25">
      <c r="A52" s="8"/>
      <c r="B52" s="6"/>
      <c r="C52" s="10"/>
      <c r="D52" s="3"/>
      <c r="J52" s="3"/>
      <c r="K52" s="3"/>
    </row>
    <row r="53" spans="1:14" x14ac:dyDescent="0.25">
      <c r="A53" s="8"/>
      <c r="B53" s="11"/>
      <c r="C53" s="8"/>
      <c r="D53" s="3"/>
      <c r="J53" s="2"/>
      <c r="K53" s="3"/>
    </row>
    <row r="54" spans="1:14" x14ac:dyDescent="0.25">
      <c r="A54" s="13"/>
      <c r="B54" s="6"/>
      <c r="C54" s="8"/>
      <c r="D54" s="3"/>
      <c r="J54" s="3"/>
      <c r="K54" s="3"/>
      <c r="L54" s="77"/>
      <c r="M54" s="3"/>
      <c r="N54" s="85"/>
    </row>
    <row r="55" spans="1:14" x14ac:dyDescent="0.25">
      <c r="A55" s="8"/>
      <c r="B55" s="6"/>
      <c r="C55" s="10"/>
      <c r="D55" s="3"/>
      <c r="J55" s="3"/>
      <c r="K55" s="3"/>
      <c r="L55" s="77"/>
      <c r="M55" s="15"/>
      <c r="N55" s="85"/>
    </row>
    <row r="56" spans="1:14" x14ac:dyDescent="0.25">
      <c r="A56" s="13"/>
      <c r="B56" s="6"/>
      <c r="C56" s="10"/>
      <c r="D56" s="3"/>
      <c r="J56" s="3"/>
      <c r="K56" s="3"/>
      <c r="L56" s="77"/>
      <c r="M56" s="15"/>
      <c r="N56" s="85"/>
    </row>
    <row r="57" spans="1:14" x14ac:dyDescent="0.25">
      <c r="A57" s="13"/>
      <c r="B57" s="6"/>
      <c r="C57" s="10"/>
      <c r="D57" s="3"/>
      <c r="J57" s="2"/>
      <c r="K57" s="3"/>
      <c r="L57" s="77"/>
      <c r="M57" s="15"/>
      <c r="N57" s="85"/>
    </row>
    <row r="58" spans="1:14" x14ac:dyDescent="0.25">
      <c r="A58" s="8"/>
      <c r="B58" s="6"/>
      <c r="C58" s="9"/>
      <c r="D58" s="3"/>
      <c r="E58" s="12"/>
      <c r="F58" s="3"/>
      <c r="G58" s="3"/>
      <c r="H58" s="3"/>
      <c r="I58" s="3"/>
      <c r="J58" s="2"/>
      <c r="K58" s="3"/>
      <c r="L58" s="77"/>
      <c r="M58" s="8"/>
      <c r="N58" s="85"/>
    </row>
    <row r="59" spans="1:14" x14ac:dyDescent="0.25">
      <c r="A59" s="13"/>
      <c r="B59" s="11"/>
      <c r="C59" s="8"/>
      <c r="D59" s="3"/>
      <c r="E59" s="12"/>
      <c r="F59" s="3"/>
      <c r="G59" s="3"/>
      <c r="H59" s="3"/>
      <c r="I59" s="3"/>
      <c r="J59" s="3"/>
      <c r="K59" s="3"/>
      <c r="L59" s="77"/>
      <c r="M59" s="3"/>
      <c r="N59" s="85"/>
    </row>
    <row r="60" spans="1:14" x14ac:dyDescent="0.25">
      <c r="A60" s="8"/>
      <c r="B60" s="6"/>
      <c r="C60" s="8"/>
      <c r="D60" s="3"/>
      <c r="E60" s="12"/>
      <c r="F60" s="3"/>
      <c r="G60" s="3"/>
      <c r="H60" s="3"/>
      <c r="I60" s="3"/>
      <c r="J60" s="2"/>
      <c r="K60" s="3"/>
      <c r="L60" s="77"/>
      <c r="M60" s="8"/>
      <c r="N60" s="85"/>
    </row>
    <row r="61" spans="1:14" x14ac:dyDescent="0.25">
      <c r="A61" s="13"/>
      <c r="B61" s="95"/>
      <c r="C61" s="8"/>
      <c r="D61" s="3"/>
      <c r="E61" s="12"/>
      <c r="F61" s="3"/>
      <c r="G61" s="3"/>
      <c r="H61" s="3"/>
      <c r="I61" s="3"/>
      <c r="J61" s="29"/>
      <c r="K61" s="3"/>
      <c r="L61" s="77"/>
      <c r="M61" s="8"/>
      <c r="N61" s="85"/>
    </row>
    <row r="62" spans="1:14" x14ac:dyDescent="0.25">
      <c r="A62" s="8"/>
      <c r="B62" s="95"/>
      <c r="C62" s="8"/>
      <c r="D62" s="3"/>
      <c r="E62" s="12"/>
      <c r="F62" s="3"/>
      <c r="G62" s="3"/>
      <c r="H62" s="3"/>
      <c r="I62" s="3"/>
      <c r="J62" s="3"/>
      <c r="K62" s="3"/>
      <c r="L62" s="77"/>
      <c r="M62" s="3"/>
      <c r="N62" s="85"/>
    </row>
    <row r="63" spans="1:14" x14ac:dyDescent="0.25">
      <c r="A63" s="13"/>
      <c r="B63" s="14"/>
      <c r="C63" s="8"/>
      <c r="D63" s="3"/>
      <c r="E63" s="3"/>
      <c r="F63" s="3"/>
      <c r="G63" s="3"/>
      <c r="H63" s="8"/>
      <c r="I63" s="3"/>
      <c r="J63" s="10"/>
      <c r="K63" s="3"/>
      <c r="L63" s="77"/>
      <c r="M63" s="8"/>
      <c r="N63" s="85"/>
    </row>
    <row r="64" spans="1:14" x14ac:dyDescent="0.25">
      <c r="A64" s="8"/>
      <c r="B64" s="11"/>
      <c r="C64" s="8"/>
      <c r="D64" s="3"/>
      <c r="E64" s="3"/>
      <c r="F64" s="3"/>
      <c r="G64" s="3"/>
      <c r="H64" s="3"/>
      <c r="I64" s="3"/>
      <c r="J64" s="2"/>
      <c r="K64" s="3"/>
      <c r="L64" s="77"/>
      <c r="M64" s="8"/>
      <c r="N64" s="85"/>
    </row>
    <row r="65" spans="1:14" x14ac:dyDescent="0.25">
      <c r="A65" s="8"/>
      <c r="B65" s="14"/>
      <c r="C65" s="8"/>
      <c r="D65" s="3"/>
      <c r="E65" s="3"/>
      <c r="F65" s="3"/>
      <c r="G65" s="3"/>
      <c r="H65" s="3"/>
      <c r="I65" s="3"/>
      <c r="J65" s="2"/>
      <c r="K65" s="3"/>
      <c r="L65" s="77"/>
      <c r="M65" s="8"/>
      <c r="N65" s="85"/>
    </row>
    <row r="66" spans="1:14" x14ac:dyDescent="0.25">
      <c r="A66" s="8"/>
      <c r="B66" s="14"/>
      <c r="C66" s="8"/>
      <c r="D66" s="3"/>
      <c r="E66" s="3"/>
      <c r="F66" s="3"/>
      <c r="G66" s="3"/>
      <c r="H66" s="29"/>
      <c r="I66" s="3"/>
      <c r="J66" s="29"/>
      <c r="K66" s="3"/>
      <c r="L66" s="77"/>
      <c r="M66" s="8"/>
      <c r="N66" s="85"/>
    </row>
    <row r="67" spans="1:14" x14ac:dyDescent="0.25">
      <c r="A67" s="13"/>
      <c r="B67" s="14"/>
      <c r="C67" s="8"/>
      <c r="D67" s="3"/>
      <c r="E67" s="3"/>
      <c r="F67" s="1"/>
      <c r="G67" s="1"/>
      <c r="H67" s="1"/>
      <c r="I67" s="1"/>
      <c r="J67" s="10"/>
      <c r="K67" s="1"/>
      <c r="L67" s="78"/>
      <c r="M67" s="16"/>
      <c r="N67" s="86"/>
    </row>
    <row r="68" spans="1:14" x14ac:dyDescent="0.25">
      <c r="A68" s="7"/>
      <c r="B68" s="14"/>
      <c r="C68" s="8"/>
      <c r="D68" s="3"/>
      <c r="E68" s="3"/>
    </row>
    <row r="69" spans="1:14" x14ac:dyDescent="0.25">
      <c r="B69" s="14"/>
      <c r="C69" s="8"/>
      <c r="D69" s="3"/>
      <c r="E69" s="3"/>
    </row>
    <row r="70" spans="1:14" x14ac:dyDescent="0.25">
      <c r="B70" s="6"/>
      <c r="C70" s="8"/>
      <c r="D70" s="3"/>
      <c r="E70" s="3"/>
    </row>
    <row r="71" spans="1:14" x14ac:dyDescent="0.25">
      <c r="B71" s="14"/>
      <c r="C71" s="8"/>
      <c r="D71" s="3"/>
      <c r="E71" s="3"/>
    </row>
    <row r="72" spans="1:14" x14ac:dyDescent="0.25">
      <c r="B72" s="11"/>
      <c r="C72" s="8"/>
      <c r="D72" s="3"/>
      <c r="E72" s="3"/>
    </row>
    <row r="73" spans="1:14" x14ac:dyDescent="0.25">
      <c r="B73" s="14"/>
      <c r="C73" s="8"/>
      <c r="D73" s="3"/>
      <c r="E73" s="3"/>
    </row>
    <row r="74" spans="1:14" x14ac:dyDescent="0.25">
      <c r="B74" s="14"/>
      <c r="C74" s="8"/>
      <c r="D74" s="3"/>
      <c r="E74" s="3"/>
    </row>
    <row r="75" spans="1:14" x14ac:dyDescent="0.25">
      <c r="B75" s="14"/>
      <c r="C75" s="8"/>
      <c r="D75" s="3"/>
      <c r="E75" s="3"/>
    </row>
    <row r="76" spans="1:14" x14ac:dyDescent="0.25">
      <c r="B76" s="14"/>
      <c r="C76" s="8"/>
      <c r="D76" s="3"/>
      <c r="E76" s="3"/>
    </row>
    <row r="77" spans="1:14" x14ac:dyDescent="0.25">
      <c r="B77" s="95"/>
      <c r="C77" s="1"/>
      <c r="D77" s="1"/>
      <c r="E77" s="1"/>
    </row>
  </sheetData>
  <mergeCells count="7">
    <mergeCell ref="A1:O1"/>
    <mergeCell ref="D2:K2"/>
    <mergeCell ref="D3:E3"/>
    <mergeCell ref="F3:G3"/>
    <mergeCell ref="H3:I3"/>
    <mergeCell ref="J3:K3"/>
    <mergeCell ref="A2:B2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TOTAL CANTIDADES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rubio susunaga</dc:creator>
  <cp:lastModifiedBy>IMDRI</cp:lastModifiedBy>
  <cp:lastPrinted>2019-08-08T15:55:11Z</cp:lastPrinted>
  <dcterms:created xsi:type="dcterms:W3CDTF">2017-12-01T20:46:55Z</dcterms:created>
  <dcterms:modified xsi:type="dcterms:W3CDTF">2019-10-23T20:21:16Z</dcterms:modified>
</cp:coreProperties>
</file>